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n-svrfile\groups\Water\WQ\WQAM\WQ Standards\Human Health Criteria\Technical Workgroup\Meeting 4\Workgroup Information\"/>
    </mc:Choice>
  </mc:AlternateContent>
  <bookViews>
    <workbookView xWindow="0" yWindow="0" windowWidth="28800" windowHeight="12435" firstSheet="1" activeTab="1"/>
  </bookViews>
  <sheets>
    <sheet name="Static Table" sheetId="1" r:id="rId1"/>
    <sheet name="Calculated" sheetId="2" r:id="rId2"/>
  </sheets>
  <externalReferences>
    <externalReference r:id="rId3"/>
    <externalReference r:id="rId4"/>
  </externalReferences>
  <definedNames>
    <definedName name="BW">'[1]Common Values'!$D$5</definedName>
    <definedName name="Chem_Var">[2]Variables!$A$6:$P$108</definedName>
    <definedName name="Chem_var_col">[2]Variables!$A$6:$P$6</definedName>
    <definedName name="Chem_var_row">[2]Variables!$A$6:$A$108</definedName>
    <definedName name="DI">'[1]Common Values'!$D$6</definedName>
    <definedName name="ELCR">'[1]Common Values'!$D$11</definedName>
    <definedName name="FCR_2">'[1]Common Values'!$D$7</definedName>
    <definedName name="FCR_3">'[1]Common Values'!$D$8</definedName>
    <definedName name="FCR_4">'[1]Common Values'!$D$9</definedName>
    <definedName name="no_less_strin_3">'[2]Key Inputs'!$D$12</definedName>
    <definedName name="_xlnm.Print_Titles" localSheetId="1">Calculated!$1:$2</definedName>
    <definedName name="_xlnm.Print_Titles" localSheetId="0">'Static Table'!$1:$2</definedName>
    <definedName name="rnd_thres_buffer">Calculated!$D$15</definedName>
    <definedName name="set_baseline_3">'[2]Key Inputs'!$D$14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2" l="1"/>
  <c r="G45" i="1" l="1"/>
  <c r="P74" i="2" l="1"/>
  <c r="X74" i="2" s="1"/>
  <c r="O74" i="2"/>
  <c r="W74" i="2" s="1"/>
  <c r="T93" i="2"/>
  <c r="X93" i="2" s="1"/>
  <c r="S93" i="2"/>
  <c r="W93" i="2" s="1"/>
  <c r="T71" i="2"/>
  <c r="X71" i="2" s="1"/>
  <c r="S71" i="2"/>
  <c r="W71" i="2" s="1"/>
  <c r="T66" i="2"/>
  <c r="X66" i="2" s="1"/>
  <c r="S66" i="2"/>
  <c r="W66" i="2" s="1"/>
  <c r="T65" i="2"/>
  <c r="X65" i="2" s="1"/>
  <c r="S65" i="2"/>
  <c r="W65" i="2" s="1"/>
  <c r="T64" i="2"/>
  <c r="X64" i="2" s="1"/>
  <c r="S64" i="2"/>
  <c r="W64" i="2" s="1"/>
  <c r="S60" i="2"/>
  <c r="W60" i="2" s="1"/>
  <c r="W52" i="2"/>
  <c r="S36" i="2"/>
  <c r="W36" i="2" s="1"/>
  <c r="S30" i="2"/>
  <c r="W30" i="2" s="1"/>
  <c r="S20" i="2"/>
  <c r="W20" i="2" s="1"/>
  <c r="T60" i="2"/>
  <c r="X60" i="2" s="1"/>
  <c r="X52" i="2"/>
  <c r="T36" i="2"/>
  <c r="X36" i="2" s="1"/>
  <c r="T30" i="2"/>
  <c r="X30" i="2" s="1"/>
  <c r="T20" i="2"/>
  <c r="X20" i="2" s="1"/>
  <c r="M20" i="2"/>
  <c r="U20" i="2" s="1"/>
  <c r="N20" i="2"/>
  <c r="V20" i="2" s="1"/>
  <c r="O20" i="2"/>
  <c r="P20" i="2"/>
  <c r="M84" i="2"/>
  <c r="U84" i="2" s="1"/>
  <c r="O95" i="2"/>
  <c r="W95" i="2" s="1"/>
  <c r="P96" i="2"/>
  <c r="X96" i="2" s="1"/>
  <c r="O96" i="2"/>
  <c r="W96" i="2" s="1"/>
  <c r="P101" i="2"/>
  <c r="X101" i="2" s="1"/>
  <c r="O101" i="2"/>
  <c r="W101" i="2" s="1"/>
  <c r="P94" i="2"/>
  <c r="X94" i="2" s="1"/>
  <c r="O94" i="2"/>
  <c r="W94" i="2" s="1"/>
  <c r="P85" i="2"/>
  <c r="X85" i="2" s="1"/>
  <c r="O85" i="2"/>
  <c r="W85" i="2" s="1"/>
  <c r="N37" i="2"/>
  <c r="V37" i="2" s="1"/>
  <c r="M37" i="2"/>
  <c r="U37" i="2" s="1"/>
  <c r="U39" i="2"/>
  <c r="P37" i="2"/>
  <c r="X37" i="2" s="1"/>
  <c r="O37" i="2"/>
  <c r="W37" i="2" s="1"/>
  <c r="V39" i="2"/>
  <c r="P4" i="2"/>
  <c r="X4" i="2" s="1"/>
  <c r="P5" i="2"/>
  <c r="X5" i="2" s="1"/>
  <c r="P6" i="2"/>
  <c r="X6" i="2" s="1"/>
  <c r="P7" i="2"/>
  <c r="X7" i="2" s="1"/>
  <c r="P8" i="2"/>
  <c r="X8" i="2" s="1"/>
  <c r="P9" i="2"/>
  <c r="X9" i="2" s="1"/>
  <c r="P10" i="2"/>
  <c r="X10" i="2" s="1"/>
  <c r="P11" i="2"/>
  <c r="X11" i="2" s="1"/>
  <c r="P12" i="2"/>
  <c r="X12" i="2" s="1"/>
  <c r="P13" i="2"/>
  <c r="X13" i="2" s="1"/>
  <c r="P14" i="2"/>
  <c r="X14" i="2" s="1"/>
  <c r="P15" i="2"/>
  <c r="X15" i="2" s="1"/>
  <c r="P16" i="2"/>
  <c r="X16" i="2" s="1"/>
  <c r="P17" i="2"/>
  <c r="X17" i="2" s="1"/>
  <c r="P18" i="2"/>
  <c r="X18" i="2" s="1"/>
  <c r="P19" i="2"/>
  <c r="X19" i="2" s="1"/>
  <c r="P21" i="2"/>
  <c r="X21" i="2" s="1"/>
  <c r="P22" i="2"/>
  <c r="X22" i="2" s="1"/>
  <c r="P23" i="2"/>
  <c r="X23" i="2" s="1"/>
  <c r="P24" i="2"/>
  <c r="X24" i="2" s="1"/>
  <c r="P25" i="2"/>
  <c r="X25" i="2" s="1"/>
  <c r="P26" i="2"/>
  <c r="X26" i="2" s="1"/>
  <c r="P27" i="2"/>
  <c r="X27" i="2" s="1"/>
  <c r="P28" i="2"/>
  <c r="X28" i="2" s="1"/>
  <c r="P29" i="2"/>
  <c r="X29" i="2" s="1"/>
  <c r="P30" i="2"/>
  <c r="P31" i="2"/>
  <c r="X31" i="2" s="1"/>
  <c r="P32" i="2"/>
  <c r="X32" i="2" s="1"/>
  <c r="P33" i="2"/>
  <c r="X33" i="2" s="1"/>
  <c r="P34" i="2"/>
  <c r="X34" i="2" s="1"/>
  <c r="P35" i="2"/>
  <c r="X35" i="2" s="1"/>
  <c r="P36" i="2"/>
  <c r="P38" i="2"/>
  <c r="X38" i="2" s="1"/>
  <c r="P39" i="2"/>
  <c r="X39" i="2" s="1"/>
  <c r="P40" i="2"/>
  <c r="X40" i="2" s="1"/>
  <c r="P41" i="2"/>
  <c r="X41" i="2" s="1"/>
  <c r="P42" i="2"/>
  <c r="X42" i="2" s="1"/>
  <c r="P43" i="2"/>
  <c r="X43" i="2" s="1"/>
  <c r="P44" i="2"/>
  <c r="X44" i="2" s="1"/>
  <c r="P45" i="2"/>
  <c r="X45" i="2" s="1"/>
  <c r="P46" i="2"/>
  <c r="X46" i="2" s="1"/>
  <c r="P47" i="2"/>
  <c r="X47" i="2" s="1"/>
  <c r="P48" i="2"/>
  <c r="X48" i="2" s="1"/>
  <c r="P49" i="2"/>
  <c r="X49" i="2" s="1"/>
  <c r="P50" i="2"/>
  <c r="X50" i="2" s="1"/>
  <c r="P51" i="2"/>
  <c r="X51" i="2" s="1"/>
  <c r="P52" i="2"/>
  <c r="P53" i="2"/>
  <c r="X53" i="2" s="1"/>
  <c r="P54" i="2"/>
  <c r="X54" i="2" s="1"/>
  <c r="P55" i="2"/>
  <c r="X55" i="2" s="1"/>
  <c r="P56" i="2"/>
  <c r="X56" i="2" s="1"/>
  <c r="P57" i="2"/>
  <c r="X57" i="2" s="1"/>
  <c r="P58" i="2"/>
  <c r="X58" i="2" s="1"/>
  <c r="P59" i="2"/>
  <c r="X59" i="2" s="1"/>
  <c r="P60" i="2"/>
  <c r="P61" i="2"/>
  <c r="X61" i="2" s="1"/>
  <c r="P62" i="2"/>
  <c r="X62" i="2" s="1"/>
  <c r="P63" i="2"/>
  <c r="X63" i="2" s="1"/>
  <c r="P64" i="2"/>
  <c r="P65" i="2"/>
  <c r="P66" i="2"/>
  <c r="P67" i="2"/>
  <c r="X67" i="2" s="1"/>
  <c r="P68" i="2"/>
  <c r="X68" i="2" s="1"/>
  <c r="P69" i="2"/>
  <c r="X69" i="2" s="1"/>
  <c r="P70" i="2"/>
  <c r="X70" i="2" s="1"/>
  <c r="P71" i="2"/>
  <c r="P72" i="2"/>
  <c r="X72" i="2" s="1"/>
  <c r="P73" i="2"/>
  <c r="X73" i="2" s="1"/>
  <c r="P75" i="2"/>
  <c r="X75" i="2" s="1"/>
  <c r="P76" i="2"/>
  <c r="X76" i="2" s="1"/>
  <c r="P77" i="2"/>
  <c r="X77" i="2" s="1"/>
  <c r="P78" i="2"/>
  <c r="X78" i="2" s="1"/>
  <c r="P79" i="2"/>
  <c r="X79" i="2" s="1"/>
  <c r="P80" i="2"/>
  <c r="X80" i="2" s="1"/>
  <c r="P81" i="2"/>
  <c r="X81" i="2" s="1"/>
  <c r="P82" i="2"/>
  <c r="X82" i="2" s="1"/>
  <c r="P83" i="2"/>
  <c r="X83" i="2" s="1"/>
  <c r="P84" i="2"/>
  <c r="X84" i="2" s="1"/>
  <c r="P86" i="2"/>
  <c r="X86" i="2" s="1"/>
  <c r="P87" i="2"/>
  <c r="X87" i="2" s="1"/>
  <c r="P88" i="2"/>
  <c r="X88" i="2" s="1"/>
  <c r="P89" i="2"/>
  <c r="X89" i="2" s="1"/>
  <c r="P90" i="2"/>
  <c r="X90" i="2" s="1"/>
  <c r="P91" i="2"/>
  <c r="X91" i="2" s="1"/>
  <c r="P92" i="2"/>
  <c r="X92" i="2" s="1"/>
  <c r="P93" i="2"/>
  <c r="P95" i="2"/>
  <c r="X95" i="2" s="1"/>
  <c r="P97" i="2"/>
  <c r="X97" i="2" s="1"/>
  <c r="P98" i="2"/>
  <c r="X98" i="2" s="1"/>
  <c r="P99" i="2"/>
  <c r="X99" i="2" s="1"/>
  <c r="P100" i="2"/>
  <c r="X100" i="2" s="1"/>
  <c r="P3" i="2"/>
  <c r="X3" i="2" s="1"/>
  <c r="O3" i="2"/>
  <c r="W3" i="2" s="1"/>
  <c r="O4" i="2"/>
  <c r="W4" i="2" s="1"/>
  <c r="O5" i="2"/>
  <c r="W5" i="2" s="1"/>
  <c r="O6" i="2"/>
  <c r="W6" i="2" s="1"/>
  <c r="O7" i="2"/>
  <c r="W7" i="2" s="1"/>
  <c r="O8" i="2"/>
  <c r="W8" i="2" s="1"/>
  <c r="O9" i="2"/>
  <c r="W9" i="2" s="1"/>
  <c r="O10" i="2"/>
  <c r="W10" i="2" s="1"/>
  <c r="O11" i="2"/>
  <c r="W11" i="2" s="1"/>
  <c r="O12" i="2"/>
  <c r="W12" i="2" s="1"/>
  <c r="O13" i="2"/>
  <c r="W13" i="2" s="1"/>
  <c r="O14" i="2"/>
  <c r="W14" i="2" s="1"/>
  <c r="O15" i="2"/>
  <c r="W15" i="2" s="1"/>
  <c r="O16" i="2"/>
  <c r="W16" i="2" s="1"/>
  <c r="O17" i="2"/>
  <c r="W17" i="2" s="1"/>
  <c r="O18" i="2"/>
  <c r="W18" i="2" s="1"/>
  <c r="O19" i="2"/>
  <c r="W19" i="2" s="1"/>
  <c r="O21" i="2"/>
  <c r="W21" i="2" s="1"/>
  <c r="O22" i="2"/>
  <c r="W22" i="2" s="1"/>
  <c r="O23" i="2"/>
  <c r="W23" i="2" s="1"/>
  <c r="O24" i="2"/>
  <c r="W24" i="2" s="1"/>
  <c r="O25" i="2"/>
  <c r="W25" i="2" s="1"/>
  <c r="O26" i="2"/>
  <c r="W26" i="2" s="1"/>
  <c r="O27" i="2"/>
  <c r="W27" i="2" s="1"/>
  <c r="O28" i="2"/>
  <c r="W28" i="2" s="1"/>
  <c r="O29" i="2"/>
  <c r="W29" i="2" s="1"/>
  <c r="O30" i="2"/>
  <c r="O31" i="2"/>
  <c r="W31" i="2" s="1"/>
  <c r="O32" i="2"/>
  <c r="W32" i="2" s="1"/>
  <c r="O33" i="2"/>
  <c r="W33" i="2" s="1"/>
  <c r="O34" i="2"/>
  <c r="W34" i="2" s="1"/>
  <c r="O35" i="2"/>
  <c r="W35" i="2" s="1"/>
  <c r="O36" i="2"/>
  <c r="O38" i="2"/>
  <c r="W38" i="2" s="1"/>
  <c r="O39" i="2"/>
  <c r="W39" i="2" s="1"/>
  <c r="O40" i="2"/>
  <c r="W40" i="2" s="1"/>
  <c r="O41" i="2"/>
  <c r="W41" i="2" s="1"/>
  <c r="O42" i="2"/>
  <c r="W42" i="2" s="1"/>
  <c r="O43" i="2"/>
  <c r="W43" i="2" s="1"/>
  <c r="O44" i="2"/>
  <c r="W44" i="2" s="1"/>
  <c r="O45" i="2"/>
  <c r="W45" i="2" s="1"/>
  <c r="O46" i="2"/>
  <c r="W46" i="2" s="1"/>
  <c r="O47" i="2"/>
  <c r="W47" i="2" s="1"/>
  <c r="O48" i="2"/>
  <c r="W48" i="2" s="1"/>
  <c r="O49" i="2"/>
  <c r="W49" i="2" s="1"/>
  <c r="O50" i="2"/>
  <c r="W50" i="2" s="1"/>
  <c r="O51" i="2"/>
  <c r="W51" i="2" s="1"/>
  <c r="O52" i="2"/>
  <c r="O53" i="2"/>
  <c r="W53" i="2" s="1"/>
  <c r="O54" i="2"/>
  <c r="W54" i="2" s="1"/>
  <c r="O55" i="2"/>
  <c r="W55" i="2" s="1"/>
  <c r="O56" i="2"/>
  <c r="W56" i="2" s="1"/>
  <c r="O57" i="2"/>
  <c r="W57" i="2" s="1"/>
  <c r="O58" i="2"/>
  <c r="W58" i="2" s="1"/>
  <c r="O59" i="2"/>
  <c r="W59" i="2" s="1"/>
  <c r="O60" i="2"/>
  <c r="O61" i="2"/>
  <c r="W61" i="2" s="1"/>
  <c r="O62" i="2"/>
  <c r="W62" i="2" s="1"/>
  <c r="O63" i="2"/>
  <c r="W63" i="2" s="1"/>
  <c r="O64" i="2"/>
  <c r="O65" i="2"/>
  <c r="O66" i="2"/>
  <c r="O67" i="2"/>
  <c r="W67" i="2" s="1"/>
  <c r="O68" i="2"/>
  <c r="W68" i="2" s="1"/>
  <c r="O69" i="2"/>
  <c r="W69" i="2" s="1"/>
  <c r="O70" i="2"/>
  <c r="W70" i="2" s="1"/>
  <c r="O71" i="2"/>
  <c r="O72" i="2"/>
  <c r="W72" i="2" s="1"/>
  <c r="O73" i="2"/>
  <c r="W73" i="2" s="1"/>
  <c r="O75" i="2"/>
  <c r="W75" i="2" s="1"/>
  <c r="O76" i="2"/>
  <c r="W76" i="2" s="1"/>
  <c r="O77" i="2"/>
  <c r="W77" i="2" s="1"/>
  <c r="O78" i="2"/>
  <c r="W78" i="2" s="1"/>
  <c r="O79" i="2"/>
  <c r="W79" i="2" s="1"/>
  <c r="O80" i="2"/>
  <c r="W80" i="2" s="1"/>
  <c r="O81" i="2"/>
  <c r="W81" i="2" s="1"/>
  <c r="O82" i="2"/>
  <c r="W82" i="2" s="1"/>
  <c r="O83" i="2"/>
  <c r="W83" i="2" s="1"/>
  <c r="O84" i="2"/>
  <c r="W84" i="2" s="1"/>
  <c r="O86" i="2"/>
  <c r="W86" i="2" s="1"/>
  <c r="O87" i="2"/>
  <c r="W87" i="2" s="1"/>
  <c r="O88" i="2"/>
  <c r="W88" i="2" s="1"/>
  <c r="O89" i="2"/>
  <c r="W89" i="2" s="1"/>
  <c r="O90" i="2"/>
  <c r="W90" i="2" s="1"/>
  <c r="O91" i="2"/>
  <c r="W91" i="2" s="1"/>
  <c r="O92" i="2"/>
  <c r="W92" i="2" s="1"/>
  <c r="O93" i="2"/>
  <c r="O97" i="2"/>
  <c r="W97" i="2" s="1"/>
  <c r="O98" i="2"/>
  <c r="W98" i="2" s="1"/>
  <c r="O99" i="2"/>
  <c r="W99" i="2" s="1"/>
  <c r="O100" i="2"/>
  <c r="W100" i="2" s="1"/>
  <c r="N6" i="2"/>
  <c r="V6" i="2" s="1"/>
  <c r="N8" i="2"/>
  <c r="V8" i="2" s="1"/>
  <c r="N12" i="2"/>
  <c r="V12" i="2" s="1"/>
  <c r="N13" i="2"/>
  <c r="V13" i="2" s="1"/>
  <c r="N15" i="2"/>
  <c r="V15" i="2" s="1"/>
  <c r="N18" i="2"/>
  <c r="V18" i="2" s="1"/>
  <c r="N19" i="2"/>
  <c r="V19" i="2" s="1"/>
  <c r="N22" i="2"/>
  <c r="V22" i="2" s="1"/>
  <c r="N23" i="2"/>
  <c r="V23" i="2" s="1"/>
  <c r="N24" i="2"/>
  <c r="V24" i="2" s="1"/>
  <c r="N26" i="2"/>
  <c r="V26" i="2" s="1"/>
  <c r="N30" i="2"/>
  <c r="V30" i="2" s="1"/>
  <c r="N31" i="2"/>
  <c r="V31" i="2" s="1"/>
  <c r="N34" i="2"/>
  <c r="V34" i="2" s="1"/>
  <c r="N35" i="2"/>
  <c r="V35" i="2" s="1"/>
  <c r="N36" i="2"/>
  <c r="V36" i="2" s="1"/>
  <c r="N42" i="2"/>
  <c r="N43" i="2"/>
  <c r="N44" i="2"/>
  <c r="N45" i="2"/>
  <c r="N47" i="2"/>
  <c r="V47" i="2" s="1"/>
  <c r="N49" i="2"/>
  <c r="V49" i="2" s="1"/>
  <c r="N50" i="2"/>
  <c r="V50" i="2" s="1"/>
  <c r="N52" i="2"/>
  <c r="N55" i="2"/>
  <c r="V55" i="2" s="1"/>
  <c r="N57" i="2"/>
  <c r="V57" i="2" s="1"/>
  <c r="N58" i="2"/>
  <c r="N59" i="2"/>
  <c r="V59" i="2" s="1"/>
  <c r="N60" i="2"/>
  <c r="V60" i="2" s="1"/>
  <c r="N61" i="2"/>
  <c r="N64" i="2"/>
  <c r="V64" i="2" s="1"/>
  <c r="N65" i="2"/>
  <c r="V65" i="2" s="1"/>
  <c r="N66" i="2"/>
  <c r="V66" i="2" s="1"/>
  <c r="N67" i="2"/>
  <c r="V67" i="2" s="1"/>
  <c r="N68" i="2"/>
  <c r="V68" i="2" s="1"/>
  <c r="N69" i="2"/>
  <c r="V69" i="2" s="1"/>
  <c r="N70" i="2"/>
  <c r="V70" i="2" s="1"/>
  <c r="N71" i="2"/>
  <c r="V71" i="2" s="1"/>
  <c r="N72" i="2"/>
  <c r="V72" i="2" s="1"/>
  <c r="N73" i="2"/>
  <c r="V73" i="2" s="1"/>
  <c r="N78" i="2"/>
  <c r="V78" i="2" s="1"/>
  <c r="N80" i="2"/>
  <c r="N82" i="2"/>
  <c r="V82" i="2" s="1"/>
  <c r="N84" i="2"/>
  <c r="V84" i="2" s="1"/>
  <c r="N85" i="2"/>
  <c r="V85" i="2" s="1"/>
  <c r="N86" i="2"/>
  <c r="V86" i="2" s="1"/>
  <c r="N91" i="2"/>
  <c r="V91" i="2" s="1"/>
  <c r="N93" i="2"/>
  <c r="V93" i="2" s="1"/>
  <c r="N94" i="2"/>
  <c r="V94" i="2" s="1"/>
  <c r="N96" i="2"/>
  <c r="V96" i="2" s="1"/>
  <c r="N97" i="2"/>
  <c r="V97" i="2" s="1"/>
  <c r="N101" i="2"/>
  <c r="V101" i="2" s="1"/>
  <c r="N3" i="2"/>
  <c r="V3" i="2" s="1"/>
  <c r="M6" i="2"/>
  <c r="U6" i="2" s="1"/>
  <c r="M8" i="2"/>
  <c r="U8" i="2" s="1"/>
  <c r="M12" i="2"/>
  <c r="U12" i="2" s="1"/>
  <c r="M13" i="2"/>
  <c r="U13" i="2" s="1"/>
  <c r="M15" i="2"/>
  <c r="U15" i="2" s="1"/>
  <c r="M18" i="2"/>
  <c r="U18" i="2" s="1"/>
  <c r="M19" i="2"/>
  <c r="U19" i="2" s="1"/>
  <c r="M22" i="2"/>
  <c r="U22" i="2" s="1"/>
  <c r="M23" i="2"/>
  <c r="U23" i="2" s="1"/>
  <c r="M24" i="2"/>
  <c r="U24" i="2" s="1"/>
  <c r="M26" i="2"/>
  <c r="U26" i="2" s="1"/>
  <c r="M30" i="2"/>
  <c r="U30" i="2" s="1"/>
  <c r="M31" i="2"/>
  <c r="U31" i="2" s="1"/>
  <c r="M35" i="2"/>
  <c r="U35" i="2" s="1"/>
  <c r="M36" i="2"/>
  <c r="U36" i="2" s="1"/>
  <c r="M42" i="2"/>
  <c r="M43" i="2"/>
  <c r="M44" i="2"/>
  <c r="M45" i="2"/>
  <c r="M47" i="2"/>
  <c r="U47" i="2" s="1"/>
  <c r="M49" i="2"/>
  <c r="U49" i="2" s="1"/>
  <c r="M50" i="2"/>
  <c r="U50" i="2" s="1"/>
  <c r="M52" i="2"/>
  <c r="M53" i="2"/>
  <c r="U53" i="2" s="1"/>
  <c r="M55" i="2"/>
  <c r="U55" i="2" s="1"/>
  <c r="M57" i="2"/>
  <c r="U57" i="2" s="1"/>
  <c r="M58" i="2"/>
  <c r="M59" i="2"/>
  <c r="U59" i="2" s="1"/>
  <c r="M60" i="2"/>
  <c r="U60" i="2" s="1"/>
  <c r="M61" i="2"/>
  <c r="M64" i="2"/>
  <c r="U64" i="2" s="1"/>
  <c r="M65" i="2"/>
  <c r="U65" i="2" s="1"/>
  <c r="M66" i="2"/>
  <c r="U66" i="2" s="1"/>
  <c r="M67" i="2"/>
  <c r="U67" i="2" s="1"/>
  <c r="M68" i="2"/>
  <c r="U68" i="2" s="1"/>
  <c r="M69" i="2"/>
  <c r="U69" i="2" s="1"/>
  <c r="M70" i="2"/>
  <c r="U70" i="2" s="1"/>
  <c r="M71" i="2"/>
  <c r="U71" i="2" s="1"/>
  <c r="M72" i="2"/>
  <c r="U72" i="2" s="1"/>
  <c r="M73" i="2"/>
  <c r="U73" i="2" s="1"/>
  <c r="M78" i="2"/>
  <c r="U78" i="2" s="1"/>
  <c r="M80" i="2"/>
  <c r="M82" i="2"/>
  <c r="U82" i="2" s="1"/>
  <c r="M85" i="2"/>
  <c r="U85" i="2" s="1"/>
  <c r="M86" i="2"/>
  <c r="U86" i="2" s="1"/>
  <c r="M91" i="2"/>
  <c r="U91" i="2" s="1"/>
  <c r="M93" i="2"/>
  <c r="U93" i="2" s="1"/>
  <c r="M94" i="2"/>
  <c r="U94" i="2" s="1"/>
  <c r="M96" i="2"/>
  <c r="U96" i="2" s="1"/>
  <c r="M97" i="2"/>
  <c r="U97" i="2" s="1"/>
  <c r="M101" i="2"/>
  <c r="U101" i="2" s="1"/>
  <c r="M3" i="2"/>
  <c r="U3" i="2" s="1"/>
  <c r="Q80" i="2"/>
  <c r="U80" i="2" s="1"/>
  <c r="M34" i="2" l="1"/>
  <c r="U34" i="2" s="1"/>
  <c r="R45" i="2"/>
  <c r="V45" i="2" s="1"/>
  <c r="N74" i="2"/>
  <c r="V74" i="2" s="1"/>
  <c r="M100" i="2"/>
  <c r="N4" i="2"/>
  <c r="V4" i="2" s="1"/>
  <c r="N92" i="2"/>
  <c r="V92" i="2" s="1"/>
  <c r="M74" i="2"/>
  <c r="U74" i="2" s="1"/>
  <c r="M99" i="2"/>
  <c r="U99" i="2" s="1"/>
  <c r="M41" i="2"/>
  <c r="U41" i="2" s="1"/>
  <c r="M17" i="2"/>
  <c r="U17" i="2" s="1"/>
  <c r="N98" i="2"/>
  <c r="V98" i="2" s="1"/>
  <c r="N53" i="2"/>
  <c r="V53" i="2" s="1"/>
  <c r="N88" i="2"/>
  <c r="V88" i="2" s="1"/>
  <c r="R43" i="2"/>
  <c r="V43" i="2" s="1"/>
  <c r="M95" i="2"/>
  <c r="U95" i="2" s="1"/>
  <c r="M90" i="2"/>
  <c r="U90" i="2" s="1"/>
  <c r="N41" i="2"/>
  <c r="V41" i="2" s="1"/>
  <c r="N17" i="2"/>
  <c r="V17" i="2" s="1"/>
  <c r="R52" i="2"/>
  <c r="V52" i="2" s="1"/>
  <c r="U100" i="2"/>
  <c r="M83" i="2"/>
  <c r="U83" i="2" s="1"/>
  <c r="M79" i="2"/>
  <c r="U79" i="2" s="1"/>
  <c r="M75" i="2"/>
  <c r="U75" i="2" s="1"/>
  <c r="M62" i="2"/>
  <c r="U62" i="2" s="1"/>
  <c r="M54" i="2"/>
  <c r="U54" i="2" s="1"/>
  <c r="M46" i="2"/>
  <c r="U46" i="2" s="1"/>
  <c r="M27" i="2"/>
  <c r="U27" i="2" s="1"/>
  <c r="M9" i="2"/>
  <c r="U9" i="2" s="1"/>
  <c r="M5" i="2"/>
  <c r="U5" i="2" s="1"/>
  <c r="N99" i="2"/>
  <c r="V99" i="2" s="1"/>
  <c r="N95" i="2"/>
  <c r="V95" i="2" s="1"/>
  <c r="N90" i="2"/>
  <c r="V90" i="2" s="1"/>
  <c r="N83" i="2"/>
  <c r="V83" i="2" s="1"/>
  <c r="N79" i="2"/>
  <c r="V79" i="2" s="1"/>
  <c r="N75" i="2"/>
  <c r="V75" i="2" s="1"/>
  <c r="N62" i="2"/>
  <c r="V62" i="2" s="1"/>
  <c r="N54" i="2"/>
  <c r="V54" i="2" s="1"/>
  <c r="N46" i="2"/>
  <c r="V46" i="2" s="1"/>
  <c r="N27" i="2"/>
  <c r="V27" i="2" s="1"/>
  <c r="N9" i="2"/>
  <c r="V9" i="2" s="1"/>
  <c r="N5" i="2"/>
  <c r="V5" i="2" s="1"/>
  <c r="N16" i="2"/>
  <c r="V16" i="2" s="1"/>
  <c r="M88" i="2"/>
  <c r="U88" i="2" s="1"/>
  <c r="M92" i="2"/>
  <c r="U92" i="2" s="1"/>
  <c r="R42" i="2"/>
  <c r="V42" i="2" s="1"/>
  <c r="Q44" i="2"/>
  <c r="U44" i="2" s="1"/>
  <c r="Q52" i="2"/>
  <c r="U52" i="2" s="1"/>
  <c r="M76" i="2"/>
  <c r="U76" i="2" s="1"/>
  <c r="M63" i="2"/>
  <c r="U63" i="2" s="1"/>
  <c r="M51" i="2"/>
  <c r="U51" i="2" s="1"/>
  <c r="M32" i="2"/>
  <c r="U32" i="2" s="1"/>
  <c r="M28" i="2"/>
  <c r="U28" i="2" s="1"/>
  <c r="M14" i="2"/>
  <c r="U14" i="2" s="1"/>
  <c r="M10" i="2"/>
  <c r="U10" i="2" s="1"/>
  <c r="N100" i="2"/>
  <c r="V100" i="2" s="1"/>
  <c r="N76" i="2"/>
  <c r="V76" i="2" s="1"/>
  <c r="N63" i="2"/>
  <c r="V63" i="2" s="1"/>
  <c r="N51" i="2"/>
  <c r="V51" i="2" s="1"/>
  <c r="N32" i="2"/>
  <c r="V32" i="2" s="1"/>
  <c r="N28" i="2"/>
  <c r="V28" i="2" s="1"/>
  <c r="N14" i="2"/>
  <c r="V14" i="2" s="1"/>
  <c r="N10" i="2"/>
  <c r="V10" i="2" s="1"/>
  <c r="N38" i="2"/>
  <c r="V38" i="2" s="1"/>
  <c r="N87" i="2"/>
  <c r="V87" i="2" s="1"/>
  <c r="N89" i="2"/>
  <c r="V89" i="2" s="1"/>
  <c r="Q42" i="2"/>
  <c r="U42" i="2" s="1"/>
  <c r="R44" i="2"/>
  <c r="V44" i="2" s="1"/>
  <c r="R58" i="2"/>
  <c r="V58" i="2" s="1"/>
  <c r="R61" i="2"/>
  <c r="V61" i="2" s="1"/>
  <c r="M4" i="2"/>
  <c r="U4" i="2" s="1"/>
  <c r="M98" i="2"/>
  <c r="U98" i="2" s="1"/>
  <c r="M81" i="2"/>
  <c r="U81" i="2" s="1"/>
  <c r="M77" i="2"/>
  <c r="U77" i="2" s="1"/>
  <c r="M56" i="2"/>
  <c r="U56" i="2" s="1"/>
  <c r="M48" i="2"/>
  <c r="U48" i="2" s="1"/>
  <c r="M40" i="2"/>
  <c r="U40" i="2" s="1"/>
  <c r="M33" i="2"/>
  <c r="U33" i="2" s="1"/>
  <c r="M29" i="2"/>
  <c r="U29" i="2" s="1"/>
  <c r="M25" i="2"/>
  <c r="U25" i="2" s="1"/>
  <c r="M21" i="2"/>
  <c r="U21" i="2" s="1"/>
  <c r="M11" i="2"/>
  <c r="U11" i="2" s="1"/>
  <c r="M7" i="2"/>
  <c r="U7" i="2" s="1"/>
  <c r="N81" i="2"/>
  <c r="V81" i="2" s="1"/>
  <c r="N77" i="2"/>
  <c r="V77" i="2" s="1"/>
  <c r="N56" i="2"/>
  <c r="V56" i="2" s="1"/>
  <c r="N48" i="2"/>
  <c r="V48" i="2" s="1"/>
  <c r="V40" i="2"/>
  <c r="N33" i="2"/>
  <c r="V33" i="2" s="1"/>
  <c r="N29" i="2"/>
  <c r="V29" i="2" s="1"/>
  <c r="N25" i="2"/>
  <c r="V25" i="2" s="1"/>
  <c r="N21" i="2"/>
  <c r="V21" i="2" s="1"/>
  <c r="N11" i="2"/>
  <c r="V11" i="2" s="1"/>
  <c r="N7" i="2"/>
  <c r="V7" i="2" s="1"/>
  <c r="M16" i="2"/>
  <c r="U16" i="2" s="1"/>
  <c r="M38" i="2"/>
  <c r="U38" i="2" s="1"/>
  <c r="M87" i="2"/>
  <c r="U87" i="2" s="1"/>
  <c r="M89" i="2"/>
  <c r="U89" i="2" s="1"/>
  <c r="Q45" i="2"/>
  <c r="U45" i="2" s="1"/>
  <c r="Q43" i="2"/>
  <c r="U43" i="2" s="1"/>
  <c r="Q58" i="2"/>
  <c r="U58" i="2" s="1"/>
  <c r="Q61" i="2"/>
  <c r="U61" i="2" s="1"/>
  <c r="R80" i="2"/>
  <c r="V80" i="2" s="1"/>
</calcChain>
</file>

<file path=xl/comments1.xml><?xml version="1.0" encoding="utf-8"?>
<comments xmlns="http://schemas.openxmlformats.org/spreadsheetml/2006/main">
  <authors>
    <author>Gemma Kite</author>
  </authors>
  <commentList>
    <comment ref="K16" authorId="0" shapeId="0">
      <text>
        <r>
          <rPr>
            <b/>
            <sz val="9"/>
            <color indexed="81"/>
            <rFont val="Tahoma"/>
            <family val="2"/>
          </rPr>
          <t>Gemma Kite:</t>
        </r>
        <r>
          <rPr>
            <sz val="9"/>
            <color indexed="81"/>
            <rFont val="Tahoma"/>
            <family val="2"/>
          </rPr>
          <t xml:space="preserve">
2 Significant Figures were used for all highlighted compounds</t>
        </r>
      </text>
    </comment>
  </commentList>
</comments>
</file>

<file path=xl/sharedStrings.xml><?xml version="1.0" encoding="utf-8"?>
<sst xmlns="http://schemas.openxmlformats.org/spreadsheetml/2006/main" count="982" uniqueCount="203">
  <si>
    <t>Chemical</t>
  </si>
  <si>
    <t>1,1,2,2-Tetrachloroethane</t>
  </si>
  <si>
    <t>1,1,2-Trichloroethane</t>
  </si>
  <si>
    <t>1,1-Dichloroethylene</t>
  </si>
  <si>
    <t>1,2,4-Trichlorobenzene</t>
  </si>
  <si>
    <t>1,2-Dichlorobenzene</t>
  </si>
  <si>
    <t>1,2-Dichloroethane</t>
  </si>
  <si>
    <t>1,2-Dichloropropane</t>
  </si>
  <si>
    <t>1,2-Diphenylhydrazine</t>
  </si>
  <si>
    <t>1,2-Trans-Dichloroethylene</t>
  </si>
  <si>
    <t>1,3-Dichlorobenzene</t>
  </si>
  <si>
    <t>1,3-Dichloropropene</t>
  </si>
  <si>
    <t>1,4-Dichlorobenzene</t>
  </si>
  <si>
    <t>2,3,7,8-TCDD (Dioxin)</t>
  </si>
  <si>
    <t>2,4,6-Trichlorophenol</t>
  </si>
  <si>
    <t>2,4-Dichlorophenol</t>
  </si>
  <si>
    <t>2,4-Dimethylphenol</t>
  </si>
  <si>
    <t>2,4-Dinitrophenol</t>
  </si>
  <si>
    <t>2,4-Dinitrotoluene</t>
  </si>
  <si>
    <t>2-Chloronaphthalene</t>
  </si>
  <si>
    <t>2-Chlorophenol</t>
  </si>
  <si>
    <t>2-Methyl-4,6-Dinitrophenol</t>
  </si>
  <si>
    <t>3,3'-Dichlorobenzidine</t>
  </si>
  <si>
    <t>4,4'-DDD</t>
  </si>
  <si>
    <t>4,4'-DDE</t>
  </si>
  <si>
    <t>4,4'-DDT</t>
  </si>
  <si>
    <t>Acenaphthene</t>
  </si>
  <si>
    <t>Acrolein</t>
  </si>
  <si>
    <t>Acrylonitrile</t>
  </si>
  <si>
    <t>Aldrin</t>
  </si>
  <si>
    <t>alpha-BHC</t>
  </si>
  <si>
    <t>alpha-Endosulfan</t>
  </si>
  <si>
    <t>Anthracene</t>
  </si>
  <si>
    <t>Antimony</t>
  </si>
  <si>
    <t>Arsenic</t>
  </si>
  <si>
    <t>Asbestos</t>
  </si>
  <si>
    <t>Benzidine</t>
  </si>
  <si>
    <t>Benzo(a) Anthracene</t>
  </si>
  <si>
    <t>Benzo(a) Pyrene</t>
  </si>
  <si>
    <t>Benzo(b) Fluoranthene</t>
  </si>
  <si>
    <t>Benzo(k) Fluoranthene</t>
  </si>
  <si>
    <t>beta-BHC</t>
  </si>
  <si>
    <t>beta-Endosulfan</t>
  </si>
  <si>
    <t>Bis(2-Chloroethyl) Ether</t>
  </si>
  <si>
    <t>Bis(2-Ethylhexyl) Phthalate</t>
  </si>
  <si>
    <t>Bromoform</t>
  </si>
  <si>
    <t>Butylbenzyl Phthalate</t>
  </si>
  <si>
    <t>Carbon Tetrachloride</t>
  </si>
  <si>
    <t>Chlordane</t>
  </si>
  <si>
    <t>Chlorobenzene</t>
  </si>
  <si>
    <t>Chlorodibromomethane</t>
  </si>
  <si>
    <t>Chloroform</t>
  </si>
  <si>
    <t>Chrysene</t>
  </si>
  <si>
    <t>Copper</t>
  </si>
  <si>
    <t>Cyanide</t>
  </si>
  <si>
    <t>Dibenzo(a,h) Anthracene</t>
  </si>
  <si>
    <t>Dichlorobromomethane</t>
  </si>
  <si>
    <t>Dieldrin</t>
  </si>
  <si>
    <t>Diethyl Phthalate</t>
  </si>
  <si>
    <t>Dimethyl Phthalate</t>
  </si>
  <si>
    <t>Di-n-Butyl Phthalate</t>
  </si>
  <si>
    <t>Endosulfan Sulfate</t>
  </si>
  <si>
    <t>Endrin</t>
  </si>
  <si>
    <t>Endrin Aldehyde</t>
  </si>
  <si>
    <t>Ethylbenzene</t>
  </si>
  <si>
    <t>Fluoranthene</t>
  </si>
  <si>
    <t>Fluorene</t>
  </si>
  <si>
    <t>Heptachlor</t>
  </si>
  <si>
    <t>Heptachlor Epoxide</t>
  </si>
  <si>
    <t>Hexachlorobenzene</t>
  </si>
  <si>
    <t>Hexachlorobutadiene</t>
  </si>
  <si>
    <t>Hexachlorocyclopentadiene</t>
  </si>
  <si>
    <t>Hexachloroethane</t>
  </si>
  <si>
    <t>Indeno(1,2,3-cd) Pyrene</t>
  </si>
  <si>
    <t>Isophorone</t>
  </si>
  <si>
    <t>Methyl Bromide</t>
  </si>
  <si>
    <t>Methylene Chloride</t>
  </si>
  <si>
    <t>Nickel</t>
  </si>
  <si>
    <t>Nitrobenzene</t>
  </si>
  <si>
    <t>N-Nitrosodimethylamine</t>
  </si>
  <si>
    <t>N-Nitrosodi-n-Propylamine</t>
  </si>
  <si>
    <t>N-Nitrosodiphenylamine</t>
  </si>
  <si>
    <t>Pentachlorophenol (PCP)</t>
  </si>
  <si>
    <t>Phenol</t>
  </si>
  <si>
    <t>Polychlorinated Biphenyls (PCBs)</t>
  </si>
  <si>
    <t>Pyrene</t>
  </si>
  <si>
    <t>Selenium</t>
  </si>
  <si>
    <t>Tetrachloroethylene</t>
  </si>
  <si>
    <t>Thallium</t>
  </si>
  <si>
    <t>Toluene</t>
  </si>
  <si>
    <t>Toxaphene</t>
  </si>
  <si>
    <t>Trichloroethylene</t>
  </si>
  <si>
    <t>Vinyl Chloride</t>
  </si>
  <si>
    <t>Zinc</t>
  </si>
  <si>
    <t>PCB</t>
  </si>
  <si>
    <t>CAS Number</t>
  </si>
  <si>
    <t>1,1,1-Trichloroethane</t>
  </si>
  <si>
    <t>3-Methyl-4-Chlorophenol</t>
  </si>
  <si>
    <t>Gamma-BHC; Lindane</t>
  </si>
  <si>
    <t>-</t>
  </si>
  <si>
    <t>A</t>
  </si>
  <si>
    <t>B</t>
  </si>
  <si>
    <t>C</t>
  </si>
  <si>
    <t>a</t>
  </si>
  <si>
    <t>b</t>
  </si>
  <si>
    <t>c</t>
  </si>
  <si>
    <t>The criterion for copper is the Maximum Contaminant Level (MCL) developed under the Safe Drinking Water Act (SDWA) (40 CFR 141.80, June 7, 1991).</t>
  </si>
  <si>
    <t>Cancer Slope Factor, CSF 
(per mg/kg·d) (B1)</t>
  </si>
  <si>
    <t>Reference Dose, RfD (mg/kg·d) (B3)</t>
  </si>
  <si>
    <t>Bioaccumulation Factor for Trophic Level 4 (L/kg tissue) (B4)</t>
  </si>
  <si>
    <t>Bioconcentration Factor 
(L/kg tissue) (B5)</t>
  </si>
  <si>
    <t>Relative Source Contribution, RSC (-)   (B2)</t>
  </si>
  <si>
    <t>Methylmercury</t>
  </si>
  <si>
    <t>Water &amp; Organisms (µg/L) 
(C1)</t>
  </si>
  <si>
    <t>Organisms Only 
(µg/L) 
(C2)</t>
  </si>
  <si>
    <t xml:space="preserve">*Bis(2-Chloro-1-Methylethyl) Ether </t>
  </si>
  <si>
    <t>Significant Figures</t>
  </si>
  <si>
    <t>Cancer Based</t>
  </si>
  <si>
    <t>Non-Cancer Based</t>
  </si>
  <si>
    <r>
      <t xml:space="preserve">Cancer-based AWQC water and organism (µg/L)
</t>
    </r>
    <r>
      <rPr>
        <b/>
        <sz val="11"/>
        <color theme="4"/>
        <rFont val="Calibri"/>
        <family val="2"/>
        <scheme val="minor"/>
      </rPr>
      <t>*raw value*</t>
    </r>
  </si>
  <si>
    <r>
      <t xml:space="preserve">Cancer-based AWQC organism only (µg/L)
</t>
    </r>
    <r>
      <rPr>
        <b/>
        <sz val="11"/>
        <color theme="4"/>
        <rFont val="Calibri"/>
        <family val="2"/>
        <scheme val="minor"/>
      </rPr>
      <t>*raw value*</t>
    </r>
  </si>
  <si>
    <r>
      <t xml:space="preserve">Noncancer-based AWQC water and organism (µg/L)
</t>
    </r>
    <r>
      <rPr>
        <b/>
        <sz val="11"/>
        <color theme="4"/>
        <rFont val="Calibri"/>
        <family val="2"/>
        <scheme val="minor"/>
      </rPr>
      <t>*raw value*</t>
    </r>
  </si>
  <si>
    <r>
      <t xml:space="preserve">Noncancer-based AWQC organism only (µg/L)
</t>
    </r>
    <r>
      <rPr>
        <b/>
        <sz val="11"/>
        <color theme="4"/>
        <rFont val="Calibri"/>
        <family val="2"/>
        <scheme val="minor"/>
      </rPr>
      <t>*raw value*</t>
    </r>
  </si>
  <si>
    <r>
      <t xml:space="preserve">Cancer-based AWQC water and organism (µg/L)
</t>
    </r>
    <r>
      <rPr>
        <b/>
        <sz val="11"/>
        <color rgb="FFFF0000"/>
        <rFont val="Calibri"/>
        <family val="2"/>
        <scheme val="minor"/>
      </rPr>
      <t>*draft value*</t>
    </r>
  </si>
  <si>
    <r>
      <t xml:space="preserve">Cancer-based AWQC organism only (µg/L)
</t>
    </r>
    <r>
      <rPr>
        <b/>
        <sz val="11"/>
        <color rgb="FFFF0000"/>
        <rFont val="Calibri"/>
        <family val="2"/>
        <scheme val="minor"/>
      </rPr>
      <t>*draft value*</t>
    </r>
  </si>
  <si>
    <r>
      <t xml:space="preserve">Noncancer-based AWQC water and organism (µg/L)
</t>
    </r>
    <r>
      <rPr>
        <b/>
        <sz val="11"/>
        <color rgb="FFFF0000"/>
        <rFont val="Calibri"/>
        <family val="2"/>
        <scheme val="minor"/>
      </rPr>
      <t>*draft value*</t>
    </r>
  </si>
  <si>
    <r>
      <t xml:space="preserve">Noncancer-based AWQC organism only (µg/L)
</t>
    </r>
    <r>
      <rPr>
        <b/>
        <sz val="11"/>
        <color rgb="FFFF0000"/>
        <rFont val="Calibri"/>
        <family val="2"/>
        <scheme val="minor"/>
      </rPr>
      <t>*draft value*</t>
    </r>
  </si>
  <si>
    <t>Freshwater Criteria, Carcinogen</t>
  </si>
  <si>
    <t>Freshwater Criteria, Non-carcinogen</t>
  </si>
  <si>
    <t>Marine Criteria, Carcinogen</t>
  </si>
  <si>
    <t>Marine Criteria, Non-carcinogen</t>
  </si>
  <si>
    <t>Dissolved Methylmercury Criteria, marine</t>
  </si>
  <si>
    <t>Dissolved Methylmercury Criteria, freshwater</t>
  </si>
  <si>
    <t>Description</t>
  </si>
  <si>
    <t>Variable</t>
  </si>
  <si>
    <t>Value</t>
  </si>
  <si>
    <t>Units</t>
  </si>
  <si>
    <t>Body Weight</t>
  </si>
  <si>
    <t>BW</t>
  </si>
  <si>
    <t>kg</t>
  </si>
  <si>
    <t>Drinking Water Intake</t>
  </si>
  <si>
    <t>L/d</t>
  </si>
  <si>
    <t>Fish Consumption Rate for Aquatic Trophic Level 2</t>
  </si>
  <si>
    <t>FCR_2</t>
  </si>
  <si>
    <t>kg/d</t>
  </si>
  <si>
    <t>Fish Consumption Rate for Aquatic Trophic Level 3</t>
  </si>
  <si>
    <t>FCR_3</t>
  </si>
  <si>
    <t>Fish Consumption Rate for Aquatic Trophic Level 4</t>
  </si>
  <si>
    <t>FCR_4</t>
  </si>
  <si>
    <t>Fish Consumption Rate (Total)</t>
  </si>
  <si>
    <t>FCR_T</t>
  </si>
  <si>
    <t>Target excess lifetime cancer risk</t>
  </si>
  <si>
    <t>ELCR</t>
  </si>
  <si>
    <t>unitless</t>
  </si>
  <si>
    <t>Bioaccumula- tion Factor for Trophic Level 2
(L/kg tissue)</t>
  </si>
  <si>
    <t>Bioaccumula- tion Factor for Trophic Level 3
(L/kg tissue)</t>
  </si>
  <si>
    <t>(RfD*RSC*BW*1000)/[DWI+(FCR*BCF)]</t>
  </si>
  <si>
    <t>(RfD*RSC*BW*1000)/(FCR*BCF)</t>
  </si>
  <si>
    <t>((RfD-RSC)*BW*1000)/(FCR*BCF)</t>
  </si>
  <si>
    <t>((RfD-RSC)*BW*1000)/[DWI+(FCR*BCF)]</t>
  </si>
  <si>
    <t>BAF Methodology</t>
  </si>
  <si>
    <t>2002 BCF Methodology</t>
  </si>
  <si>
    <t>Equations:</t>
  </si>
  <si>
    <t>Key Inputs:</t>
  </si>
  <si>
    <t>DWI</t>
  </si>
  <si>
    <t>((ELCR/CSF)*BW*1000)/(DWI+(FCR*BCF))</t>
  </si>
  <si>
    <t>((ELCR/CSF)*BW*1000)/(FCR*BCF))</t>
  </si>
  <si>
    <t>Draft Values</t>
  </si>
  <si>
    <t>d</t>
  </si>
  <si>
    <t>EPA’s national 304(a) recommended criteria for benzene use a CSF range of 0.015 to 0.055 per mg/kg-day. EPA proposes to use the higher end of the CSF range (0.055 per mg/kg-day) to derive the proposed benzene criteria for Washington.</t>
  </si>
  <si>
    <t>Benzene- Upper CSF</t>
  </si>
  <si>
    <t>Bis(2-Chloro-1-Methylethyl) Ether was previously listed as Bis(2-Chloroisopropyl) Ether</t>
  </si>
  <si>
    <t>*</t>
  </si>
  <si>
    <t>This criterion is expressed as fibers per liter (fibers/L).  The criterion for asbestos is the Maximum Contaminant Level (MCL) developed under the Safe Drinking Water Act (SDWA) (56 FR 3526, January 30, 1991).</t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</si>
  <si>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0.0045</t>
    </r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</si>
  <si>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0.0059</t>
    </r>
  </si>
  <si>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7,000,000 (fibers/L)</t>
    </r>
  </si>
  <si>
    <t xml:space="preserve">This criterion refers to the inorganic form of arsenic only. </t>
  </si>
  <si>
    <t>e</t>
  </si>
  <si>
    <t>f</t>
  </si>
  <si>
    <r>
      <rPr>
        <vertAlign val="super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>0.44</t>
    </r>
  </si>
  <si>
    <r>
      <rPr>
        <vertAlign val="super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>1.7</t>
    </r>
  </si>
  <si>
    <r>
      <rPr>
        <vertAlign val="superscript"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>1300</t>
    </r>
  </si>
  <si>
    <r>
      <rPr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>0.033 (mg/kg)</t>
    </r>
  </si>
  <si>
    <t>This criterion applies to total PCBs (e.g., the sum of all congener or isomer or homolog or Aroclor analyses).</t>
  </si>
  <si>
    <r>
      <rPr>
        <vertAlign val="superscript"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>7.3E-06</t>
    </r>
  </si>
  <si>
    <r>
      <t xml:space="preserve">This criterion is expressed as the fish tissue concentration of methylmercury (mg methylmercury/kg fish). See </t>
    </r>
    <r>
      <rPr>
        <i/>
        <sz val="11"/>
        <rFont val="Times New Roman"/>
        <family val="1"/>
      </rPr>
      <t xml:space="preserve">Water Quality Criterion for the Protection of Human Health: Methylmercury </t>
    </r>
    <r>
      <rPr>
        <sz val="11"/>
        <rFont val="Times New Roman"/>
        <family val="1"/>
      </rPr>
      <t>(EPA-823-R-01-001, January 3, 2001) for how this value is calculated using the criterion equation in EPA's 2000 Human Health Methodology rearranged to solve for a protective concentration in fish tissue rather than in water.</t>
    </r>
  </si>
  <si>
    <t>Bioconcentration Factor 
(L/kg tissue) 
(B5)</t>
  </si>
  <si>
    <t>Relative Source Contribution, RSC (-)   
(B2)</t>
  </si>
  <si>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7,000,000</t>
    </r>
  </si>
  <si>
    <r>
      <rPr>
        <vertAlign val="superscript"/>
        <sz val="11"/>
        <rFont val="Times New Roman"/>
        <family val="1"/>
      </rPr>
      <t>c</t>
    </r>
    <r>
      <rPr>
        <sz val="11"/>
        <rFont val="Times New Roman"/>
        <family val="1"/>
      </rPr>
      <t>0.055</t>
    </r>
  </si>
  <si>
    <t>NOTE: you will have to change the RSC for each chemical if you want to see how that affects the value</t>
  </si>
  <si>
    <t>NOTE: This is the FCR value you should change- not the total</t>
  </si>
  <si>
    <t>Indicates that this COC is not being considered as part of the 2015 HHC update</t>
  </si>
  <si>
    <t>Current DEC Criteria Water &amp; Organisms</t>
  </si>
  <si>
    <t>Current DEC Criteria Organisms only</t>
  </si>
  <si>
    <t>All values based on IRIS (1998) aand BCF (1980)</t>
  </si>
  <si>
    <t xml:space="preserve">NOTE: Currently set for 10(-5) </t>
  </si>
  <si>
    <t>Drinking Water</t>
  </si>
  <si>
    <t>NA</t>
  </si>
  <si>
    <t>Fresh ChronicAquatic Life</t>
  </si>
  <si>
    <t>Proposed Washington Water &amp; Organisms (µg/L) 
(C1)</t>
  </si>
  <si>
    <t>Proposed Washington Organisms Only 
(µg/L) 
(C2)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</si>
</sst>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0"/>
    <numFmt numFmtId="165" formatCode="0.0"/>
    <numFmt numFmtId="166" formatCode="0.0E+00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1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0" fontId="6" fillId="4" borderId="0" applyNumberFormat="0" applyBorder="0" applyAlignment="0" applyProtection="0"/>
    <xf numFmtId="0" fontId="9" fillId="5" borderId="0" applyNumberFormat="0" applyBorder="0" applyAlignment="0" applyProtection="0"/>
  </cellStyleXfs>
  <cellXfs count="12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6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/>
    <xf numFmtId="166" fontId="2" fillId="0" borderId="1" xfId="0" applyNumberFormat="1" applyFont="1" applyFill="1" applyBorder="1" applyAlignment="1">
      <alignment horizontal="center"/>
    </xf>
    <xf numFmtId="0" fontId="17" fillId="6" borderId="1" xfId="2" applyFont="1" applyFill="1" applyBorder="1"/>
    <xf numFmtId="0" fontId="17" fillId="6" borderId="1" xfId="2" applyFont="1" applyFill="1" applyBorder="1" applyAlignment="1">
      <alignment horizontal="center"/>
    </xf>
    <xf numFmtId="0" fontId="17" fillId="6" borderId="1" xfId="2" applyFont="1" applyFill="1" applyBorder="1" applyAlignment="1">
      <alignment horizontal="right"/>
    </xf>
    <xf numFmtId="0" fontId="6" fillId="0" borderId="1" xfId="3" applyFill="1" applyBorder="1" applyAlignment="1"/>
    <xf numFmtId="0" fontId="6" fillId="0" borderId="1" xfId="3" applyFill="1" applyBorder="1" applyAlignment="1">
      <alignment horizontal="center"/>
    </xf>
    <xf numFmtId="0" fontId="17" fillId="6" borderId="1" xfId="1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17" fillId="6" borderId="1" xfId="1" applyFont="1" applyFill="1" applyBorder="1" applyAlignment="1">
      <alignment horizontal="right"/>
    </xf>
    <xf numFmtId="0" fontId="17" fillId="6" borderId="1" xfId="4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wrapText="1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7" borderId="1" xfId="0" applyFont="1" applyFill="1" applyBorder="1"/>
    <xf numFmtId="0" fontId="2" fillId="7" borderId="0" xfId="0" applyFont="1" applyFill="1"/>
    <xf numFmtId="0" fontId="16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11" fontId="1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17" fillId="7" borderId="1" xfId="4" applyFont="1" applyFill="1" applyBorder="1" applyAlignment="1">
      <alignment horizontal="right"/>
    </xf>
    <xf numFmtId="0" fontId="17" fillId="7" borderId="1" xfId="1" applyFont="1" applyFill="1" applyBorder="1"/>
    <xf numFmtId="2" fontId="2" fillId="0" borderId="0" xfId="0" applyNumberFormat="1" applyFont="1" applyFill="1"/>
    <xf numFmtId="0" fontId="17" fillId="0" borderId="1" xfId="2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0" fontId="2" fillId="8" borderId="0" xfId="0" applyFont="1" applyFill="1"/>
    <xf numFmtId="3" fontId="1" fillId="8" borderId="1" xfId="0" applyNumberFormat="1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top" wrapText="1"/>
    </xf>
    <xf numFmtId="0" fontId="2" fillId="6" borderId="1" xfId="0" applyFont="1" applyFill="1" applyBorder="1"/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2" fillId="6" borderId="0" xfId="0" applyFont="1" applyFill="1"/>
    <xf numFmtId="3" fontId="2" fillId="6" borderId="0" xfId="0" applyNumberFormat="1" applyFont="1" applyFill="1"/>
    <xf numFmtId="3" fontId="1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165" fontId="19" fillId="8" borderId="1" xfId="0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/>
    </xf>
    <xf numFmtId="3" fontId="19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</cellXfs>
  <cellStyles count="5">
    <cellStyle name="40% - Accent1" xfId="3" builtinId="31"/>
    <cellStyle name="Accent1" xfId="2" builtinId="29"/>
    <cellStyle name="Accent4" xfId="4" builtinId="41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ntabor\AppData\Local\Microsoft\Windows\Temporary%20Internet%20Files\Content.Outlook\639LB64C\Preliminary%20Revised%20AWQC%20(2015-04-24,%20r6.3,%20175g)_from%20T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Fleisig\AppData\Local\Microsoft\Windows\Temporary%20Internet%20Files\Content.Outlook\MB088BL4\Crit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Readme"/>
      <sheetName val="Common Values"/>
      <sheetName val="March_2015_values"/>
      <sheetName val="RSC (4-23)"/>
      <sheetName val="3_30_revised_values"/>
      <sheetName val="March_2015_values (r6)"/>
      <sheetName val="March_2015_values OLD"/>
      <sheetName val="Tox (4-23)"/>
      <sheetName val="BAFs"/>
      <sheetName val="Crit_Comparison"/>
      <sheetName val="BAF-specific results w BCF"/>
      <sheetName val="BAF-specific results w BCF (4)"/>
      <sheetName val="BAF-specific results w BCF (51)"/>
      <sheetName val="BAF-specific results w BCF (52)"/>
      <sheetName val="DJM version (52)"/>
      <sheetName val="BAF-specific results w BCF (6)"/>
      <sheetName val="BAF-specific results w BCF (62)"/>
      <sheetName val="DJM version (62)"/>
      <sheetName val="BAF-specific results w BCF (63)"/>
    </sheetNames>
    <sheetDataSet>
      <sheetData sheetId="0" refreshError="1"/>
      <sheetData sheetId="1">
        <row r="5">
          <cell r="D5">
            <v>80</v>
          </cell>
        </row>
        <row r="6">
          <cell r="D6">
            <v>2.4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0.17499999999999999</v>
          </cell>
        </row>
        <row r="11">
          <cell r="D11">
            <v>9.9999999999999995E-7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Key Inputs"/>
      <sheetName val="Variables"/>
      <sheetName val="WA Criteria"/>
      <sheetName val="Input Criteria"/>
      <sheetName val="Criteria"/>
      <sheetName val="Criteria 1"/>
      <sheetName val="Criteria 2"/>
      <sheetName val="Criteria 3"/>
      <sheetName val="AWQO"/>
      <sheetName val="Pollutants"/>
    </sheetNames>
    <sheetDataSet>
      <sheetData sheetId="0"/>
      <sheetData sheetId="1"/>
      <sheetData sheetId="2">
        <row r="12">
          <cell r="D12" t="str">
            <v>yes</v>
          </cell>
        </row>
        <row r="14">
          <cell r="D14" t="str">
            <v>no</v>
          </cell>
        </row>
      </sheetData>
      <sheetData sheetId="3">
        <row r="6">
          <cell r="A6" t="str">
            <v>CAS</v>
          </cell>
          <cell r="B6" t="str">
            <v>Chemical</v>
          </cell>
          <cell r="C6" t="str">
            <v>DL</v>
          </cell>
          <cell r="D6" t="str">
            <v>QL</v>
          </cell>
          <cell r="E6" t="str">
            <v>NTR CSF</v>
          </cell>
          <cell r="F6" t="str">
            <v>WA CSF</v>
          </cell>
          <cell r="G6" t="str">
            <v>HHC CSF</v>
          </cell>
          <cell r="H6" t="str">
            <v>NTR RfD</v>
          </cell>
          <cell r="I6" t="str">
            <v>WA RfD</v>
          </cell>
          <cell r="J6" t="str">
            <v>HHC RfD</v>
          </cell>
          <cell r="K6" t="str">
            <v>NTR BCF/BAF</v>
          </cell>
          <cell r="L6" t="str">
            <v>WA BCF/BAF</v>
          </cell>
          <cell r="M6" t="str">
            <v>HHC BCF/BAF</v>
          </cell>
          <cell r="N6" t="str">
            <v>BAF (trophic level 2)</v>
          </cell>
          <cell r="O6" t="str">
            <v>BAF (trophic level 3)</v>
          </cell>
          <cell r="P6" t="str">
            <v>BAF (trophic level 4)</v>
          </cell>
        </row>
        <row r="7">
          <cell r="A7">
            <v>79345</v>
          </cell>
          <cell r="B7" t="str">
            <v>1,1,2,2-Tetrachloroethane</v>
          </cell>
          <cell r="C7">
            <v>1.9</v>
          </cell>
          <cell r="D7">
            <v>2</v>
          </cell>
          <cell r="E7">
            <v>0.2</v>
          </cell>
          <cell r="F7">
            <v>0.2</v>
          </cell>
          <cell r="G7">
            <v>0.2</v>
          </cell>
          <cell r="H7" t="str">
            <v>NR</v>
          </cell>
          <cell r="I7" t="str">
            <v>NR</v>
          </cell>
          <cell r="J7" t="str">
            <v>NR</v>
          </cell>
          <cell r="K7">
            <v>5</v>
          </cell>
          <cell r="L7">
            <v>5</v>
          </cell>
          <cell r="M7">
            <v>19.600000000000001</v>
          </cell>
          <cell r="N7">
            <v>13.72</v>
          </cell>
          <cell r="O7">
            <v>15.08</v>
          </cell>
          <cell r="P7">
            <v>19.600000000000001</v>
          </cell>
        </row>
        <row r="8">
          <cell r="A8">
            <v>79005</v>
          </cell>
          <cell r="B8" t="str">
            <v>1,1,2-Trichloroethane</v>
          </cell>
          <cell r="C8">
            <v>1</v>
          </cell>
          <cell r="D8">
            <v>2</v>
          </cell>
          <cell r="E8">
            <v>5.7000000000000002E-2</v>
          </cell>
          <cell r="F8">
            <v>5.7000000000000002E-2</v>
          </cell>
          <cell r="G8">
            <v>5.7000000000000002E-2</v>
          </cell>
          <cell r="H8" t="str">
            <v>NR</v>
          </cell>
          <cell r="I8">
            <v>4.0000000000000001E-3</v>
          </cell>
          <cell r="J8" t="str">
            <v>NR</v>
          </cell>
          <cell r="K8">
            <v>4.5</v>
          </cell>
          <cell r="L8">
            <v>4.5</v>
          </cell>
          <cell r="M8">
            <v>6.585</v>
          </cell>
          <cell r="N8">
            <v>4.91</v>
          </cell>
          <cell r="O8">
            <v>5.3120000000000003</v>
          </cell>
          <cell r="P8">
            <v>6.585</v>
          </cell>
        </row>
        <row r="9">
          <cell r="A9">
            <v>75354</v>
          </cell>
          <cell r="B9" t="str">
            <v>1,1-Dichloroethylene</v>
          </cell>
          <cell r="C9">
            <v>1</v>
          </cell>
          <cell r="D9">
            <v>2</v>
          </cell>
          <cell r="E9">
            <v>0.6</v>
          </cell>
          <cell r="F9" t="str">
            <v>NR</v>
          </cell>
          <cell r="G9">
            <v>0.6</v>
          </cell>
          <cell r="H9" t="str">
            <v>NA</v>
          </cell>
          <cell r="I9">
            <v>0.05</v>
          </cell>
          <cell r="J9">
            <v>0.05</v>
          </cell>
          <cell r="K9">
            <v>5.6</v>
          </cell>
          <cell r="L9">
            <v>5.6</v>
          </cell>
          <cell r="M9">
            <v>11.93</v>
          </cell>
          <cell r="N9">
            <v>8.1859999999999999</v>
          </cell>
          <cell r="O9">
            <v>9.0120000000000005</v>
          </cell>
          <cell r="P9">
            <v>11.93</v>
          </cell>
        </row>
        <row r="10">
          <cell r="A10">
            <v>120821</v>
          </cell>
          <cell r="B10" t="str">
            <v>1,2,4-Trichlorobenzene</v>
          </cell>
          <cell r="C10">
            <v>0.3</v>
          </cell>
          <cell r="D10">
            <v>0.6</v>
          </cell>
          <cell r="E10" t="str">
            <v>NR</v>
          </cell>
          <cell r="F10" t="str">
            <v>NR</v>
          </cell>
          <cell r="G10" t="str">
            <v>NR</v>
          </cell>
          <cell r="H10" t="str">
            <v>NA</v>
          </cell>
          <cell r="I10">
            <v>0.01</v>
          </cell>
          <cell r="J10">
            <v>0.01</v>
          </cell>
          <cell r="K10">
            <v>114</v>
          </cell>
          <cell r="L10">
            <v>114</v>
          </cell>
          <cell r="M10">
            <v>1010</v>
          </cell>
          <cell r="N10">
            <v>642.79999999999995</v>
          </cell>
          <cell r="O10">
            <v>714.7</v>
          </cell>
          <cell r="P10">
            <v>1010</v>
          </cell>
        </row>
        <row r="11">
          <cell r="A11">
            <v>95501</v>
          </cell>
          <cell r="B11" t="str">
            <v>1,2-Dichlorobenzene</v>
          </cell>
          <cell r="C11">
            <v>1.9</v>
          </cell>
          <cell r="D11">
            <v>7.6</v>
          </cell>
          <cell r="E11" t="str">
            <v>NR</v>
          </cell>
          <cell r="F11" t="str">
            <v>NR</v>
          </cell>
          <cell r="G11" t="str">
            <v>NR</v>
          </cell>
          <cell r="H11">
            <v>0.09</v>
          </cell>
          <cell r="I11">
            <v>0.09</v>
          </cell>
          <cell r="J11">
            <v>0.3</v>
          </cell>
          <cell r="K11">
            <v>55.6</v>
          </cell>
          <cell r="L11">
            <v>55.6</v>
          </cell>
          <cell r="M11">
            <v>235.6</v>
          </cell>
          <cell r="N11">
            <v>151.5</v>
          </cell>
          <cell r="O11">
            <v>168.6</v>
          </cell>
          <cell r="P11">
            <v>235.6</v>
          </cell>
        </row>
        <row r="12">
          <cell r="A12">
            <v>107062</v>
          </cell>
          <cell r="B12" t="str">
            <v>1,2-Dichloroethane</v>
          </cell>
          <cell r="C12">
            <v>1</v>
          </cell>
          <cell r="D12">
            <v>2</v>
          </cell>
          <cell r="E12">
            <v>9.0999999999999998E-2</v>
          </cell>
          <cell r="F12">
            <v>9.0999999999999998E-2</v>
          </cell>
          <cell r="G12">
            <v>9.0999999999999998E-2</v>
          </cell>
          <cell r="H12" t="str">
            <v>NR</v>
          </cell>
          <cell r="I12" t="str">
            <v>NR</v>
          </cell>
          <cell r="J12" t="str">
            <v>NR</v>
          </cell>
          <cell r="K12">
            <v>1.2</v>
          </cell>
          <cell r="L12">
            <v>1.2</v>
          </cell>
          <cell r="M12">
            <v>3.7770000000000001</v>
          </cell>
          <cell r="N12">
            <v>2.67</v>
          </cell>
          <cell r="O12">
            <v>2.89</v>
          </cell>
          <cell r="P12">
            <v>3.7770000000000001</v>
          </cell>
        </row>
        <row r="13">
          <cell r="A13">
            <v>78875</v>
          </cell>
          <cell r="B13" t="str">
            <v>1,2-Dichloropropane</v>
          </cell>
          <cell r="C13">
            <v>1</v>
          </cell>
          <cell r="D13">
            <v>2</v>
          </cell>
          <cell r="E13" t="str">
            <v>NA</v>
          </cell>
          <cell r="F13">
            <v>6.7000000000000004E-2</v>
          </cell>
          <cell r="G13">
            <v>3.5999999999999997E-2</v>
          </cell>
          <cell r="H13" t="str">
            <v>NR</v>
          </cell>
          <cell r="I13" t="str">
            <v>NR</v>
          </cell>
          <cell r="J13" t="str">
            <v>NR</v>
          </cell>
          <cell r="K13">
            <v>4.0999999999999996</v>
          </cell>
          <cell r="L13">
            <v>4.0999999999999996</v>
          </cell>
          <cell r="M13">
            <v>7.4139999999999997</v>
          </cell>
          <cell r="N13">
            <v>5.6639999999999997</v>
          </cell>
          <cell r="O13">
            <v>6.1059999999999999</v>
          </cell>
          <cell r="P13">
            <v>7.4139999999999997</v>
          </cell>
        </row>
        <row r="14">
          <cell r="A14">
            <v>122667</v>
          </cell>
          <cell r="B14" t="str">
            <v>1,2-Diphenylhydrazine</v>
          </cell>
          <cell r="C14">
            <v>5</v>
          </cell>
          <cell r="D14">
            <v>20</v>
          </cell>
          <cell r="E14">
            <v>0.8</v>
          </cell>
          <cell r="F14">
            <v>0.8</v>
          </cell>
          <cell r="G14">
            <v>0.8</v>
          </cell>
          <cell r="H14" t="str">
            <v>NR</v>
          </cell>
          <cell r="I14" t="str">
            <v>NR</v>
          </cell>
          <cell r="J14" t="str">
            <v>NR</v>
          </cell>
          <cell r="K14">
            <v>24.9</v>
          </cell>
          <cell r="L14">
            <v>24.9</v>
          </cell>
          <cell r="M14">
            <v>53.3</v>
          </cell>
          <cell r="N14">
            <v>41.47</v>
          </cell>
          <cell r="O14">
            <v>44.73</v>
          </cell>
          <cell r="P14">
            <v>53.3</v>
          </cell>
        </row>
        <row r="15">
          <cell r="A15">
            <v>156605</v>
          </cell>
          <cell r="B15" t="str">
            <v>1,2-Trans-Dichloroethylene</v>
          </cell>
          <cell r="C15">
            <v>1</v>
          </cell>
          <cell r="D15">
            <v>2</v>
          </cell>
          <cell r="E15" t="str">
            <v>NR</v>
          </cell>
          <cell r="F15" t="str">
            <v>NR</v>
          </cell>
          <cell r="G15" t="str">
            <v>NR</v>
          </cell>
          <cell r="H15" t="str">
            <v>NA</v>
          </cell>
          <cell r="I15">
            <v>0.02</v>
          </cell>
          <cell r="J15">
            <v>0.02</v>
          </cell>
          <cell r="K15">
            <v>1.58</v>
          </cell>
          <cell r="L15">
            <v>1.58</v>
          </cell>
          <cell r="M15">
            <v>10.71</v>
          </cell>
          <cell r="N15">
            <v>6.7309999999999999</v>
          </cell>
          <cell r="O15">
            <v>7.5069999999999997</v>
          </cell>
          <cell r="P15">
            <v>10.71</v>
          </cell>
        </row>
        <row r="16">
          <cell r="A16">
            <v>541731</v>
          </cell>
          <cell r="B16" t="str">
            <v>1,3-Dichlorobenzene</v>
          </cell>
          <cell r="C16">
            <v>1.9</v>
          </cell>
          <cell r="D16">
            <v>7.6</v>
          </cell>
          <cell r="E16" t="str">
            <v>NR</v>
          </cell>
          <cell r="F16" t="str">
            <v>NR</v>
          </cell>
          <cell r="G16" t="str">
            <v>NR</v>
          </cell>
          <cell r="H16">
            <v>1.34E-2</v>
          </cell>
          <cell r="I16">
            <v>1.34E-2</v>
          </cell>
          <cell r="J16">
            <v>2E-3</v>
          </cell>
          <cell r="K16">
            <v>55.6</v>
          </cell>
          <cell r="L16">
            <v>55.6</v>
          </cell>
          <cell r="M16">
            <v>149.5</v>
          </cell>
          <cell r="N16">
            <v>134.30000000000001</v>
          </cell>
          <cell r="O16">
            <v>140.1</v>
          </cell>
          <cell r="P16">
            <v>149.5</v>
          </cell>
        </row>
        <row r="17">
          <cell r="A17">
            <v>542756</v>
          </cell>
          <cell r="B17" t="str">
            <v>1,3-Dichloropropene</v>
          </cell>
          <cell r="C17">
            <v>1</v>
          </cell>
          <cell r="D17">
            <v>2</v>
          </cell>
          <cell r="E17" t="str">
            <v>NA</v>
          </cell>
          <cell r="F17">
            <v>0.1</v>
          </cell>
          <cell r="G17">
            <v>0.1</v>
          </cell>
          <cell r="H17">
            <v>2.9999999999999997E-4</v>
          </cell>
          <cell r="I17">
            <v>2.9999999999999997E-4</v>
          </cell>
          <cell r="J17" t="str">
            <v>NR</v>
          </cell>
          <cell r="K17">
            <v>1.9</v>
          </cell>
          <cell r="L17">
            <v>1.9</v>
          </cell>
          <cell r="M17">
            <v>11.38</v>
          </cell>
          <cell r="N17">
            <v>7.1369999999999996</v>
          </cell>
          <cell r="O17">
            <v>7.9649999999999999</v>
          </cell>
          <cell r="P17">
            <v>11.38</v>
          </cell>
        </row>
        <row r="18">
          <cell r="A18">
            <v>106467</v>
          </cell>
          <cell r="B18" t="str">
            <v>1,4-Dichlorobenzene</v>
          </cell>
          <cell r="C18">
            <v>4.4000000000000004</v>
          </cell>
          <cell r="D18">
            <v>17.600000000000001</v>
          </cell>
          <cell r="E18" t="str">
            <v>NR</v>
          </cell>
          <cell r="F18" t="str">
            <v>NR</v>
          </cell>
          <cell r="G18" t="str">
            <v>NR</v>
          </cell>
          <cell r="H18">
            <v>1.34E-2</v>
          </cell>
          <cell r="I18">
            <v>1.34E-2</v>
          </cell>
          <cell r="J18">
            <v>7.0000000000000007E-2</v>
          </cell>
          <cell r="K18">
            <v>55.6</v>
          </cell>
          <cell r="L18">
            <v>55.6</v>
          </cell>
          <cell r="M18">
            <v>281.3</v>
          </cell>
          <cell r="N18">
            <v>165.7</v>
          </cell>
          <cell r="O18">
            <v>187.5</v>
          </cell>
          <cell r="P18">
            <v>281.3</v>
          </cell>
        </row>
        <row r="19">
          <cell r="A19">
            <v>1746016</v>
          </cell>
          <cell r="B19" t="str">
            <v>2,3,7,8-TCDD (Dioxin)</v>
          </cell>
          <cell r="C19">
            <v>1.3E-6</v>
          </cell>
          <cell r="D19">
            <v>5.0000000000000004E-6</v>
          </cell>
          <cell r="E19">
            <v>156000</v>
          </cell>
          <cell r="F19" t="str">
            <v>NR</v>
          </cell>
          <cell r="G19">
            <v>156000</v>
          </cell>
          <cell r="H19" t="str">
            <v>NR</v>
          </cell>
          <cell r="I19">
            <v>6.9999999999999996E-10</v>
          </cell>
          <cell r="J19" t="str">
            <v>NR</v>
          </cell>
          <cell r="K19">
            <v>5000</v>
          </cell>
          <cell r="L19">
            <v>5000</v>
          </cell>
          <cell r="M19">
            <v>5000</v>
          </cell>
          <cell r="N19" t="str">
            <v>NA</v>
          </cell>
          <cell r="O19" t="str">
            <v>NA</v>
          </cell>
          <cell r="P19" t="str">
            <v>NA</v>
          </cell>
        </row>
        <row r="20">
          <cell r="A20">
            <v>88062</v>
          </cell>
          <cell r="B20" t="str">
            <v>2,4,6-Trichlorophenol</v>
          </cell>
          <cell r="C20">
            <v>2</v>
          </cell>
          <cell r="D20">
            <v>4</v>
          </cell>
          <cell r="E20">
            <v>1.0999999999999999E-2</v>
          </cell>
          <cell r="F20">
            <v>1.0999999999999999E-2</v>
          </cell>
          <cell r="G20">
            <v>1.0999999999999999E-2</v>
          </cell>
          <cell r="H20" t="str">
            <v>NR</v>
          </cell>
          <cell r="I20" t="str">
            <v>NR</v>
          </cell>
          <cell r="J20" t="str">
            <v>NR</v>
          </cell>
          <cell r="K20">
            <v>150</v>
          </cell>
          <cell r="L20">
            <v>150</v>
          </cell>
          <cell r="M20">
            <v>109.6</v>
          </cell>
          <cell r="N20">
            <v>109.6</v>
          </cell>
          <cell r="O20">
            <v>106.9</v>
          </cell>
          <cell r="P20">
            <v>93.59</v>
          </cell>
        </row>
        <row r="21">
          <cell r="A21">
            <v>120832</v>
          </cell>
          <cell r="B21" t="str">
            <v>2,4-Dichlorophenol</v>
          </cell>
          <cell r="C21">
            <v>0.5</v>
          </cell>
          <cell r="D21">
            <v>1</v>
          </cell>
          <cell r="E21" t="str">
            <v>NR</v>
          </cell>
          <cell r="F21" t="str">
            <v>NR</v>
          </cell>
          <cell r="G21" t="str">
            <v>NR</v>
          </cell>
          <cell r="H21">
            <v>3.0000000000000001E-3</v>
          </cell>
          <cell r="I21">
            <v>3.0000000000000001E-3</v>
          </cell>
          <cell r="J21">
            <v>3.0000000000000001E-3</v>
          </cell>
          <cell r="K21">
            <v>40.700000000000003</v>
          </cell>
          <cell r="L21">
            <v>40.700000000000003</v>
          </cell>
          <cell r="M21">
            <v>35.65</v>
          </cell>
          <cell r="N21">
            <v>35.28</v>
          </cell>
          <cell r="O21">
            <v>35.65</v>
          </cell>
          <cell r="P21">
            <v>33.950000000000003</v>
          </cell>
        </row>
        <row r="22">
          <cell r="A22">
            <v>105679</v>
          </cell>
          <cell r="B22" t="str">
            <v>2,4-Dimethylphenol</v>
          </cell>
          <cell r="C22">
            <v>0.5</v>
          </cell>
          <cell r="D22">
            <v>1</v>
          </cell>
          <cell r="E22" t="str">
            <v>NR</v>
          </cell>
          <cell r="F22" t="str">
            <v>NR</v>
          </cell>
          <cell r="G22" t="str">
            <v>NR</v>
          </cell>
          <cell r="H22" t="str">
            <v>NA</v>
          </cell>
          <cell r="I22">
            <v>0.02</v>
          </cell>
          <cell r="J22">
            <v>0.02</v>
          </cell>
          <cell r="K22">
            <v>93.8</v>
          </cell>
          <cell r="L22">
            <v>93.8</v>
          </cell>
          <cell r="M22">
            <v>12.33</v>
          </cell>
          <cell r="N22">
            <v>9.984</v>
          </cell>
          <cell r="O22">
            <v>10.67</v>
          </cell>
          <cell r="P22">
            <v>12.33</v>
          </cell>
        </row>
        <row r="23">
          <cell r="A23">
            <v>51285</v>
          </cell>
          <cell r="B23" t="str">
            <v>2,4-Dinitrophenol</v>
          </cell>
          <cell r="C23">
            <v>1</v>
          </cell>
          <cell r="D23">
            <v>2</v>
          </cell>
          <cell r="E23" t="str">
            <v>NR</v>
          </cell>
          <cell r="F23" t="str">
            <v>NR</v>
          </cell>
          <cell r="G23" t="str">
            <v>NR</v>
          </cell>
          <cell r="H23">
            <v>2E-3</v>
          </cell>
          <cell r="I23">
            <v>2E-3</v>
          </cell>
          <cell r="J23">
            <v>2E-3</v>
          </cell>
          <cell r="K23">
            <v>1.5</v>
          </cell>
          <cell r="L23">
            <v>1.5</v>
          </cell>
          <cell r="M23">
            <v>2.8140000000000001</v>
          </cell>
          <cell r="N23">
            <v>2.6970000000000001</v>
          </cell>
          <cell r="O23">
            <v>2.7650000000000001</v>
          </cell>
          <cell r="P23">
            <v>2.8140000000000001</v>
          </cell>
        </row>
        <row r="24">
          <cell r="A24">
            <v>121142</v>
          </cell>
          <cell r="B24" t="str">
            <v>2,4-Dinitrotoluene</v>
          </cell>
          <cell r="C24">
            <v>0.2</v>
          </cell>
          <cell r="D24">
            <v>0.4</v>
          </cell>
          <cell r="E24">
            <v>0.311</v>
          </cell>
          <cell r="F24">
            <v>0.311</v>
          </cell>
          <cell r="G24">
            <v>0.66700000000000004</v>
          </cell>
          <cell r="H24" t="str">
            <v>NR</v>
          </cell>
          <cell r="I24">
            <v>2E-3</v>
          </cell>
          <cell r="J24" t="str">
            <v>NR</v>
          </cell>
          <cell r="K24">
            <v>3.8</v>
          </cell>
          <cell r="L24">
            <v>3.8</v>
          </cell>
          <cell r="M24">
            <v>10.33</v>
          </cell>
          <cell r="N24">
            <v>6.4850000000000003</v>
          </cell>
          <cell r="O24">
            <v>7.2320000000000002</v>
          </cell>
          <cell r="P24">
            <v>10.33</v>
          </cell>
        </row>
        <row r="25">
          <cell r="A25">
            <v>91587</v>
          </cell>
          <cell r="B25" t="str">
            <v>2-Chloronaphthalene</v>
          </cell>
          <cell r="C25">
            <v>0.3</v>
          </cell>
          <cell r="D25">
            <v>0.6</v>
          </cell>
          <cell r="E25" t="str">
            <v>NR</v>
          </cell>
          <cell r="F25" t="str">
            <v>NR</v>
          </cell>
          <cell r="G25" t="str">
            <v>NR</v>
          </cell>
          <cell r="H25" t="str">
            <v>NA</v>
          </cell>
          <cell r="I25">
            <v>0.08</v>
          </cell>
          <cell r="J25">
            <v>0.08</v>
          </cell>
          <cell r="K25">
            <v>202</v>
          </cell>
          <cell r="L25">
            <v>202</v>
          </cell>
          <cell r="M25">
            <v>626.20000000000005</v>
          </cell>
          <cell r="N25">
            <v>440.4</v>
          </cell>
          <cell r="O25">
            <v>477.8</v>
          </cell>
          <cell r="P25">
            <v>626.20000000000005</v>
          </cell>
        </row>
        <row r="26">
          <cell r="A26">
            <v>95578</v>
          </cell>
          <cell r="B26" t="str">
            <v>2-Chlorophenol</v>
          </cell>
          <cell r="C26">
            <v>1</v>
          </cell>
          <cell r="D26">
            <v>2</v>
          </cell>
          <cell r="E26" t="str">
            <v>NR</v>
          </cell>
          <cell r="F26" t="str">
            <v>NR</v>
          </cell>
          <cell r="G26" t="str">
            <v>NR</v>
          </cell>
          <cell r="H26" t="str">
            <v>NA</v>
          </cell>
          <cell r="I26">
            <v>5.0000000000000001E-3</v>
          </cell>
          <cell r="J26">
            <v>5.0000000000000001E-3</v>
          </cell>
          <cell r="K26">
            <v>134</v>
          </cell>
          <cell r="L26">
            <v>134</v>
          </cell>
          <cell r="M26">
            <v>14.07</v>
          </cell>
          <cell r="N26">
            <v>8.9570000000000007</v>
          </cell>
          <cell r="O26">
            <v>9.9890000000000008</v>
          </cell>
          <cell r="P26">
            <v>14.07</v>
          </cell>
        </row>
        <row r="27">
          <cell r="A27">
            <v>534521</v>
          </cell>
          <cell r="B27" t="str">
            <v>2-Methyl-4,6-Dinitrophenol</v>
          </cell>
          <cell r="C27" t="str">
            <v>NR</v>
          </cell>
          <cell r="D27" t="str">
            <v>NR</v>
          </cell>
          <cell r="E27" t="str">
            <v>NR</v>
          </cell>
          <cell r="F27" t="str">
            <v>NR</v>
          </cell>
          <cell r="G27" t="str">
            <v>NR</v>
          </cell>
          <cell r="H27">
            <v>4.0000000000000002E-4</v>
          </cell>
          <cell r="I27">
            <v>4.0000000000000002E-4</v>
          </cell>
          <cell r="J27">
            <v>4.0000000000000002E-4</v>
          </cell>
          <cell r="K27">
            <v>5.5</v>
          </cell>
          <cell r="L27">
            <v>5.5</v>
          </cell>
          <cell r="M27">
            <v>4.7709999999999999</v>
          </cell>
          <cell r="N27">
            <v>4.7569999999999997</v>
          </cell>
          <cell r="O27">
            <v>4.7709999999999999</v>
          </cell>
          <cell r="P27">
            <v>4.4850000000000003</v>
          </cell>
        </row>
        <row r="28">
          <cell r="A28">
            <v>91941</v>
          </cell>
          <cell r="B28" t="str">
            <v>3,3'-Dichlorobenzidine</v>
          </cell>
          <cell r="C28">
            <v>0.5</v>
          </cell>
          <cell r="D28">
            <v>1</v>
          </cell>
          <cell r="E28">
            <v>0.45</v>
          </cell>
          <cell r="F28">
            <v>0.45</v>
          </cell>
          <cell r="G28">
            <v>0.45</v>
          </cell>
          <cell r="H28" t="str">
            <v>NR</v>
          </cell>
          <cell r="I28" t="str">
            <v>NR</v>
          </cell>
          <cell r="J28" t="str">
            <v>NR</v>
          </cell>
          <cell r="K28">
            <v>312</v>
          </cell>
          <cell r="L28">
            <v>312</v>
          </cell>
          <cell r="M28">
            <v>162.1</v>
          </cell>
          <cell r="N28">
            <v>138.1</v>
          </cell>
          <cell r="O28">
            <v>145.6</v>
          </cell>
          <cell r="P28">
            <v>162.1</v>
          </cell>
        </row>
        <row r="29">
          <cell r="A29">
            <v>72548</v>
          </cell>
          <cell r="B29" t="str">
            <v>4,4'-DDD</v>
          </cell>
          <cell r="C29">
            <v>2.5000000000000001E-2</v>
          </cell>
          <cell r="D29">
            <v>0.05</v>
          </cell>
          <cell r="E29">
            <v>0.24</v>
          </cell>
          <cell r="F29">
            <v>0.24</v>
          </cell>
          <cell r="G29">
            <v>0.24</v>
          </cell>
          <cell r="H29" t="str">
            <v>NR</v>
          </cell>
          <cell r="I29" t="str">
            <v>NR</v>
          </cell>
          <cell r="J29" t="str">
            <v>NR</v>
          </cell>
          <cell r="K29">
            <v>53600</v>
          </cell>
          <cell r="L29">
            <v>53600</v>
          </cell>
          <cell r="M29">
            <v>1636000</v>
          </cell>
          <cell r="N29">
            <v>370200</v>
          </cell>
          <cell r="O29">
            <v>678800</v>
          </cell>
          <cell r="P29">
            <v>1636000</v>
          </cell>
        </row>
        <row r="30">
          <cell r="A30">
            <v>72559</v>
          </cell>
          <cell r="B30" t="str">
            <v>4,4'-DDE</v>
          </cell>
          <cell r="C30">
            <v>2.5000000000000001E-2</v>
          </cell>
          <cell r="D30">
            <v>0.05</v>
          </cell>
          <cell r="E30">
            <v>0.34</v>
          </cell>
          <cell r="F30">
            <v>0.34</v>
          </cell>
          <cell r="G30">
            <v>0.16700000000000001</v>
          </cell>
          <cell r="H30" t="str">
            <v>NR</v>
          </cell>
          <cell r="I30" t="str">
            <v>NR</v>
          </cell>
          <cell r="J30" t="str">
            <v>NR</v>
          </cell>
          <cell r="K30">
            <v>53600</v>
          </cell>
          <cell r="L30">
            <v>53600</v>
          </cell>
          <cell r="M30">
            <v>775200</v>
          </cell>
          <cell r="N30">
            <v>463100</v>
          </cell>
          <cell r="O30">
            <v>573300</v>
          </cell>
          <cell r="P30">
            <v>775200</v>
          </cell>
        </row>
        <row r="31">
          <cell r="A31">
            <v>50293</v>
          </cell>
          <cell r="B31" t="str">
            <v>4,4'-DDT</v>
          </cell>
          <cell r="C31">
            <v>2.5000000000000001E-2</v>
          </cell>
          <cell r="D31">
            <v>0.05</v>
          </cell>
          <cell r="E31">
            <v>0.34</v>
          </cell>
          <cell r="F31">
            <v>0.34</v>
          </cell>
          <cell r="G31">
            <v>0.34</v>
          </cell>
          <cell r="H31" t="str">
            <v>NR</v>
          </cell>
          <cell r="I31">
            <v>5.0000000000000001E-4</v>
          </cell>
          <cell r="J31" t="str">
            <v>NR</v>
          </cell>
          <cell r="K31">
            <v>53600</v>
          </cell>
          <cell r="L31">
            <v>53600</v>
          </cell>
          <cell r="M31">
            <v>2315000</v>
          </cell>
          <cell r="N31">
            <v>1022000</v>
          </cell>
          <cell r="O31">
            <v>1446000</v>
          </cell>
          <cell r="P31">
            <v>2315000</v>
          </cell>
        </row>
        <row r="32">
          <cell r="A32">
            <v>83329</v>
          </cell>
          <cell r="B32" t="str">
            <v>Acenaphthene</v>
          </cell>
          <cell r="C32">
            <v>0.2</v>
          </cell>
          <cell r="D32">
            <v>0.4</v>
          </cell>
          <cell r="E32" t="str">
            <v>NR</v>
          </cell>
          <cell r="F32" t="str">
            <v>NR</v>
          </cell>
          <cell r="G32" t="str">
            <v>NR</v>
          </cell>
          <cell r="H32" t="str">
            <v>NA</v>
          </cell>
          <cell r="I32">
            <v>0.06</v>
          </cell>
          <cell r="J32">
            <v>0.06</v>
          </cell>
          <cell r="K32">
            <v>242</v>
          </cell>
          <cell r="L32">
            <v>242</v>
          </cell>
          <cell r="M32">
            <v>123.1</v>
          </cell>
          <cell r="N32">
            <v>123.1</v>
          </cell>
          <cell r="O32">
            <v>116.4</v>
          </cell>
          <cell r="P32">
            <v>94.95</v>
          </cell>
        </row>
        <row r="33">
          <cell r="A33">
            <v>107028</v>
          </cell>
          <cell r="B33" t="str">
            <v>Acrolein</v>
          </cell>
          <cell r="C33">
            <v>5</v>
          </cell>
          <cell r="D33">
            <v>10</v>
          </cell>
          <cell r="E33" t="str">
            <v>NR</v>
          </cell>
          <cell r="F33" t="str">
            <v>NR</v>
          </cell>
          <cell r="G33" t="str">
            <v>NR</v>
          </cell>
          <cell r="H33">
            <v>1.5599999999999999E-2</v>
          </cell>
          <cell r="I33">
            <v>5.0000000000000001E-4</v>
          </cell>
          <cell r="J33">
            <v>5.0000000000000001E-4</v>
          </cell>
          <cell r="K33">
            <v>215</v>
          </cell>
          <cell r="L33">
            <v>215</v>
          </cell>
          <cell r="M33">
            <v>0.99199999999999999</v>
          </cell>
          <cell r="N33">
            <v>0.99199999999999999</v>
          </cell>
          <cell r="O33">
            <v>0.98909999999999998</v>
          </cell>
          <cell r="P33">
            <v>0.97050000000000003</v>
          </cell>
        </row>
        <row r="34">
          <cell r="A34">
            <v>107131</v>
          </cell>
          <cell r="B34" t="str">
            <v>Acrylonitrile</v>
          </cell>
          <cell r="C34">
            <v>1</v>
          </cell>
          <cell r="D34">
            <v>2</v>
          </cell>
          <cell r="E34">
            <v>0.54</v>
          </cell>
          <cell r="F34">
            <v>0.54</v>
          </cell>
          <cell r="G34">
            <v>0.54</v>
          </cell>
          <cell r="H34" t="str">
            <v>NR</v>
          </cell>
          <cell r="I34" t="str">
            <v>NR</v>
          </cell>
          <cell r="J34" t="str">
            <v>NR</v>
          </cell>
          <cell r="K34">
            <v>30</v>
          </cell>
          <cell r="L34">
            <v>30</v>
          </cell>
          <cell r="M34">
            <v>1.036</v>
          </cell>
          <cell r="N34">
            <v>1.034</v>
          </cell>
          <cell r="O34">
            <v>1.036</v>
          </cell>
          <cell r="P34">
            <v>1.0329999999999999</v>
          </cell>
        </row>
        <row r="35">
          <cell r="A35">
            <v>309002</v>
          </cell>
          <cell r="B35" t="str">
            <v>Aldrin</v>
          </cell>
          <cell r="C35">
            <v>2.5000000000000001E-2</v>
          </cell>
          <cell r="D35">
            <v>0.05</v>
          </cell>
          <cell r="E35">
            <v>17</v>
          </cell>
          <cell r="F35">
            <v>17</v>
          </cell>
          <cell r="G35">
            <v>17</v>
          </cell>
          <cell r="H35" t="str">
            <v>NR</v>
          </cell>
          <cell r="I35">
            <v>3.0000000000000001E-5</v>
          </cell>
          <cell r="J35" t="str">
            <v>NR</v>
          </cell>
          <cell r="K35">
            <v>4670</v>
          </cell>
          <cell r="L35">
            <v>4670</v>
          </cell>
          <cell r="M35">
            <v>222600</v>
          </cell>
          <cell r="N35">
            <v>222600</v>
          </cell>
          <cell r="O35">
            <v>207700</v>
          </cell>
          <cell r="P35">
            <v>184000</v>
          </cell>
        </row>
        <row r="36">
          <cell r="A36">
            <v>319846</v>
          </cell>
          <cell r="B36" t="str">
            <v>alpha-BHC</v>
          </cell>
          <cell r="C36">
            <v>2.5000000000000001E-2</v>
          </cell>
          <cell r="D36">
            <v>0.05</v>
          </cell>
          <cell r="E36">
            <v>6.3</v>
          </cell>
          <cell r="F36">
            <v>6.3</v>
          </cell>
          <cell r="G36">
            <v>6.3</v>
          </cell>
          <cell r="H36" t="str">
            <v>NR</v>
          </cell>
          <cell r="I36" t="str">
            <v>NR</v>
          </cell>
          <cell r="J36" t="str">
            <v>NR</v>
          </cell>
          <cell r="K36">
            <v>130</v>
          </cell>
          <cell r="L36">
            <v>130</v>
          </cell>
          <cell r="M36">
            <v>1935</v>
          </cell>
          <cell r="N36">
            <v>934.9</v>
          </cell>
          <cell r="O36">
            <v>1118</v>
          </cell>
          <cell r="P36">
            <v>1935</v>
          </cell>
        </row>
        <row r="37">
          <cell r="A37">
            <v>959988</v>
          </cell>
          <cell r="B37" t="str">
            <v>alpha-Endosulfan</v>
          </cell>
          <cell r="C37">
            <v>2.5000000000000001E-2</v>
          </cell>
          <cell r="D37">
            <v>0.05</v>
          </cell>
          <cell r="E37" t="str">
            <v>NR</v>
          </cell>
          <cell r="F37" t="str">
            <v>NR</v>
          </cell>
          <cell r="G37" t="str">
            <v>NR</v>
          </cell>
          <cell r="H37">
            <v>5.0000000000000002E-5</v>
          </cell>
          <cell r="I37">
            <v>6.0000000000000001E-3</v>
          </cell>
          <cell r="J37">
            <v>6.0000000000000001E-3</v>
          </cell>
          <cell r="K37">
            <v>270</v>
          </cell>
          <cell r="L37">
            <v>270</v>
          </cell>
          <cell r="M37">
            <v>544.4</v>
          </cell>
          <cell r="N37">
            <v>375.6</v>
          </cell>
          <cell r="O37">
            <v>409.7</v>
          </cell>
          <cell r="P37">
            <v>544.4</v>
          </cell>
        </row>
        <row r="38">
          <cell r="A38">
            <v>120127</v>
          </cell>
          <cell r="B38" t="str">
            <v>Anthracene</v>
          </cell>
          <cell r="C38">
            <v>0.3</v>
          </cell>
          <cell r="D38">
            <v>0.6</v>
          </cell>
          <cell r="E38" t="str">
            <v>NR</v>
          </cell>
          <cell r="F38" t="str">
            <v>NR</v>
          </cell>
          <cell r="G38" t="str">
            <v>NR</v>
          </cell>
          <cell r="H38">
            <v>0.3</v>
          </cell>
          <cell r="I38">
            <v>0.3</v>
          </cell>
          <cell r="J38">
            <v>0.3</v>
          </cell>
          <cell r="K38">
            <v>30</v>
          </cell>
          <cell r="L38">
            <v>30</v>
          </cell>
          <cell r="M38">
            <v>1212</v>
          </cell>
          <cell r="N38">
            <v>1212</v>
          </cell>
          <cell r="O38">
            <v>1169</v>
          </cell>
          <cell r="P38">
            <v>1151</v>
          </cell>
        </row>
        <row r="39">
          <cell r="A39">
            <v>7440360</v>
          </cell>
          <cell r="B39" t="str">
            <v>Antimony</v>
          </cell>
          <cell r="C39">
            <v>0.3</v>
          </cell>
          <cell r="D39">
            <v>1</v>
          </cell>
          <cell r="E39" t="str">
            <v>NR</v>
          </cell>
          <cell r="F39" t="str">
            <v>NR</v>
          </cell>
          <cell r="G39" t="str">
            <v>NR</v>
          </cell>
          <cell r="H39">
            <v>4.0000000000000002E-4</v>
          </cell>
          <cell r="I39">
            <v>4.0000000000000002E-4</v>
          </cell>
          <cell r="J39">
            <v>4.0000000000000002E-4</v>
          </cell>
          <cell r="K39">
            <v>1</v>
          </cell>
          <cell r="L39">
            <v>1</v>
          </cell>
          <cell r="M39">
            <v>1</v>
          </cell>
          <cell r="N39" t="str">
            <v>NA</v>
          </cell>
          <cell r="O39" t="str">
            <v>NA</v>
          </cell>
          <cell r="P39" t="str">
            <v>NA</v>
          </cell>
        </row>
        <row r="40">
          <cell r="A40">
            <v>7440382</v>
          </cell>
          <cell r="B40" t="str">
            <v>Arsenic</v>
          </cell>
          <cell r="C40">
            <v>0.1</v>
          </cell>
          <cell r="D40">
            <v>0.5</v>
          </cell>
          <cell r="E40">
            <v>1.75</v>
          </cell>
          <cell r="F40">
            <v>1.75</v>
          </cell>
          <cell r="G40">
            <v>1.75</v>
          </cell>
          <cell r="H40" t="str">
            <v>NR</v>
          </cell>
          <cell r="I40">
            <v>2.9999999999999997E-4</v>
          </cell>
          <cell r="J40" t="str">
            <v>NR</v>
          </cell>
          <cell r="K40">
            <v>44</v>
          </cell>
          <cell r="L40">
            <v>44</v>
          </cell>
          <cell r="M40">
            <v>44</v>
          </cell>
          <cell r="N40" t="str">
            <v>NA</v>
          </cell>
          <cell r="O40" t="str">
            <v>NA</v>
          </cell>
          <cell r="P40" t="str">
            <v>NA</v>
          </cell>
        </row>
        <row r="41">
          <cell r="A41">
            <v>1332214</v>
          </cell>
          <cell r="B41" t="str">
            <v>Asbestos</v>
          </cell>
          <cell r="C41" t="str">
            <v>NR</v>
          </cell>
          <cell r="D41" t="str">
            <v>NR</v>
          </cell>
          <cell r="E41" t="str">
            <v>NR</v>
          </cell>
          <cell r="F41" t="str">
            <v>NR</v>
          </cell>
          <cell r="G41" t="str">
            <v>NR</v>
          </cell>
          <cell r="H41" t="str">
            <v>NR</v>
          </cell>
          <cell r="I41" t="str">
            <v>NR</v>
          </cell>
          <cell r="J41" t="str">
            <v>NR</v>
          </cell>
          <cell r="K41" t="str">
            <v>NA</v>
          </cell>
          <cell r="L41" t="str">
            <v>NA</v>
          </cell>
          <cell r="M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</row>
        <row r="42">
          <cell r="A42">
            <v>71432</v>
          </cell>
          <cell r="B42" t="str">
            <v>Benzene</v>
          </cell>
          <cell r="C42">
            <v>1</v>
          </cell>
          <cell r="D42">
            <v>2</v>
          </cell>
          <cell r="E42">
            <v>0.03</v>
          </cell>
          <cell r="F42">
            <v>1.4999999999999999E-2</v>
          </cell>
          <cell r="G42">
            <v>1.4999999999999999E-2</v>
          </cell>
          <cell r="H42" t="str">
            <v>NR</v>
          </cell>
          <cell r="I42" t="str">
            <v>NR</v>
          </cell>
          <cell r="J42" t="str">
            <v>NR</v>
          </cell>
          <cell r="K42">
            <v>5.2</v>
          </cell>
          <cell r="L42">
            <v>5.2</v>
          </cell>
          <cell r="M42">
            <v>14.79</v>
          </cell>
          <cell r="N42">
            <v>8.9</v>
          </cell>
          <cell r="O42">
            <v>10.01</v>
          </cell>
          <cell r="P42">
            <v>14.79</v>
          </cell>
        </row>
        <row r="43">
          <cell r="A43">
            <v>92875</v>
          </cell>
          <cell r="B43" t="str">
            <v>Benzidine</v>
          </cell>
          <cell r="C43">
            <v>12</v>
          </cell>
          <cell r="D43">
            <v>24</v>
          </cell>
          <cell r="E43">
            <v>230</v>
          </cell>
          <cell r="F43">
            <v>230</v>
          </cell>
          <cell r="G43">
            <v>230</v>
          </cell>
          <cell r="H43" t="str">
            <v>NR</v>
          </cell>
          <cell r="I43">
            <v>3.0000000000000001E-3</v>
          </cell>
          <cell r="J43" t="str">
            <v>NR</v>
          </cell>
          <cell r="K43">
            <v>87.5</v>
          </cell>
          <cell r="L43">
            <v>87.5</v>
          </cell>
          <cell r="M43">
            <v>2.992</v>
          </cell>
          <cell r="N43">
            <v>2.1949999999999998</v>
          </cell>
          <cell r="O43">
            <v>2.3540000000000001</v>
          </cell>
          <cell r="P43">
            <v>2.992</v>
          </cell>
        </row>
        <row r="44">
          <cell r="A44">
            <v>56553</v>
          </cell>
          <cell r="B44" t="str">
            <v>Benzo(a) Anthracene</v>
          </cell>
          <cell r="C44">
            <v>0.3</v>
          </cell>
          <cell r="D44">
            <v>0.6</v>
          </cell>
          <cell r="E44">
            <v>12</v>
          </cell>
          <cell r="F44">
            <v>7.3</v>
          </cell>
          <cell r="G44">
            <v>0.28999999999999998</v>
          </cell>
          <cell r="H44" t="str">
            <v>NR</v>
          </cell>
          <cell r="I44" t="str">
            <v>NR</v>
          </cell>
          <cell r="J44" t="str">
            <v>NR</v>
          </cell>
          <cell r="K44">
            <v>30</v>
          </cell>
          <cell r="L44">
            <v>30</v>
          </cell>
          <cell r="M44">
            <v>1577</v>
          </cell>
          <cell r="N44">
            <v>1577</v>
          </cell>
          <cell r="O44">
            <v>748.7</v>
          </cell>
          <cell r="P44">
            <v>405.5</v>
          </cell>
        </row>
        <row r="45">
          <cell r="A45">
            <v>50328</v>
          </cell>
          <cell r="B45" t="str">
            <v>Benzo(a) Pyrene</v>
          </cell>
          <cell r="C45">
            <v>0.5</v>
          </cell>
          <cell r="D45">
            <v>1</v>
          </cell>
          <cell r="E45">
            <v>12</v>
          </cell>
          <cell r="F45">
            <v>7.3</v>
          </cell>
          <cell r="G45">
            <v>2.9</v>
          </cell>
          <cell r="H45" t="str">
            <v>NR</v>
          </cell>
          <cell r="I45" t="str">
            <v>NR</v>
          </cell>
          <cell r="J45" t="str">
            <v>NR</v>
          </cell>
          <cell r="K45">
            <v>30</v>
          </cell>
          <cell r="L45">
            <v>30</v>
          </cell>
          <cell r="M45">
            <v>2736</v>
          </cell>
          <cell r="N45">
            <v>2736</v>
          </cell>
          <cell r="O45">
            <v>983.7</v>
          </cell>
          <cell r="P45">
            <v>395.6</v>
          </cell>
        </row>
        <row r="46">
          <cell r="A46">
            <v>205992</v>
          </cell>
          <cell r="B46" t="str">
            <v>Benzo(b) Fluoranthene</v>
          </cell>
          <cell r="C46">
            <v>0.8</v>
          </cell>
          <cell r="D46">
            <v>1.6</v>
          </cell>
          <cell r="E46">
            <v>12</v>
          </cell>
          <cell r="F46">
            <v>7.3</v>
          </cell>
          <cell r="G46">
            <v>0.28999999999999998</v>
          </cell>
          <cell r="H46" t="str">
            <v>NR</v>
          </cell>
          <cell r="I46" t="str">
            <v>NR</v>
          </cell>
          <cell r="J46" t="str">
            <v>NR</v>
          </cell>
          <cell r="K46">
            <v>30</v>
          </cell>
          <cell r="L46">
            <v>30</v>
          </cell>
          <cell r="M46">
            <v>5325</v>
          </cell>
          <cell r="N46">
            <v>5325</v>
          </cell>
          <cell r="O46">
            <v>2643</v>
          </cell>
          <cell r="P46">
            <v>1165</v>
          </cell>
        </row>
        <row r="47">
          <cell r="A47">
            <v>207089</v>
          </cell>
          <cell r="B47" t="str">
            <v>Benzo(k) Fluoranthene</v>
          </cell>
          <cell r="C47">
            <v>0.8</v>
          </cell>
          <cell r="D47">
            <v>1.6</v>
          </cell>
          <cell r="E47">
            <v>12</v>
          </cell>
          <cell r="F47">
            <v>7.3</v>
          </cell>
          <cell r="G47">
            <v>0.28999999999999998</v>
          </cell>
          <cell r="H47" t="str">
            <v>NR</v>
          </cell>
          <cell r="I47" t="str">
            <v>NR</v>
          </cell>
          <cell r="J47" t="str">
            <v>NR</v>
          </cell>
          <cell r="K47">
            <v>30</v>
          </cell>
          <cell r="L47">
            <v>30</v>
          </cell>
          <cell r="M47">
            <v>1883</v>
          </cell>
          <cell r="N47">
            <v>1883</v>
          </cell>
          <cell r="O47">
            <v>675.5</v>
          </cell>
          <cell r="P47">
            <v>300.5</v>
          </cell>
        </row>
        <row r="48">
          <cell r="A48">
            <v>319857</v>
          </cell>
          <cell r="B48" t="str">
            <v>beta-BHC</v>
          </cell>
          <cell r="C48">
            <v>2.5000000000000001E-2</v>
          </cell>
          <cell r="D48">
            <v>0.05</v>
          </cell>
          <cell r="E48">
            <v>1.8</v>
          </cell>
          <cell r="F48">
            <v>1.8</v>
          </cell>
          <cell r="G48">
            <v>1.8</v>
          </cell>
          <cell r="H48" t="str">
            <v>NR</v>
          </cell>
          <cell r="I48" t="str">
            <v>NR</v>
          </cell>
          <cell r="J48" t="str">
            <v>NR</v>
          </cell>
          <cell r="K48">
            <v>130</v>
          </cell>
          <cell r="L48">
            <v>130</v>
          </cell>
          <cell r="M48">
            <v>1935</v>
          </cell>
          <cell r="N48">
            <v>934.9</v>
          </cell>
          <cell r="O48">
            <v>1118</v>
          </cell>
          <cell r="P48">
            <v>1935</v>
          </cell>
        </row>
        <row r="49">
          <cell r="A49">
            <v>33213659</v>
          </cell>
          <cell r="B49" t="str">
            <v>beta-Endosulfan</v>
          </cell>
          <cell r="C49">
            <v>2.5000000000000001E-2</v>
          </cell>
          <cell r="D49">
            <v>0.05</v>
          </cell>
          <cell r="E49" t="str">
            <v>NR</v>
          </cell>
          <cell r="F49" t="str">
            <v>NR</v>
          </cell>
          <cell r="G49" t="str">
            <v>NR</v>
          </cell>
          <cell r="H49">
            <v>5.0000000000000002E-5</v>
          </cell>
          <cell r="I49">
            <v>6.0000000000000001E-3</v>
          </cell>
          <cell r="J49">
            <v>6.0000000000000001E-3</v>
          </cell>
          <cell r="K49">
            <v>270</v>
          </cell>
          <cell r="L49">
            <v>270</v>
          </cell>
          <cell r="M49">
            <v>281.10000000000002</v>
          </cell>
          <cell r="N49">
            <v>178.9</v>
          </cell>
          <cell r="O49">
            <v>199.2</v>
          </cell>
          <cell r="P49">
            <v>281.10000000000002</v>
          </cell>
        </row>
        <row r="50">
          <cell r="A50">
            <v>111444</v>
          </cell>
          <cell r="B50" t="str">
            <v>Bis(2-Chloroethyl) Ether</v>
          </cell>
          <cell r="C50">
            <v>0.3</v>
          </cell>
          <cell r="D50">
            <v>1</v>
          </cell>
          <cell r="E50">
            <v>1.1000000000000001</v>
          </cell>
          <cell r="F50">
            <v>1.1000000000000001</v>
          </cell>
          <cell r="G50">
            <v>1.1000000000000001</v>
          </cell>
          <cell r="H50" t="str">
            <v>NR</v>
          </cell>
          <cell r="I50" t="str">
            <v>NR</v>
          </cell>
          <cell r="J50" t="str">
            <v>NR</v>
          </cell>
          <cell r="K50">
            <v>6.9</v>
          </cell>
          <cell r="L50">
            <v>6.9</v>
          </cell>
          <cell r="M50">
            <v>2.6389999999999998</v>
          </cell>
          <cell r="N50">
            <v>2.028</v>
          </cell>
          <cell r="O50">
            <v>2.1560000000000001</v>
          </cell>
          <cell r="P50">
            <v>2.6389999999999998</v>
          </cell>
        </row>
        <row r="51">
          <cell r="A51">
            <v>108601</v>
          </cell>
          <cell r="B51" t="str">
            <v>Bis(2-Chloroisopropyl) Ether</v>
          </cell>
          <cell r="C51">
            <v>0.3</v>
          </cell>
          <cell r="D51">
            <v>0.6</v>
          </cell>
          <cell r="E51" t="str">
            <v>NR</v>
          </cell>
          <cell r="F51" t="str">
            <v>NR</v>
          </cell>
          <cell r="G51" t="str">
            <v>NR</v>
          </cell>
          <cell r="H51">
            <v>0.04</v>
          </cell>
          <cell r="I51">
            <v>0.04</v>
          </cell>
          <cell r="J51">
            <v>0.04</v>
          </cell>
          <cell r="K51">
            <v>2.4700000000000002</v>
          </cell>
          <cell r="L51">
            <v>2.4700000000000002</v>
          </cell>
          <cell r="M51">
            <v>15.63</v>
          </cell>
          <cell r="N51">
            <v>13.48</v>
          </cell>
          <cell r="O51">
            <v>14.23</v>
          </cell>
          <cell r="P51">
            <v>15.63</v>
          </cell>
        </row>
        <row r="52">
          <cell r="A52">
            <v>117817</v>
          </cell>
          <cell r="B52" t="str">
            <v>Bis(2-Ethylhexyl) Phthalate</v>
          </cell>
          <cell r="C52">
            <v>0.1</v>
          </cell>
          <cell r="D52">
            <v>0.5</v>
          </cell>
          <cell r="E52">
            <v>1.4E-2</v>
          </cell>
          <cell r="F52">
            <v>1.4E-2</v>
          </cell>
          <cell r="G52">
            <v>1.4E-2</v>
          </cell>
          <cell r="H52" t="str">
            <v>NR</v>
          </cell>
          <cell r="I52" t="str">
            <v>NR</v>
          </cell>
          <cell r="J52" t="str">
            <v>NR</v>
          </cell>
          <cell r="K52">
            <v>130</v>
          </cell>
          <cell r="L52">
            <v>130</v>
          </cell>
          <cell r="M52">
            <v>17370</v>
          </cell>
          <cell r="N52">
            <v>17370</v>
          </cell>
          <cell r="O52">
            <v>6120</v>
          </cell>
          <cell r="P52">
            <v>1040</v>
          </cell>
        </row>
        <row r="53">
          <cell r="A53">
            <v>75252</v>
          </cell>
          <cell r="B53" t="str">
            <v>Bromoform</v>
          </cell>
          <cell r="C53">
            <v>1</v>
          </cell>
          <cell r="D53">
            <v>2</v>
          </cell>
          <cell r="E53">
            <v>7.9000000000000008E-3</v>
          </cell>
          <cell r="F53">
            <v>7.9000000000000008E-3</v>
          </cell>
          <cell r="G53">
            <v>4.5999999999999999E-3</v>
          </cell>
          <cell r="H53" t="str">
            <v>NR</v>
          </cell>
          <cell r="I53" t="str">
            <v>NR</v>
          </cell>
          <cell r="J53" t="str">
            <v>NR</v>
          </cell>
          <cell r="K53">
            <v>3.75</v>
          </cell>
          <cell r="L53">
            <v>3.75</v>
          </cell>
          <cell r="M53">
            <v>19.489999999999998</v>
          </cell>
          <cell r="N53">
            <v>13.85</v>
          </cell>
          <cell r="O53">
            <v>15.18</v>
          </cell>
          <cell r="P53">
            <v>19.489999999999998</v>
          </cell>
        </row>
        <row r="54">
          <cell r="A54">
            <v>85687</v>
          </cell>
          <cell r="B54" t="str">
            <v>Butylbenzyl Phthalate</v>
          </cell>
          <cell r="C54" t="str">
            <v>NR</v>
          </cell>
          <cell r="D54" t="str">
            <v>NR</v>
          </cell>
          <cell r="E54" t="str">
            <v>NR</v>
          </cell>
          <cell r="F54" t="str">
            <v>NR</v>
          </cell>
          <cell r="G54" t="str">
            <v>NR</v>
          </cell>
          <cell r="H54" t="str">
            <v>NA</v>
          </cell>
          <cell r="I54">
            <v>0.2</v>
          </cell>
          <cell r="J54">
            <v>0.2</v>
          </cell>
          <cell r="K54">
            <v>414</v>
          </cell>
          <cell r="L54">
            <v>414</v>
          </cell>
          <cell r="M54">
            <v>62.46</v>
          </cell>
          <cell r="N54">
            <v>62.46</v>
          </cell>
          <cell r="O54">
            <v>54.54</v>
          </cell>
          <cell r="P54">
            <v>40.08</v>
          </cell>
        </row>
        <row r="55">
          <cell r="A55">
            <v>56235</v>
          </cell>
          <cell r="B55" t="str">
            <v>Carbon Tetrachloride</v>
          </cell>
          <cell r="C55">
            <v>1</v>
          </cell>
          <cell r="D55">
            <v>2</v>
          </cell>
          <cell r="E55">
            <v>0.13</v>
          </cell>
          <cell r="F55">
            <v>0.13</v>
          </cell>
          <cell r="G55">
            <v>7.0000000000000007E-2</v>
          </cell>
          <cell r="H55" t="str">
            <v>NR</v>
          </cell>
          <cell r="I55">
            <v>6.9999999999999999E-4</v>
          </cell>
          <cell r="J55" t="str">
            <v>NR</v>
          </cell>
          <cell r="K55">
            <v>18.75</v>
          </cell>
          <cell r="L55">
            <v>18.75</v>
          </cell>
          <cell r="M55">
            <v>20.11</v>
          </cell>
          <cell r="N55">
            <v>20.02</v>
          </cell>
          <cell r="O55">
            <v>20.11</v>
          </cell>
          <cell r="P55">
            <v>18.82</v>
          </cell>
        </row>
        <row r="56">
          <cell r="A56">
            <v>57749</v>
          </cell>
          <cell r="B56" t="str">
            <v>Chlordane</v>
          </cell>
          <cell r="C56">
            <v>2.5000000000000001E-2</v>
          </cell>
          <cell r="D56">
            <v>0.05</v>
          </cell>
          <cell r="E56">
            <v>1.3</v>
          </cell>
          <cell r="F56">
            <v>0.35</v>
          </cell>
          <cell r="G56">
            <v>0.35</v>
          </cell>
          <cell r="H56" t="str">
            <v>NR</v>
          </cell>
          <cell r="I56">
            <v>5.0000000000000001E-4</v>
          </cell>
          <cell r="J56" t="str">
            <v>NR</v>
          </cell>
          <cell r="K56">
            <v>14100</v>
          </cell>
          <cell r="L56">
            <v>14100</v>
          </cell>
          <cell r="M56">
            <v>3205000</v>
          </cell>
          <cell r="N56">
            <v>688200</v>
          </cell>
          <cell r="O56">
            <v>1318000</v>
          </cell>
          <cell r="P56">
            <v>3205000</v>
          </cell>
        </row>
        <row r="57">
          <cell r="A57">
            <v>108907</v>
          </cell>
          <cell r="B57" t="str">
            <v>Chlorobenzene</v>
          </cell>
          <cell r="C57">
            <v>1</v>
          </cell>
          <cell r="D57">
            <v>2</v>
          </cell>
          <cell r="E57" t="str">
            <v>NR</v>
          </cell>
          <cell r="F57" t="str">
            <v>NR</v>
          </cell>
          <cell r="G57" t="str">
            <v>NR</v>
          </cell>
          <cell r="H57">
            <v>0.02</v>
          </cell>
          <cell r="I57">
            <v>0.02</v>
          </cell>
          <cell r="J57">
            <v>0.02</v>
          </cell>
          <cell r="K57">
            <v>10.3</v>
          </cell>
          <cell r="L57">
            <v>10.3</v>
          </cell>
          <cell r="M57">
            <v>25.05</v>
          </cell>
          <cell r="N57">
            <v>24.41</v>
          </cell>
          <cell r="O57">
            <v>25.05</v>
          </cell>
          <cell r="P57">
            <v>25</v>
          </cell>
        </row>
        <row r="58">
          <cell r="A58">
            <v>124481</v>
          </cell>
          <cell r="B58" t="str">
            <v>Chlorodibromomethane</v>
          </cell>
          <cell r="C58">
            <v>1</v>
          </cell>
          <cell r="D58">
            <v>2</v>
          </cell>
          <cell r="E58">
            <v>8.4000000000000005E-2</v>
          </cell>
          <cell r="F58">
            <v>8.4000000000000005E-2</v>
          </cell>
          <cell r="G58">
            <v>4.2999999999999997E-2</v>
          </cell>
          <cell r="H58" t="str">
            <v>NR</v>
          </cell>
          <cell r="I58">
            <v>0.02</v>
          </cell>
          <cell r="J58" t="str">
            <v>NR</v>
          </cell>
          <cell r="K58">
            <v>3.75</v>
          </cell>
          <cell r="L58">
            <v>3.75</v>
          </cell>
          <cell r="M58">
            <v>12.78</v>
          </cell>
          <cell r="N58">
            <v>8.7230000000000008</v>
          </cell>
          <cell r="O58">
            <v>9.6159999999999997</v>
          </cell>
          <cell r="P58">
            <v>12.78</v>
          </cell>
        </row>
        <row r="59">
          <cell r="A59">
            <v>67663</v>
          </cell>
          <cell r="B59" t="str">
            <v>Chloroform</v>
          </cell>
          <cell r="C59">
            <v>1</v>
          </cell>
          <cell r="D59">
            <v>2</v>
          </cell>
          <cell r="E59">
            <v>6.1000000000000004E-3</v>
          </cell>
          <cell r="F59" t="str">
            <v>NR</v>
          </cell>
          <cell r="G59">
            <v>6.1000000000000004E-3</v>
          </cell>
          <cell r="H59" t="str">
            <v>NA</v>
          </cell>
          <cell r="I59">
            <v>0.01</v>
          </cell>
          <cell r="J59">
            <v>0.01</v>
          </cell>
          <cell r="K59">
            <v>3.75</v>
          </cell>
          <cell r="L59">
            <v>3.75</v>
          </cell>
          <cell r="M59">
            <v>8.7059999999999995</v>
          </cell>
          <cell r="N59">
            <v>6.0030000000000001</v>
          </cell>
          <cell r="O59">
            <v>6.5910000000000002</v>
          </cell>
          <cell r="P59">
            <v>8.7059999999999995</v>
          </cell>
        </row>
        <row r="60">
          <cell r="A60">
            <v>218019</v>
          </cell>
          <cell r="B60" t="str">
            <v>Chrysene</v>
          </cell>
          <cell r="C60">
            <v>0.3</v>
          </cell>
          <cell r="D60">
            <v>0.6</v>
          </cell>
          <cell r="E60">
            <v>12</v>
          </cell>
          <cell r="F60">
            <v>7.3</v>
          </cell>
          <cell r="G60">
            <v>2.9000000000000001E-2</v>
          </cell>
          <cell r="H60" t="str">
            <v>NR</v>
          </cell>
          <cell r="I60" t="str">
            <v>NR</v>
          </cell>
          <cell r="J60" t="str">
            <v>NR</v>
          </cell>
          <cell r="K60">
            <v>30</v>
          </cell>
          <cell r="L60">
            <v>30</v>
          </cell>
          <cell r="M60">
            <v>8997</v>
          </cell>
          <cell r="N60">
            <v>8997</v>
          </cell>
          <cell r="O60">
            <v>4739</v>
          </cell>
          <cell r="P60">
            <v>1993</v>
          </cell>
        </row>
        <row r="61">
          <cell r="A61">
            <v>7440508</v>
          </cell>
          <cell r="B61" t="str">
            <v>Copper</v>
          </cell>
          <cell r="C61">
            <v>0.4</v>
          </cell>
          <cell r="D61">
            <v>2</v>
          </cell>
          <cell r="E61" t="str">
            <v>NR</v>
          </cell>
          <cell r="F61" t="str">
            <v>NR</v>
          </cell>
          <cell r="G61" t="str">
            <v>NR</v>
          </cell>
          <cell r="H61" t="str">
            <v>NR</v>
          </cell>
          <cell r="I61" t="str">
            <v>NR</v>
          </cell>
          <cell r="J61" t="str">
            <v>NR</v>
          </cell>
          <cell r="K61" t="str">
            <v>NA</v>
          </cell>
          <cell r="L61" t="str">
            <v>NA</v>
          </cell>
          <cell r="M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</row>
        <row r="62">
          <cell r="A62">
            <v>57125</v>
          </cell>
          <cell r="B62" t="str">
            <v>Cyanide</v>
          </cell>
          <cell r="C62">
            <v>2</v>
          </cell>
          <cell r="D62">
            <v>10</v>
          </cell>
          <cell r="E62" t="str">
            <v>NR</v>
          </cell>
          <cell r="F62" t="str">
            <v>NR</v>
          </cell>
          <cell r="G62" t="str">
            <v>NR</v>
          </cell>
          <cell r="H62">
            <v>0.02</v>
          </cell>
          <cell r="I62">
            <v>0.02</v>
          </cell>
          <cell r="J62">
            <v>5.9999999999999995E-4</v>
          </cell>
          <cell r="K62">
            <v>1</v>
          </cell>
          <cell r="L62">
            <v>1</v>
          </cell>
          <cell r="M62">
            <v>0.96340000000000003</v>
          </cell>
          <cell r="N62">
            <v>0.96340000000000003</v>
          </cell>
          <cell r="O62">
            <v>0.95609999999999995</v>
          </cell>
          <cell r="P62">
            <v>0.92020000000000002</v>
          </cell>
        </row>
        <row r="63">
          <cell r="A63">
            <v>53703</v>
          </cell>
          <cell r="B63" t="str">
            <v>Dibenzo(a,h) Anthracene</v>
          </cell>
          <cell r="C63">
            <v>0.8</v>
          </cell>
          <cell r="D63">
            <v>1.6</v>
          </cell>
          <cell r="E63">
            <v>12</v>
          </cell>
          <cell r="F63">
            <v>7.3</v>
          </cell>
          <cell r="G63">
            <v>4.0999999999999996</v>
          </cell>
          <cell r="H63" t="str">
            <v>NR</v>
          </cell>
          <cell r="I63" t="str">
            <v>NR</v>
          </cell>
          <cell r="J63" t="str">
            <v>NR</v>
          </cell>
          <cell r="K63">
            <v>30</v>
          </cell>
          <cell r="L63">
            <v>30</v>
          </cell>
          <cell r="M63">
            <v>24690</v>
          </cell>
          <cell r="N63">
            <v>24690</v>
          </cell>
          <cell r="O63">
            <v>10700</v>
          </cell>
          <cell r="P63">
            <v>2863</v>
          </cell>
        </row>
        <row r="64">
          <cell r="A64">
            <v>75274</v>
          </cell>
          <cell r="B64" t="str">
            <v>Dichlorobromomethane</v>
          </cell>
          <cell r="C64">
            <v>1</v>
          </cell>
          <cell r="D64">
            <v>2</v>
          </cell>
          <cell r="E64">
            <v>0.13</v>
          </cell>
          <cell r="F64">
            <v>6.2E-2</v>
          </cell>
          <cell r="G64">
            <v>3.5000000000000003E-2</v>
          </cell>
          <cell r="H64" t="str">
            <v>NR</v>
          </cell>
          <cell r="I64" t="str">
            <v>NR</v>
          </cell>
          <cell r="J64" t="str">
            <v>NR</v>
          </cell>
          <cell r="K64">
            <v>3.75</v>
          </cell>
          <cell r="L64">
            <v>3.75</v>
          </cell>
          <cell r="M64">
            <v>10.01</v>
          </cell>
          <cell r="N64">
            <v>6.5620000000000003</v>
          </cell>
          <cell r="O64">
            <v>7.2690000000000001</v>
          </cell>
          <cell r="P64">
            <v>10.01</v>
          </cell>
        </row>
        <row r="65">
          <cell r="A65">
            <v>60571</v>
          </cell>
          <cell r="B65" t="str">
            <v>Dieldrin</v>
          </cell>
          <cell r="C65">
            <v>2.5000000000000001E-2</v>
          </cell>
          <cell r="D65">
            <v>0.05</v>
          </cell>
          <cell r="E65">
            <v>16</v>
          </cell>
          <cell r="F65">
            <v>16</v>
          </cell>
          <cell r="G65">
            <v>16</v>
          </cell>
          <cell r="H65" t="str">
            <v>NR</v>
          </cell>
          <cell r="I65">
            <v>5.0000000000000002E-5</v>
          </cell>
          <cell r="J65" t="str">
            <v>NR</v>
          </cell>
          <cell r="K65">
            <v>4670</v>
          </cell>
          <cell r="L65">
            <v>4670</v>
          </cell>
          <cell r="M65">
            <v>30820</v>
          </cell>
          <cell r="N65">
            <v>17280</v>
          </cell>
          <cell r="O65">
            <v>20740</v>
          </cell>
          <cell r="P65">
            <v>30820</v>
          </cell>
        </row>
        <row r="66">
          <cell r="A66">
            <v>84662</v>
          </cell>
          <cell r="B66" t="str">
            <v>Diethyl Phthalate</v>
          </cell>
          <cell r="C66">
            <v>1.9</v>
          </cell>
          <cell r="D66">
            <v>7.6</v>
          </cell>
          <cell r="E66" t="str">
            <v>NR</v>
          </cell>
          <cell r="F66" t="str">
            <v>NR</v>
          </cell>
          <cell r="G66" t="str">
            <v>NR</v>
          </cell>
          <cell r="H66">
            <v>0.8</v>
          </cell>
          <cell r="I66">
            <v>0.8</v>
          </cell>
          <cell r="J66">
            <v>0.8</v>
          </cell>
          <cell r="K66">
            <v>73</v>
          </cell>
          <cell r="L66">
            <v>73</v>
          </cell>
          <cell r="M66">
            <v>6.7469999999999999</v>
          </cell>
          <cell r="N66">
            <v>6.7469999999999999</v>
          </cell>
          <cell r="O66">
            <v>6.6360000000000001</v>
          </cell>
          <cell r="P66">
            <v>5.8890000000000002</v>
          </cell>
        </row>
        <row r="67">
          <cell r="A67">
            <v>131113</v>
          </cell>
          <cell r="B67" t="str">
            <v>Dimethyl Phthalate</v>
          </cell>
          <cell r="C67">
            <v>1.6</v>
          </cell>
          <cell r="D67">
            <v>6.4</v>
          </cell>
          <cell r="E67" t="str">
            <v>NR</v>
          </cell>
          <cell r="F67" t="str">
            <v>NR</v>
          </cell>
          <cell r="G67" t="str">
            <v>NR</v>
          </cell>
          <cell r="H67">
            <v>10</v>
          </cell>
          <cell r="I67">
            <v>10</v>
          </cell>
          <cell r="J67">
            <v>10</v>
          </cell>
          <cell r="K67">
            <v>36</v>
          </cell>
          <cell r="L67">
            <v>36</v>
          </cell>
          <cell r="M67">
            <v>2.0659999999999998</v>
          </cell>
          <cell r="N67">
            <v>2.0659999999999998</v>
          </cell>
          <cell r="O67">
            <v>2.0649999999999999</v>
          </cell>
          <cell r="P67">
            <v>1.9530000000000001</v>
          </cell>
        </row>
        <row r="68">
          <cell r="A68">
            <v>84742</v>
          </cell>
          <cell r="B68" t="str">
            <v>Di-n-Butyl Phthalate</v>
          </cell>
          <cell r="C68">
            <v>0.5</v>
          </cell>
          <cell r="D68">
            <v>1</v>
          </cell>
          <cell r="E68" t="str">
            <v>NR</v>
          </cell>
          <cell r="F68" t="str">
            <v>NR</v>
          </cell>
          <cell r="G68" t="str">
            <v>NR</v>
          </cell>
          <cell r="H68">
            <v>0.1</v>
          </cell>
          <cell r="I68">
            <v>0.1</v>
          </cell>
          <cell r="J68">
            <v>0.1</v>
          </cell>
          <cell r="K68">
            <v>89</v>
          </cell>
          <cell r="L68">
            <v>89</v>
          </cell>
          <cell r="M68">
            <v>236.2</v>
          </cell>
          <cell r="N68">
            <v>236.2</v>
          </cell>
          <cell r="O68">
            <v>209.4</v>
          </cell>
          <cell r="P68">
            <v>159.4</v>
          </cell>
        </row>
        <row r="69">
          <cell r="A69">
            <v>1031078</v>
          </cell>
          <cell r="B69" t="str">
            <v>Endosulfan Sulfate</v>
          </cell>
          <cell r="C69">
            <v>2.5000000000000001E-2</v>
          </cell>
          <cell r="D69">
            <v>0.05</v>
          </cell>
          <cell r="E69" t="str">
            <v>NR</v>
          </cell>
          <cell r="F69" t="str">
            <v>NR</v>
          </cell>
          <cell r="G69" t="str">
            <v>NR</v>
          </cell>
          <cell r="H69">
            <v>5.0000000000000002E-5</v>
          </cell>
          <cell r="I69">
            <v>6.0000000000000001E-3</v>
          </cell>
          <cell r="J69">
            <v>6.0000000000000001E-3</v>
          </cell>
          <cell r="K69">
            <v>270</v>
          </cell>
          <cell r="L69">
            <v>270</v>
          </cell>
          <cell r="M69">
            <v>383</v>
          </cell>
          <cell r="N69">
            <v>255</v>
          </cell>
          <cell r="O69">
            <v>281</v>
          </cell>
          <cell r="P69">
            <v>383</v>
          </cell>
        </row>
        <row r="70">
          <cell r="A70">
            <v>72208</v>
          </cell>
          <cell r="B70" t="str">
            <v>Endrin</v>
          </cell>
          <cell r="C70">
            <v>2.5000000000000001E-2</v>
          </cell>
          <cell r="D70">
            <v>0.05</v>
          </cell>
          <cell r="E70" t="str">
            <v>NR</v>
          </cell>
          <cell r="F70" t="str">
            <v>NR</v>
          </cell>
          <cell r="G70" t="str">
            <v>NR</v>
          </cell>
          <cell r="H70">
            <v>2.9999999999999997E-4</v>
          </cell>
          <cell r="I70">
            <v>2.9999999999999997E-4</v>
          </cell>
          <cell r="J70">
            <v>2.9999999999999997E-4</v>
          </cell>
          <cell r="K70">
            <v>3970</v>
          </cell>
          <cell r="L70">
            <v>3970</v>
          </cell>
          <cell r="M70">
            <v>30820</v>
          </cell>
          <cell r="N70">
            <v>17280</v>
          </cell>
          <cell r="O70">
            <v>20740</v>
          </cell>
          <cell r="P70">
            <v>30820</v>
          </cell>
        </row>
        <row r="71">
          <cell r="A71">
            <v>7421934</v>
          </cell>
          <cell r="B71" t="str">
            <v>Endrin Aldehyde</v>
          </cell>
          <cell r="C71">
            <v>2.5000000000000001E-2</v>
          </cell>
          <cell r="D71">
            <v>0.05</v>
          </cell>
          <cell r="E71" t="str">
            <v>NR</v>
          </cell>
          <cell r="F71" t="str">
            <v>NR</v>
          </cell>
          <cell r="G71" t="str">
            <v>NR</v>
          </cell>
          <cell r="H71">
            <v>2.9999999999999997E-4</v>
          </cell>
          <cell r="I71">
            <v>2.9999999999999997E-4</v>
          </cell>
          <cell r="J71">
            <v>2.9999999999999997E-4</v>
          </cell>
          <cell r="K71">
            <v>3970</v>
          </cell>
          <cell r="L71">
            <v>3970</v>
          </cell>
          <cell r="M71">
            <v>10070</v>
          </cell>
          <cell r="N71">
            <v>5409</v>
          </cell>
          <cell r="O71">
            <v>6428</v>
          </cell>
          <cell r="P71">
            <v>10070</v>
          </cell>
        </row>
        <row r="72">
          <cell r="A72">
            <v>100414</v>
          </cell>
          <cell r="B72" t="str">
            <v>Ethylbenzene</v>
          </cell>
          <cell r="C72">
            <v>1</v>
          </cell>
          <cell r="D72">
            <v>2</v>
          </cell>
          <cell r="E72" t="str">
            <v>NR</v>
          </cell>
          <cell r="F72" t="str">
            <v>NR</v>
          </cell>
          <cell r="G72" t="str">
            <v>NR</v>
          </cell>
          <cell r="H72">
            <v>0.1</v>
          </cell>
          <cell r="I72">
            <v>0.1</v>
          </cell>
          <cell r="J72">
            <v>0.1</v>
          </cell>
          <cell r="K72">
            <v>37.5</v>
          </cell>
          <cell r="L72">
            <v>37.5</v>
          </cell>
          <cell r="M72">
            <v>73.56</v>
          </cell>
          <cell r="N72">
            <v>61.51</v>
          </cell>
          <cell r="O72">
            <v>65.33</v>
          </cell>
          <cell r="P72">
            <v>73.56</v>
          </cell>
        </row>
        <row r="73">
          <cell r="A73">
            <v>206440</v>
          </cell>
          <cell r="B73" t="str">
            <v>Fluoranthene</v>
          </cell>
          <cell r="C73">
            <v>0.3</v>
          </cell>
          <cell r="D73">
            <v>0.6</v>
          </cell>
          <cell r="E73" t="str">
            <v>NR</v>
          </cell>
          <cell r="F73" t="str">
            <v>NR</v>
          </cell>
          <cell r="G73" t="str">
            <v>NR</v>
          </cell>
          <cell r="H73">
            <v>0.04</v>
          </cell>
          <cell r="I73">
            <v>0.04</v>
          </cell>
          <cell r="J73">
            <v>0.04</v>
          </cell>
          <cell r="K73">
            <v>1150</v>
          </cell>
          <cell r="L73">
            <v>1150</v>
          </cell>
          <cell r="M73">
            <v>790.1</v>
          </cell>
          <cell r="N73">
            <v>790.1</v>
          </cell>
          <cell r="O73">
            <v>563.4</v>
          </cell>
          <cell r="P73">
            <v>388.4</v>
          </cell>
        </row>
        <row r="74">
          <cell r="A74">
            <v>86737</v>
          </cell>
          <cell r="B74" t="str">
            <v>Fluorene</v>
          </cell>
          <cell r="C74">
            <v>0.3</v>
          </cell>
          <cell r="D74">
            <v>0.6</v>
          </cell>
          <cell r="E74" t="str">
            <v>NR</v>
          </cell>
          <cell r="F74" t="str">
            <v>NR</v>
          </cell>
          <cell r="G74" t="str">
            <v>NR</v>
          </cell>
          <cell r="H74">
            <v>0.04</v>
          </cell>
          <cell r="I74">
            <v>0.04</v>
          </cell>
          <cell r="J74">
            <v>0.04</v>
          </cell>
          <cell r="K74">
            <v>30</v>
          </cell>
          <cell r="L74">
            <v>30</v>
          </cell>
          <cell r="M74">
            <v>909.2</v>
          </cell>
          <cell r="N74">
            <v>763</v>
          </cell>
          <cell r="O74">
            <v>789.7</v>
          </cell>
          <cell r="P74">
            <v>909.2</v>
          </cell>
        </row>
        <row r="75">
          <cell r="A75">
            <v>58899</v>
          </cell>
          <cell r="B75" t="str">
            <v>Hexachlorocyclohexane (gamma-BHC; Lindane)</v>
          </cell>
          <cell r="C75" t="str">
            <v>NR</v>
          </cell>
          <cell r="D75" t="str">
            <v>NR</v>
          </cell>
          <cell r="E75">
            <v>1.3</v>
          </cell>
          <cell r="F75" t="str">
            <v>NR</v>
          </cell>
          <cell r="G75" t="str">
            <v>NR</v>
          </cell>
          <cell r="H75" t="str">
            <v>NA</v>
          </cell>
          <cell r="I75">
            <v>2.9999999999999997E-4</v>
          </cell>
          <cell r="J75">
            <v>4.7000000000000002E-3</v>
          </cell>
          <cell r="K75">
            <v>130</v>
          </cell>
          <cell r="L75">
            <v>130</v>
          </cell>
          <cell r="M75">
            <v>1935</v>
          </cell>
          <cell r="N75">
            <v>934.9</v>
          </cell>
          <cell r="O75">
            <v>1118</v>
          </cell>
          <cell r="P75">
            <v>1935</v>
          </cell>
        </row>
        <row r="76">
          <cell r="A76">
            <v>76448</v>
          </cell>
          <cell r="B76" t="str">
            <v>Heptachlor</v>
          </cell>
          <cell r="C76">
            <v>2.5000000000000001E-2</v>
          </cell>
          <cell r="D76">
            <v>0.05</v>
          </cell>
          <cell r="E76">
            <v>4.5</v>
          </cell>
          <cell r="F76">
            <v>4.5</v>
          </cell>
          <cell r="G76">
            <v>4.5</v>
          </cell>
          <cell r="H76" t="str">
            <v>NR</v>
          </cell>
          <cell r="I76">
            <v>5.0000000000000001E-4</v>
          </cell>
          <cell r="J76" t="str">
            <v>NR</v>
          </cell>
          <cell r="K76">
            <v>11200</v>
          </cell>
          <cell r="L76">
            <v>11200</v>
          </cell>
          <cell r="M76">
            <v>39160</v>
          </cell>
          <cell r="N76">
            <v>31680</v>
          </cell>
          <cell r="O76">
            <v>33940</v>
          </cell>
          <cell r="P76">
            <v>39160</v>
          </cell>
        </row>
        <row r="77">
          <cell r="A77">
            <v>1024573</v>
          </cell>
          <cell r="B77" t="str">
            <v>Heptachlor Epoxide</v>
          </cell>
          <cell r="C77">
            <v>2.5000000000000001E-2</v>
          </cell>
          <cell r="D77">
            <v>0.05</v>
          </cell>
          <cell r="E77">
            <v>9.1</v>
          </cell>
          <cell r="F77">
            <v>9.1</v>
          </cell>
          <cell r="G77">
            <v>9.1</v>
          </cell>
          <cell r="H77" t="str">
            <v>NR</v>
          </cell>
          <cell r="I77">
            <v>1.2999999999999999E-5</v>
          </cell>
          <cell r="J77" t="str">
            <v>NR</v>
          </cell>
          <cell r="K77">
            <v>11200</v>
          </cell>
          <cell r="L77">
            <v>11200</v>
          </cell>
          <cell r="M77">
            <v>55830</v>
          </cell>
          <cell r="N77">
            <v>11850</v>
          </cell>
          <cell r="O77">
            <v>19230</v>
          </cell>
          <cell r="P77">
            <v>55830</v>
          </cell>
        </row>
        <row r="78">
          <cell r="A78">
            <v>118741</v>
          </cell>
          <cell r="B78" t="str">
            <v>Hexachlorobenzene</v>
          </cell>
          <cell r="C78">
            <v>0.3</v>
          </cell>
          <cell r="D78">
            <v>0.6</v>
          </cell>
          <cell r="E78">
            <v>1.6</v>
          </cell>
          <cell r="F78">
            <v>1.6</v>
          </cell>
          <cell r="G78">
            <v>1.6</v>
          </cell>
          <cell r="H78" t="str">
            <v>NR</v>
          </cell>
          <cell r="I78">
            <v>8.0000000000000004E-4</v>
          </cell>
          <cell r="J78" t="str">
            <v>NR</v>
          </cell>
          <cell r="K78">
            <v>8690</v>
          </cell>
          <cell r="L78">
            <v>8690</v>
          </cell>
          <cell r="M78">
            <v>791100</v>
          </cell>
          <cell r="N78">
            <v>157300</v>
          </cell>
          <cell r="O78">
            <v>294000</v>
          </cell>
          <cell r="P78">
            <v>791100</v>
          </cell>
        </row>
        <row r="79">
          <cell r="A79">
            <v>87683</v>
          </cell>
          <cell r="B79" t="str">
            <v>Hexachlorobutadiene</v>
          </cell>
          <cell r="C79">
            <v>0.5</v>
          </cell>
          <cell r="D79">
            <v>1</v>
          </cell>
          <cell r="E79">
            <v>7.8E-2</v>
          </cell>
          <cell r="F79">
            <v>7.8E-2</v>
          </cell>
          <cell r="G79">
            <v>0.04</v>
          </cell>
          <cell r="H79" t="str">
            <v>NR</v>
          </cell>
          <cell r="I79" t="str">
            <v>NR</v>
          </cell>
          <cell r="J79" t="str">
            <v>NR</v>
          </cell>
          <cell r="K79">
            <v>2.78</v>
          </cell>
          <cell r="L79">
            <v>2.78</v>
          </cell>
          <cell r="M79">
            <v>23410</v>
          </cell>
          <cell r="N79">
            <v>6044</v>
          </cell>
          <cell r="O79">
            <v>8953</v>
          </cell>
          <cell r="P79">
            <v>23410</v>
          </cell>
        </row>
        <row r="80">
          <cell r="A80">
            <v>77474</v>
          </cell>
          <cell r="B80" t="str">
            <v>Hexachlorocyclopentadiene</v>
          </cell>
          <cell r="C80">
            <v>0.5</v>
          </cell>
          <cell r="D80">
            <v>1</v>
          </cell>
          <cell r="E80" t="str">
            <v>NR</v>
          </cell>
          <cell r="F80" t="str">
            <v>NR</v>
          </cell>
          <cell r="G80" t="str">
            <v>NR</v>
          </cell>
          <cell r="H80">
            <v>7.0000000000000001E-3</v>
          </cell>
          <cell r="I80">
            <v>6.0000000000000001E-3</v>
          </cell>
          <cell r="J80">
            <v>6.0000000000000001E-3</v>
          </cell>
          <cell r="K80">
            <v>4.34</v>
          </cell>
          <cell r="L80">
            <v>4.34</v>
          </cell>
          <cell r="M80">
            <v>7310</v>
          </cell>
          <cell r="N80">
            <v>7310</v>
          </cell>
          <cell r="O80">
            <v>6930</v>
          </cell>
          <cell r="P80">
            <v>6502</v>
          </cell>
        </row>
        <row r="81">
          <cell r="A81">
            <v>67721</v>
          </cell>
          <cell r="B81" t="str">
            <v>Hexachloroethane</v>
          </cell>
          <cell r="C81">
            <v>0.5</v>
          </cell>
          <cell r="D81">
            <v>1</v>
          </cell>
          <cell r="E81">
            <v>1.4E-2</v>
          </cell>
          <cell r="F81">
            <v>1.4E-2</v>
          </cell>
          <cell r="G81">
            <v>0.04</v>
          </cell>
          <cell r="H81" t="str">
            <v>NR</v>
          </cell>
          <cell r="I81">
            <v>1E-3</v>
          </cell>
          <cell r="J81" t="str">
            <v>NR</v>
          </cell>
          <cell r="K81">
            <v>86.9</v>
          </cell>
          <cell r="L81">
            <v>86.9</v>
          </cell>
          <cell r="M81">
            <v>912.6</v>
          </cell>
          <cell r="N81">
            <v>727.1</v>
          </cell>
          <cell r="O81">
            <v>762.8</v>
          </cell>
          <cell r="P81">
            <v>912.6</v>
          </cell>
        </row>
        <row r="82">
          <cell r="A82">
            <v>193395</v>
          </cell>
          <cell r="B82" t="str">
            <v>Indeno(1,2,3-cd) Pyrene</v>
          </cell>
          <cell r="C82">
            <v>0.5</v>
          </cell>
          <cell r="D82">
            <v>1</v>
          </cell>
          <cell r="E82">
            <v>12</v>
          </cell>
          <cell r="F82">
            <v>7.3</v>
          </cell>
          <cell r="G82">
            <v>0.28999999999999998</v>
          </cell>
          <cell r="H82" t="str">
            <v>NR</v>
          </cell>
          <cell r="I82" t="str">
            <v>NR</v>
          </cell>
          <cell r="J82" t="str">
            <v>NR</v>
          </cell>
          <cell r="K82">
            <v>30</v>
          </cell>
          <cell r="L82">
            <v>30</v>
          </cell>
          <cell r="M82">
            <v>5370</v>
          </cell>
          <cell r="N82">
            <v>5370</v>
          </cell>
          <cell r="O82">
            <v>1465</v>
          </cell>
          <cell r="P82">
            <v>316.60000000000002</v>
          </cell>
        </row>
        <row r="83">
          <cell r="A83">
            <v>78591</v>
          </cell>
          <cell r="B83" t="str">
            <v>Isophorone</v>
          </cell>
          <cell r="C83">
            <v>0.5</v>
          </cell>
          <cell r="D83">
            <v>1</v>
          </cell>
          <cell r="E83">
            <v>4.1000000000000003E-3</v>
          </cell>
          <cell r="F83">
            <v>9.5E-4</v>
          </cell>
          <cell r="G83">
            <v>9.5E-4</v>
          </cell>
          <cell r="H83" t="str">
            <v>NR</v>
          </cell>
          <cell r="I83">
            <v>0.2</v>
          </cell>
          <cell r="J83" t="str">
            <v>NR</v>
          </cell>
          <cell r="K83">
            <v>4.38</v>
          </cell>
          <cell r="L83">
            <v>4.38</v>
          </cell>
          <cell r="M83">
            <v>3.992</v>
          </cell>
          <cell r="N83">
            <v>3.3010000000000002</v>
          </cell>
          <cell r="O83">
            <v>3.4929999999999999</v>
          </cell>
          <cell r="P83">
            <v>3.992</v>
          </cell>
        </row>
        <row r="84">
          <cell r="A84">
            <v>74839</v>
          </cell>
          <cell r="B84" t="str">
            <v>Methyl Bromide</v>
          </cell>
          <cell r="C84">
            <v>5</v>
          </cell>
          <cell r="D84">
            <v>10</v>
          </cell>
          <cell r="E84" t="str">
            <v>NR</v>
          </cell>
          <cell r="F84" t="str">
            <v>NR</v>
          </cell>
          <cell r="G84" t="str">
            <v>NR</v>
          </cell>
          <cell r="H84">
            <v>1.4E-3</v>
          </cell>
          <cell r="I84">
            <v>1.4E-3</v>
          </cell>
          <cell r="J84">
            <v>0.02</v>
          </cell>
          <cell r="K84">
            <v>3.75</v>
          </cell>
          <cell r="L84">
            <v>3.75</v>
          </cell>
          <cell r="M84">
            <v>2.2429999999999999</v>
          </cell>
          <cell r="N84">
            <v>1.7949999999999999</v>
          </cell>
          <cell r="O84">
            <v>1.891</v>
          </cell>
          <cell r="P84">
            <v>2.2429999999999999</v>
          </cell>
        </row>
        <row r="85">
          <cell r="A85">
            <v>75092</v>
          </cell>
          <cell r="B85" t="str">
            <v>Methylene Chloride</v>
          </cell>
          <cell r="C85">
            <v>5</v>
          </cell>
          <cell r="D85">
            <v>10</v>
          </cell>
          <cell r="E85">
            <v>7.4999999999999997E-3</v>
          </cell>
          <cell r="F85">
            <v>7.4999999999999997E-3</v>
          </cell>
          <cell r="G85">
            <v>3.3E-3</v>
          </cell>
          <cell r="H85" t="str">
            <v>NR</v>
          </cell>
          <cell r="I85" t="str">
            <v>NR</v>
          </cell>
          <cell r="J85" t="str">
            <v>NR</v>
          </cell>
          <cell r="K85">
            <v>0.9</v>
          </cell>
          <cell r="L85">
            <v>0.9</v>
          </cell>
          <cell r="M85">
            <v>2.63</v>
          </cell>
          <cell r="N85">
            <v>1.968</v>
          </cell>
          <cell r="O85">
            <v>2.0979999999999999</v>
          </cell>
          <cell r="P85">
            <v>2.63</v>
          </cell>
        </row>
        <row r="86">
          <cell r="A86">
            <v>7440020</v>
          </cell>
          <cell r="B86" t="str">
            <v>Nickel</v>
          </cell>
          <cell r="C86">
            <v>0.1</v>
          </cell>
          <cell r="D86">
            <v>0.5</v>
          </cell>
          <cell r="E86" t="str">
            <v>NR</v>
          </cell>
          <cell r="F86" t="str">
            <v>NR</v>
          </cell>
          <cell r="G86" t="str">
            <v>NR</v>
          </cell>
          <cell r="H86">
            <v>0.02</v>
          </cell>
          <cell r="I86">
            <v>0.02</v>
          </cell>
          <cell r="J86">
            <v>0.02</v>
          </cell>
          <cell r="K86">
            <v>47</v>
          </cell>
          <cell r="L86">
            <v>47</v>
          </cell>
          <cell r="M86">
            <v>47</v>
          </cell>
          <cell r="N86" t="str">
            <v>NA</v>
          </cell>
          <cell r="O86" t="str">
            <v>NA</v>
          </cell>
          <cell r="P86" t="str">
            <v>NA</v>
          </cell>
        </row>
        <row r="87">
          <cell r="A87">
            <v>98953</v>
          </cell>
          <cell r="B87" t="str">
            <v>Nitrobenzene</v>
          </cell>
          <cell r="C87">
            <v>0.5</v>
          </cell>
          <cell r="D87">
            <v>1</v>
          </cell>
          <cell r="E87" t="str">
            <v>NR</v>
          </cell>
          <cell r="F87" t="str">
            <v>NR</v>
          </cell>
          <cell r="G87" t="str">
            <v>NR</v>
          </cell>
          <cell r="H87">
            <v>5.0000000000000001E-4</v>
          </cell>
          <cell r="I87">
            <v>5.0000000000000001E-4</v>
          </cell>
          <cell r="J87">
            <v>2E-3</v>
          </cell>
          <cell r="K87">
            <v>2.89</v>
          </cell>
          <cell r="L87">
            <v>2.89</v>
          </cell>
          <cell r="M87">
            <v>6.4329999999999998</v>
          </cell>
          <cell r="N87">
            <v>4.6689999999999996</v>
          </cell>
          <cell r="O87">
            <v>5.0720000000000001</v>
          </cell>
          <cell r="P87">
            <v>6.4329999999999998</v>
          </cell>
        </row>
        <row r="88">
          <cell r="A88">
            <v>62759</v>
          </cell>
          <cell r="B88" t="str">
            <v>N-Nitrosodimethylamine</v>
          </cell>
          <cell r="C88">
            <v>2</v>
          </cell>
          <cell r="D88">
            <v>4</v>
          </cell>
          <cell r="E88">
            <v>51</v>
          </cell>
          <cell r="F88">
            <v>51</v>
          </cell>
          <cell r="G88">
            <v>51</v>
          </cell>
          <cell r="H88" t="str">
            <v>NR</v>
          </cell>
          <cell r="I88" t="str">
            <v>NR</v>
          </cell>
          <cell r="J88" t="str">
            <v>NR</v>
          </cell>
          <cell r="K88">
            <v>2.5999999999999999E-2</v>
          </cell>
          <cell r="L88">
            <v>2.5999999999999999E-2</v>
          </cell>
          <cell r="M88">
            <v>2.5999999999999999E-2</v>
          </cell>
          <cell r="N88" t="str">
            <v>NA</v>
          </cell>
          <cell r="O88" t="str">
            <v>NA</v>
          </cell>
          <cell r="P88" t="str">
            <v>NA</v>
          </cell>
        </row>
        <row r="89">
          <cell r="A89">
            <v>621647</v>
          </cell>
          <cell r="B89" t="str">
            <v>N-Nitrosodi-n-Propylamine</v>
          </cell>
          <cell r="C89">
            <v>0.5</v>
          </cell>
          <cell r="D89">
            <v>1</v>
          </cell>
          <cell r="E89">
            <v>7</v>
          </cell>
          <cell r="F89">
            <v>7</v>
          </cell>
          <cell r="G89">
            <v>7</v>
          </cell>
          <cell r="H89" t="str">
            <v>NR</v>
          </cell>
          <cell r="I89" t="str">
            <v>NR</v>
          </cell>
          <cell r="J89" t="str">
            <v>NR</v>
          </cell>
          <cell r="K89">
            <v>1.1299999999999999</v>
          </cell>
          <cell r="L89">
            <v>1.1299999999999999</v>
          </cell>
          <cell r="M89">
            <v>1.1299999999999999</v>
          </cell>
          <cell r="N89" t="str">
            <v>NA</v>
          </cell>
          <cell r="O89" t="str">
            <v>NA</v>
          </cell>
          <cell r="P89" t="str">
            <v>NA</v>
          </cell>
        </row>
        <row r="90">
          <cell r="A90">
            <v>86306</v>
          </cell>
          <cell r="B90" t="str">
            <v>N-Nitrosodiphenylamine</v>
          </cell>
          <cell r="C90">
            <v>0.5</v>
          </cell>
          <cell r="D90">
            <v>1</v>
          </cell>
          <cell r="E90">
            <v>4.8999999999999998E-3</v>
          </cell>
          <cell r="F90">
            <v>4.8999999999999998E-3</v>
          </cell>
          <cell r="G90">
            <v>4.8999999999999998E-3</v>
          </cell>
          <cell r="H90" t="str">
            <v>NR</v>
          </cell>
          <cell r="I90" t="str">
            <v>NR</v>
          </cell>
          <cell r="J90" t="str">
            <v>NR</v>
          </cell>
          <cell r="K90">
            <v>136</v>
          </cell>
          <cell r="L90">
            <v>136</v>
          </cell>
          <cell r="M90">
            <v>136</v>
          </cell>
          <cell r="N90" t="str">
            <v>NA</v>
          </cell>
          <cell r="O90" t="str">
            <v>NA</v>
          </cell>
          <cell r="P90" t="str">
            <v>NA</v>
          </cell>
        </row>
        <row r="91">
          <cell r="A91">
            <v>87865</v>
          </cell>
          <cell r="B91" t="str">
            <v>Pentachlorophenol (PCP)</v>
          </cell>
          <cell r="C91">
            <v>0.5</v>
          </cell>
          <cell r="D91">
            <v>1</v>
          </cell>
          <cell r="E91">
            <v>0.12</v>
          </cell>
          <cell r="F91">
            <v>0.12</v>
          </cell>
          <cell r="G91">
            <v>0.4</v>
          </cell>
          <cell r="H91" t="str">
            <v>NR</v>
          </cell>
          <cell r="I91">
            <v>0.03</v>
          </cell>
          <cell r="J91" t="str">
            <v>NR</v>
          </cell>
          <cell r="K91">
            <v>11</v>
          </cell>
          <cell r="L91">
            <v>11</v>
          </cell>
          <cell r="M91">
            <v>486.1</v>
          </cell>
          <cell r="N91">
            <v>486.1</v>
          </cell>
          <cell r="O91">
            <v>360.9</v>
          </cell>
          <cell r="P91">
            <v>254.7</v>
          </cell>
        </row>
        <row r="92">
          <cell r="A92">
            <v>108952</v>
          </cell>
          <cell r="B92" t="str">
            <v>Phenol</v>
          </cell>
          <cell r="C92">
            <v>2</v>
          </cell>
          <cell r="D92">
            <v>4</v>
          </cell>
          <cell r="E92" t="str">
            <v>NR</v>
          </cell>
          <cell r="F92" t="str">
            <v>NR</v>
          </cell>
          <cell r="G92" t="str">
            <v>NR</v>
          </cell>
          <cell r="H92">
            <v>0.6</v>
          </cell>
          <cell r="I92">
            <v>0.3</v>
          </cell>
          <cell r="J92">
            <v>0.3</v>
          </cell>
          <cell r="K92">
            <v>1.4</v>
          </cell>
          <cell r="L92">
            <v>1.4</v>
          </cell>
          <cell r="M92">
            <v>2.419</v>
          </cell>
          <cell r="N92">
            <v>2.1930000000000001</v>
          </cell>
          <cell r="O92">
            <v>2.27</v>
          </cell>
          <cell r="P92">
            <v>2.419</v>
          </cell>
        </row>
        <row r="93">
          <cell r="A93" t="str">
            <v>PCB</v>
          </cell>
          <cell r="B93" t="str">
            <v>Polychlorinated Biphenyls (PCBs)</v>
          </cell>
          <cell r="C93">
            <v>0.25</v>
          </cell>
          <cell r="D93">
            <v>0.5</v>
          </cell>
          <cell r="E93">
            <v>2</v>
          </cell>
          <cell r="F93">
            <v>2</v>
          </cell>
          <cell r="G93">
            <v>2</v>
          </cell>
          <cell r="H93" t="str">
            <v>NR</v>
          </cell>
          <cell r="I93" t="str">
            <v>NR</v>
          </cell>
          <cell r="J93" t="str">
            <v>NR</v>
          </cell>
          <cell r="K93">
            <v>31200</v>
          </cell>
          <cell r="L93">
            <v>31200</v>
          </cell>
          <cell r="M93">
            <v>31200</v>
          </cell>
          <cell r="N93" t="str">
            <v>NA</v>
          </cell>
          <cell r="O93" t="str">
            <v>NA</v>
          </cell>
          <cell r="P93" t="str">
            <v>NA</v>
          </cell>
        </row>
        <row r="94">
          <cell r="A94">
            <v>129000</v>
          </cell>
          <cell r="B94" t="str">
            <v>Pyrene</v>
          </cell>
          <cell r="C94">
            <v>0.3</v>
          </cell>
          <cell r="D94">
            <v>0.6</v>
          </cell>
          <cell r="E94" t="str">
            <v>NR</v>
          </cell>
          <cell r="F94" t="str">
            <v>NR</v>
          </cell>
          <cell r="G94" t="str">
            <v>NR</v>
          </cell>
          <cell r="H94">
            <v>0.03</v>
          </cell>
          <cell r="I94">
            <v>0.03</v>
          </cell>
          <cell r="J94">
            <v>0.03</v>
          </cell>
          <cell r="K94">
            <v>30</v>
          </cell>
          <cell r="L94">
            <v>30</v>
          </cell>
          <cell r="M94">
            <v>1322</v>
          </cell>
          <cell r="N94">
            <v>1322</v>
          </cell>
          <cell r="O94">
            <v>1058</v>
          </cell>
          <cell r="P94">
            <v>784.9</v>
          </cell>
        </row>
        <row r="95">
          <cell r="A95">
            <v>7782492</v>
          </cell>
          <cell r="B95" t="str">
            <v>Selenium</v>
          </cell>
          <cell r="C95">
            <v>1</v>
          </cell>
          <cell r="D95">
            <v>1</v>
          </cell>
          <cell r="E95" t="str">
            <v>NR</v>
          </cell>
          <cell r="F95" t="str">
            <v>NR</v>
          </cell>
          <cell r="G95" t="str">
            <v>NR</v>
          </cell>
          <cell r="H95">
            <v>5.0000000000000001E-3</v>
          </cell>
          <cell r="I95">
            <v>5.0000000000000001E-3</v>
          </cell>
          <cell r="J95">
            <v>5.0000000000000001E-3</v>
          </cell>
          <cell r="K95">
            <v>4.8</v>
          </cell>
          <cell r="L95">
            <v>4.8</v>
          </cell>
          <cell r="M95">
            <v>4.8</v>
          </cell>
          <cell r="N95" t="str">
            <v>NA</v>
          </cell>
          <cell r="O95" t="str">
            <v>NA</v>
          </cell>
          <cell r="P95" t="str">
            <v>NA</v>
          </cell>
        </row>
        <row r="96">
          <cell r="A96">
            <v>127184</v>
          </cell>
          <cell r="B96" t="str">
            <v>Tetrachloroethylene</v>
          </cell>
          <cell r="C96">
            <v>1</v>
          </cell>
          <cell r="D96">
            <v>2</v>
          </cell>
          <cell r="E96">
            <v>0.04</v>
          </cell>
          <cell r="F96">
            <v>0.04</v>
          </cell>
          <cell r="G96">
            <v>2E-3</v>
          </cell>
          <cell r="H96" t="str">
            <v>NR</v>
          </cell>
          <cell r="I96" t="str">
            <v>NR</v>
          </cell>
          <cell r="J96" t="str">
            <v>NR</v>
          </cell>
          <cell r="K96">
            <v>30.6</v>
          </cell>
          <cell r="L96">
            <v>30.6</v>
          </cell>
          <cell r="M96">
            <v>54.22</v>
          </cell>
          <cell r="N96">
            <v>54.22</v>
          </cell>
          <cell r="O96">
            <v>52.97</v>
          </cell>
          <cell r="P96">
            <v>46.04</v>
          </cell>
        </row>
        <row r="97">
          <cell r="A97">
            <v>7440280</v>
          </cell>
          <cell r="B97" t="str">
            <v>Thallium</v>
          </cell>
          <cell r="C97">
            <v>0.09</v>
          </cell>
          <cell r="D97">
            <v>0.36</v>
          </cell>
          <cell r="E97" t="str">
            <v>NR</v>
          </cell>
          <cell r="F97" t="str">
            <v>NR</v>
          </cell>
          <cell r="G97" t="str">
            <v>NR</v>
          </cell>
          <cell r="H97">
            <v>6.9999999999999994E-5</v>
          </cell>
          <cell r="I97">
            <v>6.9999999999999994E-5</v>
          </cell>
          <cell r="J97">
            <v>6.7999999999999999E-5</v>
          </cell>
          <cell r="K97">
            <v>116</v>
          </cell>
          <cell r="L97">
            <v>116</v>
          </cell>
          <cell r="M97">
            <v>116</v>
          </cell>
          <cell r="N97" t="str">
            <v>NA</v>
          </cell>
          <cell r="O97" t="str">
            <v>NA</v>
          </cell>
          <cell r="P97" t="str">
            <v>NA</v>
          </cell>
        </row>
        <row r="98">
          <cell r="A98">
            <v>108883</v>
          </cell>
          <cell r="B98" t="str">
            <v>Toluene</v>
          </cell>
          <cell r="C98">
            <v>1</v>
          </cell>
          <cell r="D98">
            <v>2</v>
          </cell>
          <cell r="E98" t="str">
            <v>NR</v>
          </cell>
          <cell r="F98" t="str">
            <v>NR</v>
          </cell>
          <cell r="G98" t="str">
            <v>NR</v>
          </cell>
          <cell r="H98">
            <v>0.2</v>
          </cell>
          <cell r="I98">
            <v>0.2</v>
          </cell>
          <cell r="J98">
            <v>0.08</v>
          </cell>
          <cell r="K98">
            <v>10.7</v>
          </cell>
          <cell r="L98">
            <v>10.7</v>
          </cell>
          <cell r="M98">
            <v>37.79</v>
          </cell>
          <cell r="N98">
            <v>27.6</v>
          </cell>
          <cell r="O98">
            <v>30.14</v>
          </cell>
          <cell r="P98">
            <v>37.79</v>
          </cell>
        </row>
        <row r="99">
          <cell r="A99">
            <v>8001352</v>
          </cell>
          <cell r="B99" t="str">
            <v>Toxaphene</v>
          </cell>
          <cell r="C99">
            <v>0.24</v>
          </cell>
          <cell r="D99">
            <v>0.5</v>
          </cell>
          <cell r="E99">
            <v>1.1000000000000001</v>
          </cell>
          <cell r="F99">
            <v>1.1000000000000001</v>
          </cell>
          <cell r="G99">
            <v>1.1000000000000001</v>
          </cell>
          <cell r="H99" t="str">
            <v>NR</v>
          </cell>
          <cell r="I99" t="str">
            <v>NR</v>
          </cell>
          <cell r="J99" t="str">
            <v>NR</v>
          </cell>
          <cell r="K99">
            <v>13100</v>
          </cell>
          <cell r="L99">
            <v>13100</v>
          </cell>
          <cell r="M99">
            <v>278100</v>
          </cell>
          <cell r="N99">
            <v>117800</v>
          </cell>
          <cell r="O99">
            <v>163300</v>
          </cell>
          <cell r="P99">
            <v>278100</v>
          </cell>
        </row>
        <row r="100">
          <cell r="A100">
            <v>79016</v>
          </cell>
          <cell r="B100" t="str">
            <v>Trichloroethylene</v>
          </cell>
          <cell r="C100">
            <v>1</v>
          </cell>
          <cell r="D100">
            <v>2</v>
          </cell>
          <cell r="E100">
            <v>1.2999999999999999E-2</v>
          </cell>
          <cell r="F100">
            <v>1.2999999999999999E-2</v>
          </cell>
          <cell r="G100">
            <v>0.05</v>
          </cell>
          <cell r="H100" t="str">
            <v>NR</v>
          </cell>
          <cell r="I100" t="str">
            <v>NR</v>
          </cell>
          <cell r="J100" t="str">
            <v>NR</v>
          </cell>
          <cell r="K100">
            <v>10.6</v>
          </cell>
          <cell r="L100">
            <v>10.6</v>
          </cell>
          <cell r="M100">
            <v>23.7</v>
          </cell>
          <cell r="N100">
            <v>15.43</v>
          </cell>
          <cell r="O100">
            <v>17.18</v>
          </cell>
          <cell r="P100">
            <v>23.7</v>
          </cell>
        </row>
        <row r="101">
          <cell r="A101">
            <v>75014</v>
          </cell>
          <cell r="B101" t="str">
            <v>Vinyl Chloride</v>
          </cell>
          <cell r="C101">
            <v>1</v>
          </cell>
          <cell r="D101">
            <v>2</v>
          </cell>
          <cell r="E101">
            <v>1.7399999999999999E-2</v>
          </cell>
          <cell r="F101">
            <v>1.4</v>
          </cell>
          <cell r="G101">
            <v>1.4</v>
          </cell>
          <cell r="H101" t="str">
            <v>NR</v>
          </cell>
          <cell r="I101">
            <v>3.0000000000000001E-3</v>
          </cell>
          <cell r="J101" t="str">
            <v>NR</v>
          </cell>
          <cell r="K101">
            <v>1.17</v>
          </cell>
          <cell r="L101">
            <v>1.17</v>
          </cell>
          <cell r="M101">
            <v>4.8920000000000003</v>
          </cell>
          <cell r="N101">
            <v>3.343</v>
          </cell>
          <cell r="O101">
            <v>3.6520000000000001</v>
          </cell>
          <cell r="P101">
            <v>4.8920000000000003</v>
          </cell>
        </row>
        <row r="102">
          <cell r="A102">
            <v>7440666</v>
          </cell>
          <cell r="B102" t="str">
            <v>Zinc</v>
          </cell>
          <cell r="C102">
            <v>0.5</v>
          </cell>
          <cell r="D102">
            <v>2.5</v>
          </cell>
          <cell r="E102" t="str">
            <v>NR</v>
          </cell>
          <cell r="F102" t="str">
            <v>NR</v>
          </cell>
          <cell r="G102" t="str">
            <v>NR</v>
          </cell>
          <cell r="H102">
            <v>0.3</v>
          </cell>
          <cell r="I102">
            <v>0.3</v>
          </cell>
          <cell r="J102">
            <v>0.3</v>
          </cell>
          <cell r="K102">
            <v>47</v>
          </cell>
          <cell r="L102">
            <v>47</v>
          </cell>
          <cell r="M102">
            <v>47</v>
          </cell>
          <cell r="N102" t="str">
            <v>NA</v>
          </cell>
          <cell r="O102" t="str">
            <v>NA</v>
          </cell>
          <cell r="P102" t="str">
            <v>NA</v>
          </cell>
        </row>
        <row r="103">
          <cell r="A103">
            <v>7439976</v>
          </cell>
          <cell r="B103" t="str">
            <v>Mercury</v>
          </cell>
          <cell r="C103" t="str">
            <v>NR</v>
          </cell>
          <cell r="D103" t="str">
            <v>NR</v>
          </cell>
          <cell r="E103" t="str">
            <v>NR</v>
          </cell>
          <cell r="F103" t="str">
            <v>NR</v>
          </cell>
          <cell r="G103" t="str">
            <v>NR</v>
          </cell>
          <cell r="H103">
            <v>1E-4</v>
          </cell>
          <cell r="I103">
            <v>1E-4</v>
          </cell>
          <cell r="J103">
            <v>1E-4</v>
          </cell>
          <cell r="K103">
            <v>5500</v>
          </cell>
          <cell r="L103">
            <v>5500</v>
          </cell>
          <cell r="M103">
            <v>2700000</v>
          </cell>
          <cell r="N103">
            <v>120000</v>
          </cell>
          <cell r="O103">
            <v>680000</v>
          </cell>
          <cell r="P103">
            <v>2700000</v>
          </cell>
        </row>
        <row r="104">
          <cell r="A104" t="str">
            <v>DL = detection limit (units are in ug/L); source is Ecology (2011; Table VI-5).</v>
          </cell>
        </row>
        <row r="105">
          <cell r="A105" t="str">
            <v>QL = quantitation limit (units are in ug/L); source is Ecology (2011; Table VI-5).</v>
          </cell>
        </row>
        <row r="106">
          <cell r="A106" t="str">
            <v>CSF = cancer slope factor (units are in mg/kg-day); source for NTR and WA CSF is Ecology (2014), source for HHC CSF is EPA (2014) when provided and NTR value when not provided in EPA (2014)</v>
          </cell>
        </row>
        <row r="107">
          <cell r="A107" t="str">
            <v>RfD = reference dose (units are in mg/kg-day); source for NTR and WA RfD is Ecology (2014); source for HHC RfD is EPA (2014) when provided and NTR value when not provided in EPA (2014)</v>
          </cell>
        </row>
        <row r="108">
          <cell r="A108" t="str">
            <v>BCF/BAF = bioconcentration factor/bioaccumulation factor; source for NTR and WA BCF is Ecology (2014); source for HHC BCF/BAF is EPA (2014); note that most conservative (i.e. highest) value is used.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opLeftCell="A40" zoomScale="125" zoomScaleNormal="125" zoomScaleSheetLayoutView="76" workbookViewId="0">
      <selection activeCell="F84" sqref="F84"/>
    </sheetView>
  </sheetViews>
  <sheetFormatPr defaultRowHeight="15" x14ac:dyDescent="0.25"/>
  <cols>
    <col min="1" max="1" width="4.28515625" style="10" customWidth="1"/>
    <col min="2" max="2" width="30.85546875" style="10" customWidth="1"/>
    <col min="3" max="3" width="13.28515625" style="10" customWidth="1"/>
    <col min="4" max="4" width="14" style="10" customWidth="1"/>
    <col min="5" max="5" width="12.7109375" style="16" customWidth="1"/>
    <col min="6" max="6" width="11.85546875" style="10" customWidth="1"/>
    <col min="7" max="8" width="15.42578125" style="10" customWidth="1"/>
    <col min="9" max="9" width="12.85546875" style="10" customWidth="1"/>
    <col min="10" max="10" width="13.85546875" style="10" customWidth="1"/>
    <col min="11" max="11" width="10" style="62" bestFit="1" customWidth="1"/>
    <col min="12" max="16384" width="9.140625" style="10"/>
  </cols>
  <sheetData>
    <row r="1" spans="1:10" x14ac:dyDescent="0.25">
      <c r="A1" s="18"/>
      <c r="B1" s="73" t="s">
        <v>100</v>
      </c>
      <c r="C1" s="73"/>
      <c r="D1" s="74" t="s">
        <v>101</v>
      </c>
      <c r="E1" s="75"/>
      <c r="F1" s="75"/>
      <c r="G1" s="75"/>
      <c r="H1" s="76"/>
      <c r="I1" s="74" t="s">
        <v>102</v>
      </c>
      <c r="J1" s="76"/>
    </row>
    <row r="2" spans="1:10" ht="75" x14ac:dyDescent="0.25">
      <c r="A2" s="18"/>
      <c r="B2" s="2" t="s">
        <v>0</v>
      </c>
      <c r="C2" s="4" t="s">
        <v>95</v>
      </c>
      <c r="D2" s="20" t="s">
        <v>107</v>
      </c>
      <c r="E2" s="21" t="s">
        <v>111</v>
      </c>
      <c r="F2" s="20" t="s">
        <v>108</v>
      </c>
      <c r="G2" s="20" t="s">
        <v>109</v>
      </c>
      <c r="H2" s="20" t="s">
        <v>110</v>
      </c>
      <c r="I2" s="20" t="s">
        <v>113</v>
      </c>
      <c r="J2" s="20" t="s">
        <v>114</v>
      </c>
    </row>
    <row r="3" spans="1:10" x14ac:dyDescent="0.25">
      <c r="A3" s="18">
        <v>1</v>
      </c>
      <c r="B3" s="3" t="s">
        <v>96</v>
      </c>
      <c r="C3" s="4">
        <v>71556</v>
      </c>
      <c r="D3" s="2" t="s">
        <v>99</v>
      </c>
      <c r="E3" s="14">
        <v>0.2</v>
      </c>
      <c r="F3" s="2">
        <v>2</v>
      </c>
      <c r="G3" s="2">
        <v>10</v>
      </c>
      <c r="H3" s="2" t="s">
        <v>99</v>
      </c>
      <c r="I3" s="5">
        <v>8000</v>
      </c>
      <c r="J3" s="5">
        <v>20000</v>
      </c>
    </row>
    <row r="4" spans="1:10" x14ac:dyDescent="0.25">
      <c r="A4" s="18">
        <v>2</v>
      </c>
      <c r="B4" s="1" t="s">
        <v>1</v>
      </c>
      <c r="C4" s="6">
        <v>79345</v>
      </c>
      <c r="D4" s="7">
        <v>0.2</v>
      </c>
      <c r="E4" s="60" t="s">
        <v>99</v>
      </c>
      <c r="F4" s="61" t="s">
        <v>99</v>
      </c>
      <c r="G4" s="6">
        <v>8.4</v>
      </c>
      <c r="H4" s="6" t="s">
        <v>99</v>
      </c>
      <c r="I4" s="6">
        <v>0.1</v>
      </c>
      <c r="J4" s="6">
        <v>0.3</v>
      </c>
    </row>
    <row r="5" spans="1:10" x14ac:dyDescent="0.25">
      <c r="A5" s="18">
        <v>3</v>
      </c>
      <c r="B5" s="1" t="s">
        <v>2</v>
      </c>
      <c r="C5" s="6">
        <v>79005</v>
      </c>
      <c r="D5" s="7">
        <v>5.7000000000000002E-2</v>
      </c>
      <c r="E5" s="60" t="s">
        <v>99</v>
      </c>
      <c r="F5" s="61" t="s">
        <v>99</v>
      </c>
      <c r="G5" s="6">
        <v>8.9</v>
      </c>
      <c r="H5" s="6" t="s">
        <v>99</v>
      </c>
      <c r="I5" s="6">
        <v>0.35</v>
      </c>
      <c r="J5" s="15">
        <v>0.9</v>
      </c>
    </row>
    <row r="6" spans="1:10" x14ac:dyDescent="0.25">
      <c r="A6" s="18">
        <v>4</v>
      </c>
      <c r="B6" s="1" t="s">
        <v>3</v>
      </c>
      <c r="C6" s="6">
        <v>75354</v>
      </c>
      <c r="D6" s="7" t="s">
        <v>99</v>
      </c>
      <c r="E6" s="15">
        <v>0.2</v>
      </c>
      <c r="F6" s="6">
        <v>0.05</v>
      </c>
      <c r="G6" s="6">
        <v>2.6</v>
      </c>
      <c r="H6" s="6" t="s">
        <v>99</v>
      </c>
      <c r="I6" s="11">
        <v>300</v>
      </c>
      <c r="J6" s="8">
        <v>2000</v>
      </c>
    </row>
    <row r="7" spans="1:10" x14ac:dyDescent="0.25">
      <c r="A7" s="18">
        <v>5</v>
      </c>
      <c r="B7" s="1" t="s">
        <v>4</v>
      </c>
      <c r="C7" s="6">
        <v>120821</v>
      </c>
      <c r="D7" s="7">
        <v>2.9000000000000001E-2</v>
      </c>
      <c r="E7" s="60" t="s">
        <v>99</v>
      </c>
      <c r="F7" s="61" t="s">
        <v>99</v>
      </c>
      <c r="G7" s="6">
        <v>430</v>
      </c>
      <c r="H7" s="6" t="s">
        <v>99</v>
      </c>
      <c r="I7" s="6">
        <v>3.5999999999999997E-2</v>
      </c>
      <c r="J7" s="6">
        <v>3.6999999999999998E-2</v>
      </c>
    </row>
    <row r="8" spans="1:10" x14ac:dyDescent="0.25">
      <c r="A8" s="18">
        <v>6</v>
      </c>
      <c r="B8" s="1" t="s">
        <v>5</v>
      </c>
      <c r="C8" s="6">
        <v>95501</v>
      </c>
      <c r="D8" s="7" t="s">
        <v>99</v>
      </c>
      <c r="E8" s="15">
        <v>0.2</v>
      </c>
      <c r="F8" s="6">
        <v>0.3</v>
      </c>
      <c r="G8" s="6">
        <v>82</v>
      </c>
      <c r="H8" s="6" t="s">
        <v>99</v>
      </c>
      <c r="I8" s="6">
        <v>300</v>
      </c>
      <c r="J8" s="6">
        <v>300</v>
      </c>
    </row>
    <row r="9" spans="1:10" x14ac:dyDescent="0.25">
      <c r="A9" s="18">
        <v>7</v>
      </c>
      <c r="B9" s="1" t="s">
        <v>6</v>
      </c>
      <c r="C9" s="6">
        <v>107062</v>
      </c>
      <c r="D9" s="7">
        <v>3.3E-3</v>
      </c>
      <c r="E9" s="60" t="s">
        <v>99</v>
      </c>
      <c r="F9" s="61" t="s">
        <v>99</v>
      </c>
      <c r="G9" s="6">
        <v>1.9</v>
      </c>
      <c r="H9" s="6" t="s">
        <v>99</v>
      </c>
      <c r="I9" s="6">
        <v>8.9</v>
      </c>
      <c r="J9" s="6">
        <v>73</v>
      </c>
    </row>
    <row r="10" spans="1:10" x14ac:dyDescent="0.25">
      <c r="A10" s="18">
        <v>8</v>
      </c>
      <c r="B10" s="1" t="s">
        <v>7</v>
      </c>
      <c r="C10" s="6">
        <v>78875</v>
      </c>
      <c r="D10" s="7">
        <v>3.5999999999999997E-2</v>
      </c>
      <c r="E10" s="60" t="s">
        <v>99</v>
      </c>
      <c r="F10" s="61" t="s">
        <v>99</v>
      </c>
      <c r="G10" s="6">
        <v>3.9</v>
      </c>
      <c r="H10" s="6" t="s">
        <v>99</v>
      </c>
      <c r="I10" s="6">
        <v>0.72</v>
      </c>
      <c r="J10" s="6">
        <v>3.3</v>
      </c>
    </row>
    <row r="11" spans="1:10" x14ac:dyDescent="0.25">
      <c r="A11" s="18">
        <v>9</v>
      </c>
      <c r="B11" s="1" t="s">
        <v>8</v>
      </c>
      <c r="C11" s="6">
        <v>122667</v>
      </c>
      <c r="D11" s="7">
        <v>0.8</v>
      </c>
      <c r="E11" s="15" t="s">
        <v>99</v>
      </c>
      <c r="F11" s="6" t="s">
        <v>99</v>
      </c>
      <c r="G11" s="6">
        <v>27</v>
      </c>
      <c r="H11" s="6" t="s">
        <v>99</v>
      </c>
      <c r="I11" s="6">
        <v>0.01</v>
      </c>
      <c r="J11" s="6">
        <v>0.02</v>
      </c>
    </row>
    <row r="12" spans="1:10" x14ac:dyDescent="0.25">
      <c r="A12" s="18">
        <v>10</v>
      </c>
      <c r="B12" s="1" t="s">
        <v>9</v>
      </c>
      <c r="C12" s="6">
        <v>156605</v>
      </c>
      <c r="D12" s="7" t="s">
        <v>99</v>
      </c>
      <c r="E12" s="15">
        <v>0.2</v>
      </c>
      <c r="F12" s="6">
        <v>0.02</v>
      </c>
      <c r="G12" s="6">
        <v>4.7</v>
      </c>
      <c r="H12" s="6" t="s">
        <v>99</v>
      </c>
      <c r="I12" s="6">
        <v>100</v>
      </c>
      <c r="J12" s="6">
        <v>400</v>
      </c>
    </row>
    <row r="13" spans="1:10" x14ac:dyDescent="0.25">
      <c r="A13" s="18">
        <v>11</v>
      </c>
      <c r="B13" s="1" t="s">
        <v>10</v>
      </c>
      <c r="C13" s="6">
        <v>541731</v>
      </c>
      <c r="D13" s="7" t="s">
        <v>99</v>
      </c>
      <c r="E13" s="15">
        <v>0.2</v>
      </c>
      <c r="F13" s="6">
        <v>2E-3</v>
      </c>
      <c r="G13" s="6">
        <v>190</v>
      </c>
      <c r="H13" s="6" t="s">
        <v>99</v>
      </c>
      <c r="I13" s="6">
        <v>0.9</v>
      </c>
      <c r="J13" s="6">
        <v>1</v>
      </c>
    </row>
    <row r="14" spans="1:10" x14ac:dyDescent="0.25">
      <c r="A14" s="18">
        <v>12</v>
      </c>
      <c r="B14" s="1" t="s">
        <v>11</v>
      </c>
      <c r="C14" s="6">
        <v>542756</v>
      </c>
      <c r="D14" s="7">
        <v>0.122</v>
      </c>
      <c r="E14" s="60" t="s">
        <v>99</v>
      </c>
      <c r="F14" s="61" t="s">
        <v>99</v>
      </c>
      <c r="G14" s="17">
        <v>3</v>
      </c>
      <c r="H14" s="6" t="s">
        <v>99</v>
      </c>
      <c r="I14" s="6">
        <v>0.22</v>
      </c>
      <c r="J14" s="6">
        <v>1.2</v>
      </c>
    </row>
    <row r="15" spans="1:10" x14ac:dyDescent="0.25">
      <c r="A15" s="18">
        <v>13</v>
      </c>
      <c r="B15" s="1" t="s">
        <v>12</v>
      </c>
      <c r="C15" s="6">
        <v>106467</v>
      </c>
      <c r="D15" s="7" t="s">
        <v>99</v>
      </c>
      <c r="E15" s="15">
        <v>0.2</v>
      </c>
      <c r="F15" s="6">
        <v>7.0000000000000007E-2</v>
      </c>
      <c r="G15" s="6">
        <v>84</v>
      </c>
      <c r="H15" s="6" t="s">
        <v>99</v>
      </c>
      <c r="I15" s="6">
        <v>70</v>
      </c>
      <c r="J15" s="6">
        <v>80</v>
      </c>
    </row>
    <row r="16" spans="1:10" x14ac:dyDescent="0.25">
      <c r="A16" s="18">
        <v>14</v>
      </c>
      <c r="B16" s="1" t="s">
        <v>13</v>
      </c>
      <c r="C16" s="6">
        <v>1746016</v>
      </c>
      <c r="D16" s="8">
        <v>156000</v>
      </c>
      <c r="E16" s="15" t="s">
        <v>99</v>
      </c>
      <c r="F16" s="6" t="s">
        <v>99</v>
      </c>
      <c r="G16" s="6" t="s">
        <v>99</v>
      </c>
      <c r="H16" s="8">
        <v>5000</v>
      </c>
      <c r="I16" s="19">
        <v>5.7999999999999996E-10</v>
      </c>
      <c r="J16" s="19">
        <v>5.8608058608058597E-10</v>
      </c>
    </row>
    <row r="17" spans="1:10" x14ac:dyDescent="0.25">
      <c r="A17" s="18">
        <v>15</v>
      </c>
      <c r="B17" s="1" t="s">
        <v>14</v>
      </c>
      <c r="C17" s="6">
        <v>88062</v>
      </c>
      <c r="D17" s="7">
        <v>1.0999999999999999E-2</v>
      </c>
      <c r="E17" s="60" t="s">
        <v>99</v>
      </c>
      <c r="F17" s="61" t="s">
        <v>99</v>
      </c>
      <c r="G17" s="6">
        <v>150</v>
      </c>
      <c r="H17" s="6" t="s">
        <v>99</v>
      </c>
      <c r="I17" s="6">
        <v>0.25</v>
      </c>
      <c r="J17" s="6">
        <v>0.28000000000000003</v>
      </c>
    </row>
    <row r="18" spans="1:10" x14ac:dyDescent="0.25">
      <c r="A18" s="18">
        <v>16</v>
      </c>
      <c r="B18" s="1" t="s">
        <v>15</v>
      </c>
      <c r="C18" s="6">
        <v>120832</v>
      </c>
      <c r="D18" s="7" t="s">
        <v>99</v>
      </c>
      <c r="E18" s="15">
        <v>0.2</v>
      </c>
      <c r="F18" s="6">
        <v>3.0000000000000001E-3</v>
      </c>
      <c r="G18" s="6">
        <v>48</v>
      </c>
      <c r="H18" s="6" t="s">
        <v>99</v>
      </c>
      <c r="I18" s="6">
        <v>4</v>
      </c>
      <c r="J18" s="6">
        <v>6</v>
      </c>
    </row>
    <row r="19" spans="1:10" x14ac:dyDescent="0.25">
      <c r="A19" s="18">
        <v>17</v>
      </c>
      <c r="B19" s="1" t="s">
        <v>16</v>
      </c>
      <c r="C19" s="6">
        <v>105679</v>
      </c>
      <c r="D19" s="7" t="s">
        <v>99</v>
      </c>
      <c r="E19" s="15">
        <v>0.2</v>
      </c>
      <c r="F19" s="6">
        <v>0.02</v>
      </c>
      <c r="G19" s="6">
        <v>7</v>
      </c>
      <c r="H19" s="6" t="s">
        <v>99</v>
      </c>
      <c r="I19" s="6">
        <v>90</v>
      </c>
      <c r="J19" s="6">
        <v>300</v>
      </c>
    </row>
    <row r="20" spans="1:10" x14ac:dyDescent="0.25">
      <c r="A20" s="18">
        <v>18</v>
      </c>
      <c r="B20" s="1" t="s">
        <v>17</v>
      </c>
      <c r="C20" s="6">
        <v>51285</v>
      </c>
      <c r="D20" s="7" t="s">
        <v>99</v>
      </c>
      <c r="E20" s="15">
        <v>0.2</v>
      </c>
      <c r="F20" s="6">
        <v>2E-3</v>
      </c>
      <c r="G20" s="6" t="s">
        <v>99</v>
      </c>
      <c r="H20" s="6">
        <v>4.4000000000000004</v>
      </c>
      <c r="I20" s="6">
        <v>10</v>
      </c>
      <c r="J20" s="6">
        <v>40</v>
      </c>
    </row>
    <row r="21" spans="1:10" x14ac:dyDescent="0.25">
      <c r="A21" s="18">
        <v>19</v>
      </c>
      <c r="B21" s="1" t="s">
        <v>18</v>
      </c>
      <c r="C21" s="6">
        <v>121142</v>
      </c>
      <c r="D21" s="7">
        <v>0.66700000000000004</v>
      </c>
      <c r="E21" s="60" t="s">
        <v>99</v>
      </c>
      <c r="F21" s="61" t="s">
        <v>99</v>
      </c>
      <c r="G21" s="6">
        <v>3.9</v>
      </c>
      <c r="H21" s="6" t="s">
        <v>99</v>
      </c>
      <c r="I21" s="6">
        <v>3.9E-2</v>
      </c>
      <c r="J21" s="6">
        <v>0.18</v>
      </c>
    </row>
    <row r="22" spans="1:10" x14ac:dyDescent="0.25">
      <c r="A22" s="18">
        <v>20</v>
      </c>
      <c r="B22" s="1" t="s">
        <v>19</v>
      </c>
      <c r="C22" s="6">
        <v>91587</v>
      </c>
      <c r="D22" s="7" t="s">
        <v>99</v>
      </c>
      <c r="E22" s="15">
        <v>0.8</v>
      </c>
      <c r="F22" s="6">
        <v>0.08</v>
      </c>
      <c r="G22" s="6">
        <v>240</v>
      </c>
      <c r="H22" s="6" t="s">
        <v>99</v>
      </c>
      <c r="I22" s="6">
        <v>100</v>
      </c>
      <c r="J22" s="6">
        <v>100</v>
      </c>
    </row>
    <row r="23" spans="1:10" x14ac:dyDescent="0.25">
      <c r="A23" s="18">
        <v>21</v>
      </c>
      <c r="B23" s="1" t="s">
        <v>20</v>
      </c>
      <c r="C23" s="6">
        <v>95578</v>
      </c>
      <c r="D23" s="7" t="s">
        <v>99</v>
      </c>
      <c r="E23" s="15">
        <v>0.2</v>
      </c>
      <c r="F23" s="6">
        <v>5.0000000000000001E-3</v>
      </c>
      <c r="G23" s="6">
        <v>5.4</v>
      </c>
      <c r="H23" s="6" t="s">
        <v>99</v>
      </c>
      <c r="I23" s="6">
        <v>20</v>
      </c>
      <c r="J23" s="6">
        <v>80</v>
      </c>
    </row>
    <row r="24" spans="1:10" x14ac:dyDescent="0.25">
      <c r="A24" s="18">
        <v>22</v>
      </c>
      <c r="B24" s="1" t="s">
        <v>21</v>
      </c>
      <c r="C24" s="6">
        <v>534521</v>
      </c>
      <c r="D24" s="7" t="s">
        <v>99</v>
      </c>
      <c r="E24" s="15">
        <v>0.2</v>
      </c>
      <c r="F24" s="6">
        <v>2.9999999999999997E-4</v>
      </c>
      <c r="G24" s="6">
        <v>10</v>
      </c>
      <c r="H24" s="6" t="s">
        <v>99</v>
      </c>
      <c r="I24" s="6">
        <v>1</v>
      </c>
      <c r="J24" s="6">
        <v>3</v>
      </c>
    </row>
    <row r="25" spans="1:10" x14ac:dyDescent="0.25">
      <c r="A25" s="18">
        <v>23</v>
      </c>
      <c r="B25" s="1" t="s">
        <v>22</v>
      </c>
      <c r="C25" s="6">
        <v>91941</v>
      </c>
      <c r="D25" s="7">
        <v>0.45</v>
      </c>
      <c r="E25" s="15" t="s">
        <v>99</v>
      </c>
      <c r="F25" s="6" t="s">
        <v>99</v>
      </c>
      <c r="G25" s="6">
        <v>69</v>
      </c>
      <c r="H25" s="6" t="s">
        <v>99</v>
      </c>
      <c r="I25" s="6">
        <v>1.2E-2</v>
      </c>
      <c r="J25" s="6">
        <v>1.4999999999999999E-2</v>
      </c>
    </row>
    <row r="26" spans="1:10" x14ac:dyDescent="0.25">
      <c r="A26" s="18">
        <v>24</v>
      </c>
      <c r="B26" s="1" t="s">
        <v>97</v>
      </c>
      <c r="C26" s="6">
        <v>59507</v>
      </c>
      <c r="D26" s="7" t="s">
        <v>99</v>
      </c>
      <c r="E26" s="15">
        <v>0.2</v>
      </c>
      <c r="F26" s="6">
        <v>0.1</v>
      </c>
      <c r="G26" s="6">
        <v>39</v>
      </c>
      <c r="H26" s="6" t="s">
        <v>99</v>
      </c>
      <c r="I26" s="6">
        <v>200</v>
      </c>
      <c r="J26" s="6">
        <v>200</v>
      </c>
    </row>
    <row r="27" spans="1:10" x14ac:dyDescent="0.25">
      <c r="A27" s="18">
        <v>25</v>
      </c>
      <c r="B27" s="1" t="s">
        <v>23</v>
      </c>
      <c r="C27" s="6">
        <v>72548</v>
      </c>
      <c r="D27" s="7">
        <v>0.24</v>
      </c>
      <c r="E27" s="60" t="s">
        <v>99</v>
      </c>
      <c r="F27" s="61" t="s">
        <v>99</v>
      </c>
      <c r="G27" s="8">
        <v>240000</v>
      </c>
      <c r="H27" s="6" t="s">
        <v>99</v>
      </c>
      <c r="I27" s="19">
        <v>7.9000000000000006E-6</v>
      </c>
      <c r="J27" s="19">
        <v>7.9000000000000006E-6</v>
      </c>
    </row>
    <row r="28" spans="1:10" x14ac:dyDescent="0.25">
      <c r="A28" s="18">
        <v>26</v>
      </c>
      <c r="B28" s="1" t="s">
        <v>24</v>
      </c>
      <c r="C28" s="6">
        <v>72559</v>
      </c>
      <c r="D28" s="7">
        <v>0.16700000000000001</v>
      </c>
      <c r="E28" s="60" t="s">
        <v>99</v>
      </c>
      <c r="F28" s="61" t="s">
        <v>99</v>
      </c>
      <c r="G28" s="8">
        <v>3100000</v>
      </c>
      <c r="H28" s="6" t="s">
        <v>99</v>
      </c>
      <c r="I28" s="19">
        <v>8.8000000000000004E-7</v>
      </c>
      <c r="J28" s="19">
        <v>8.8000000000000004E-7</v>
      </c>
    </row>
    <row r="29" spans="1:10" x14ac:dyDescent="0.25">
      <c r="A29" s="18">
        <v>27</v>
      </c>
      <c r="B29" s="1" t="s">
        <v>25</v>
      </c>
      <c r="C29" s="6">
        <v>50293</v>
      </c>
      <c r="D29" s="7">
        <v>0.34</v>
      </c>
      <c r="E29" s="60" t="s">
        <v>99</v>
      </c>
      <c r="F29" s="61" t="s">
        <v>99</v>
      </c>
      <c r="G29" s="8">
        <v>1100000</v>
      </c>
      <c r="H29" s="6" t="s">
        <v>99</v>
      </c>
      <c r="I29" s="19">
        <v>1.1999999999999999E-6</v>
      </c>
      <c r="J29" s="19">
        <v>1.1999999999999999E-6</v>
      </c>
    </row>
    <row r="30" spans="1:10" x14ac:dyDescent="0.25">
      <c r="A30" s="18">
        <v>28</v>
      </c>
      <c r="B30" s="1" t="s">
        <v>26</v>
      </c>
      <c r="C30" s="6">
        <v>83329</v>
      </c>
      <c r="D30" s="7" t="s">
        <v>99</v>
      </c>
      <c r="E30" s="15">
        <v>0.2</v>
      </c>
      <c r="F30" s="6">
        <v>0.06</v>
      </c>
      <c r="G30" s="6" t="s">
        <v>99</v>
      </c>
      <c r="H30" s="6">
        <v>510</v>
      </c>
      <c r="I30" s="6">
        <v>10</v>
      </c>
      <c r="J30" s="6">
        <v>10</v>
      </c>
    </row>
    <row r="31" spans="1:10" x14ac:dyDescent="0.25">
      <c r="A31" s="18">
        <v>29</v>
      </c>
      <c r="B31" s="1" t="s">
        <v>27</v>
      </c>
      <c r="C31" s="6">
        <v>107028</v>
      </c>
      <c r="D31" s="7" t="s">
        <v>99</v>
      </c>
      <c r="E31" s="15">
        <v>0.2</v>
      </c>
      <c r="F31" s="6">
        <v>5.0000000000000001E-4</v>
      </c>
      <c r="G31" s="17">
        <v>1</v>
      </c>
      <c r="H31" s="6" t="s">
        <v>99</v>
      </c>
      <c r="I31" s="6">
        <v>3</v>
      </c>
      <c r="J31" s="6">
        <v>50</v>
      </c>
    </row>
    <row r="32" spans="1:10" x14ac:dyDescent="0.25">
      <c r="A32" s="18">
        <v>30</v>
      </c>
      <c r="B32" s="1" t="s">
        <v>28</v>
      </c>
      <c r="C32" s="6">
        <v>107131</v>
      </c>
      <c r="D32" s="7">
        <v>0.54</v>
      </c>
      <c r="E32" s="15" t="s">
        <v>99</v>
      </c>
      <c r="F32" s="6" t="s">
        <v>99</v>
      </c>
      <c r="G32" s="17">
        <v>1</v>
      </c>
      <c r="H32" s="6" t="s">
        <v>99</v>
      </c>
      <c r="I32" s="6">
        <v>5.8000000000000003E-2</v>
      </c>
      <c r="J32" s="6">
        <v>0.85</v>
      </c>
    </row>
    <row r="33" spans="1:10" x14ac:dyDescent="0.25">
      <c r="A33" s="18">
        <v>31</v>
      </c>
      <c r="B33" s="1" t="s">
        <v>29</v>
      </c>
      <c r="C33" s="6">
        <v>309002</v>
      </c>
      <c r="D33" s="7">
        <v>17</v>
      </c>
      <c r="E33" s="60" t="s">
        <v>99</v>
      </c>
      <c r="F33" s="61" t="s">
        <v>99</v>
      </c>
      <c r="G33" s="8">
        <v>650000</v>
      </c>
      <c r="H33" s="6" t="s">
        <v>99</v>
      </c>
      <c r="I33" s="19">
        <v>4.1000000000000003E-8</v>
      </c>
      <c r="J33" s="19">
        <v>4.1000000000000003E-8</v>
      </c>
    </row>
    <row r="34" spans="1:10" x14ac:dyDescent="0.25">
      <c r="A34" s="18">
        <v>32</v>
      </c>
      <c r="B34" s="1" t="s">
        <v>30</v>
      </c>
      <c r="C34" s="6">
        <v>319846</v>
      </c>
      <c r="D34" s="7">
        <v>6.3</v>
      </c>
      <c r="E34" s="60" t="s">
        <v>99</v>
      </c>
      <c r="F34" s="61" t="s">
        <v>99</v>
      </c>
      <c r="G34" s="8">
        <v>1500</v>
      </c>
      <c r="H34" s="6" t="s">
        <v>99</v>
      </c>
      <c r="I34" s="19">
        <v>4.8000000000000001E-5</v>
      </c>
      <c r="J34" s="19">
        <v>4.8000000000000001E-5</v>
      </c>
    </row>
    <row r="35" spans="1:10" x14ac:dyDescent="0.25">
      <c r="A35" s="18">
        <v>33</v>
      </c>
      <c r="B35" s="1" t="s">
        <v>31</v>
      </c>
      <c r="C35" s="6">
        <v>959988</v>
      </c>
      <c r="D35" s="7" t="s">
        <v>99</v>
      </c>
      <c r="E35" s="15">
        <v>0.2</v>
      </c>
      <c r="F35" s="6">
        <v>6.0000000000000001E-3</v>
      </c>
      <c r="G35" s="6">
        <v>200</v>
      </c>
      <c r="H35" s="6" t="s">
        <v>99</v>
      </c>
      <c r="I35" s="6">
        <v>3</v>
      </c>
      <c r="J35" s="6">
        <v>3</v>
      </c>
    </row>
    <row r="36" spans="1:10" x14ac:dyDescent="0.25">
      <c r="A36" s="18">
        <v>34</v>
      </c>
      <c r="B36" s="1" t="s">
        <v>32</v>
      </c>
      <c r="C36" s="6">
        <v>120127</v>
      </c>
      <c r="D36" s="7" t="s">
        <v>99</v>
      </c>
      <c r="E36" s="15">
        <v>0.2</v>
      </c>
      <c r="F36" s="6">
        <v>0.3</v>
      </c>
      <c r="G36" s="6" t="s">
        <v>99</v>
      </c>
      <c r="H36" s="6">
        <v>610</v>
      </c>
      <c r="I36" s="6">
        <v>40</v>
      </c>
      <c r="J36" s="6">
        <v>40</v>
      </c>
    </row>
    <row r="37" spans="1:10" x14ac:dyDescent="0.25">
      <c r="A37" s="18">
        <v>35</v>
      </c>
      <c r="B37" s="1" t="s">
        <v>33</v>
      </c>
      <c r="C37" s="6">
        <v>7440360</v>
      </c>
      <c r="D37" s="7" t="s">
        <v>99</v>
      </c>
      <c r="E37" s="15">
        <v>0.2</v>
      </c>
      <c r="F37" s="6">
        <v>4.0000000000000002E-4</v>
      </c>
      <c r="G37" s="6" t="s">
        <v>99</v>
      </c>
      <c r="H37" s="6">
        <v>1</v>
      </c>
      <c r="I37" s="11">
        <v>2.5</v>
      </c>
      <c r="J37" s="11">
        <v>37</v>
      </c>
    </row>
    <row r="38" spans="1:10" ht="18" x14ac:dyDescent="0.25">
      <c r="A38" s="18">
        <v>36</v>
      </c>
      <c r="B38" s="1" t="s">
        <v>34</v>
      </c>
      <c r="C38" s="6">
        <v>7440382</v>
      </c>
      <c r="D38" s="7">
        <v>1.75</v>
      </c>
      <c r="E38" s="15" t="s">
        <v>99</v>
      </c>
      <c r="F38" s="6" t="s">
        <v>99</v>
      </c>
      <c r="G38" s="6" t="s">
        <v>99</v>
      </c>
      <c r="H38" s="6">
        <v>44</v>
      </c>
      <c r="I38" s="58" t="s">
        <v>174</v>
      </c>
      <c r="J38" s="58" t="s">
        <v>175</v>
      </c>
    </row>
    <row r="39" spans="1:10" ht="15" customHeight="1" x14ac:dyDescent="0.25">
      <c r="A39" s="18">
        <v>37</v>
      </c>
      <c r="B39" s="1" t="s">
        <v>35</v>
      </c>
      <c r="C39" s="6">
        <v>1332214</v>
      </c>
      <c r="D39" s="7" t="s">
        <v>99</v>
      </c>
      <c r="E39" s="15" t="s">
        <v>99</v>
      </c>
      <c r="F39" s="6" t="s">
        <v>99</v>
      </c>
      <c r="G39" s="6" t="s">
        <v>99</v>
      </c>
      <c r="H39" s="6" t="s">
        <v>99</v>
      </c>
      <c r="I39" s="13" t="s">
        <v>189</v>
      </c>
      <c r="J39" s="11" t="s">
        <v>99</v>
      </c>
    </row>
    <row r="40" spans="1:10" ht="18" x14ac:dyDescent="0.25">
      <c r="A40" s="18">
        <v>38</v>
      </c>
      <c r="B40" s="1" t="s">
        <v>170</v>
      </c>
      <c r="C40" s="6">
        <v>71432</v>
      </c>
      <c r="D40" s="7" t="s">
        <v>190</v>
      </c>
      <c r="E40" s="60" t="s">
        <v>99</v>
      </c>
      <c r="F40" s="61" t="s">
        <v>99</v>
      </c>
      <c r="G40" s="17">
        <v>5</v>
      </c>
      <c r="H40" s="6" t="s">
        <v>99</v>
      </c>
      <c r="I40" s="12" t="s">
        <v>180</v>
      </c>
      <c r="J40" s="12" t="s">
        <v>181</v>
      </c>
    </row>
    <row r="41" spans="1:10" x14ac:dyDescent="0.25">
      <c r="A41" s="18">
        <v>39</v>
      </c>
      <c r="B41" s="1" t="s">
        <v>36</v>
      </c>
      <c r="C41" s="6">
        <v>92875</v>
      </c>
      <c r="D41" s="7">
        <v>230</v>
      </c>
      <c r="E41" s="60" t="s">
        <v>99</v>
      </c>
      <c r="F41" s="61" t="s">
        <v>99</v>
      </c>
      <c r="G41" s="6">
        <v>1.7</v>
      </c>
      <c r="H41" s="6" t="s">
        <v>99</v>
      </c>
      <c r="I41" s="6">
        <v>1.2999999999999999E-4</v>
      </c>
      <c r="J41" s="6">
        <v>1.1999999999999999E-3</v>
      </c>
    </row>
    <row r="42" spans="1:10" x14ac:dyDescent="0.25">
      <c r="A42" s="18">
        <v>40</v>
      </c>
      <c r="B42" s="1" t="s">
        <v>37</v>
      </c>
      <c r="C42" s="6">
        <v>56553</v>
      </c>
      <c r="D42" s="7">
        <v>0.73</v>
      </c>
      <c r="E42" s="15" t="s">
        <v>99</v>
      </c>
      <c r="F42" s="6" t="s">
        <v>99</v>
      </c>
      <c r="G42" s="6" t="s">
        <v>99</v>
      </c>
      <c r="H42" s="8">
        <v>3900</v>
      </c>
      <c r="I42" s="6">
        <v>1.6000000000000001E-4</v>
      </c>
      <c r="J42" s="6">
        <v>1.6000000000000001E-4</v>
      </c>
    </row>
    <row r="43" spans="1:10" x14ac:dyDescent="0.25">
      <c r="A43" s="18">
        <v>41</v>
      </c>
      <c r="B43" s="1" t="s">
        <v>38</v>
      </c>
      <c r="C43" s="6">
        <v>50328</v>
      </c>
      <c r="D43" s="7">
        <v>7.3</v>
      </c>
      <c r="E43" s="15" t="s">
        <v>99</v>
      </c>
      <c r="F43" s="6" t="s">
        <v>99</v>
      </c>
      <c r="G43" s="6" t="s">
        <v>99</v>
      </c>
      <c r="H43" s="8">
        <v>3900</v>
      </c>
      <c r="I43" s="19">
        <v>1.5999999999999999E-5</v>
      </c>
      <c r="J43" s="19">
        <v>1.5999999999999999E-5</v>
      </c>
    </row>
    <row r="44" spans="1:10" x14ac:dyDescent="0.25">
      <c r="A44" s="18">
        <v>42</v>
      </c>
      <c r="B44" s="1" t="s">
        <v>39</v>
      </c>
      <c r="C44" s="6">
        <v>205992</v>
      </c>
      <c r="D44" s="7">
        <v>0.73</v>
      </c>
      <c r="E44" s="15" t="s">
        <v>99</v>
      </c>
      <c r="F44" s="6" t="s">
        <v>99</v>
      </c>
      <c r="G44" s="6" t="s">
        <v>99</v>
      </c>
      <c r="H44" s="8">
        <v>3900</v>
      </c>
      <c r="I44" s="6">
        <v>1.6000000000000001E-4</v>
      </c>
      <c r="J44" s="6">
        <v>1.6000000000000001E-4</v>
      </c>
    </row>
    <row r="45" spans="1:10" x14ac:dyDescent="0.25">
      <c r="A45" s="18">
        <v>43</v>
      </c>
      <c r="B45" s="1" t="s">
        <v>40</v>
      </c>
      <c r="C45" s="6">
        <v>207089</v>
      </c>
      <c r="D45" s="7">
        <v>7.2999999999999995E-2</v>
      </c>
      <c r="E45" s="15" t="s">
        <v>99</v>
      </c>
      <c r="F45" s="6" t="s">
        <v>99</v>
      </c>
      <c r="G45" s="6">
        <f>P10</f>
        <v>0</v>
      </c>
      <c r="H45" s="8">
        <v>3900</v>
      </c>
      <c r="I45" s="6">
        <v>1.6000000000000001E-3</v>
      </c>
      <c r="J45" s="6">
        <v>1.6000000000000001E-3</v>
      </c>
    </row>
    <row r="46" spans="1:10" x14ac:dyDescent="0.25">
      <c r="A46" s="18">
        <v>44</v>
      </c>
      <c r="B46" s="1" t="s">
        <v>41</v>
      </c>
      <c r="C46" s="6">
        <v>319857</v>
      </c>
      <c r="D46" s="7">
        <v>1.8</v>
      </c>
      <c r="E46" s="15" t="s">
        <v>99</v>
      </c>
      <c r="F46" s="6" t="s">
        <v>99</v>
      </c>
      <c r="G46" s="6">
        <v>180</v>
      </c>
      <c r="H46" s="6" t="s">
        <v>99</v>
      </c>
      <c r="I46" s="6">
        <v>1.2999999999999999E-3</v>
      </c>
      <c r="J46" s="6">
        <v>1.4E-3</v>
      </c>
    </row>
    <row r="47" spans="1:10" x14ac:dyDescent="0.25">
      <c r="A47" s="18">
        <v>45</v>
      </c>
      <c r="B47" s="1" t="s">
        <v>42</v>
      </c>
      <c r="C47" s="6">
        <v>33213659</v>
      </c>
      <c r="D47" s="7" t="s">
        <v>99</v>
      </c>
      <c r="E47" s="15">
        <v>0.2</v>
      </c>
      <c r="F47" s="6">
        <v>6.0000000000000001E-3</v>
      </c>
      <c r="G47" s="6">
        <v>130</v>
      </c>
      <c r="H47" s="6" t="s">
        <v>99</v>
      </c>
      <c r="I47" s="6">
        <v>4</v>
      </c>
      <c r="J47" s="6">
        <v>4</v>
      </c>
    </row>
    <row r="48" spans="1:10" x14ac:dyDescent="0.25">
      <c r="A48" s="18">
        <v>46</v>
      </c>
      <c r="B48" s="1" t="s">
        <v>43</v>
      </c>
      <c r="C48" s="6">
        <v>111444</v>
      </c>
      <c r="D48" s="7">
        <v>1.1000000000000001</v>
      </c>
      <c r="E48" s="15" t="s">
        <v>99</v>
      </c>
      <c r="F48" s="6" t="s">
        <v>99</v>
      </c>
      <c r="G48" s="6">
        <v>1.7</v>
      </c>
      <c r="H48" s="6" t="s">
        <v>99</v>
      </c>
      <c r="I48" s="6">
        <v>2.7E-2</v>
      </c>
      <c r="J48" s="6">
        <v>0.24</v>
      </c>
    </row>
    <row r="49" spans="1:10" x14ac:dyDescent="0.25">
      <c r="A49" s="18">
        <v>47</v>
      </c>
      <c r="B49" s="1" t="s">
        <v>115</v>
      </c>
      <c r="C49" s="6">
        <v>108601</v>
      </c>
      <c r="D49" s="7" t="s">
        <v>99</v>
      </c>
      <c r="E49" s="15">
        <v>0.2</v>
      </c>
      <c r="F49" s="6">
        <v>0.04</v>
      </c>
      <c r="G49" s="6">
        <v>10</v>
      </c>
      <c r="H49" s="6" t="s">
        <v>99</v>
      </c>
      <c r="I49" s="6">
        <v>200</v>
      </c>
      <c r="J49" s="6">
        <v>400</v>
      </c>
    </row>
    <row r="50" spans="1:10" x14ac:dyDescent="0.25">
      <c r="A50" s="18">
        <v>48</v>
      </c>
      <c r="B50" s="1" t="s">
        <v>44</v>
      </c>
      <c r="C50" s="6">
        <v>117817</v>
      </c>
      <c r="D50" s="7">
        <v>1.4E-2</v>
      </c>
      <c r="E50" s="60" t="s">
        <v>99</v>
      </c>
      <c r="F50" s="61" t="s">
        <v>99</v>
      </c>
      <c r="G50" s="6" t="s">
        <v>99</v>
      </c>
      <c r="H50" s="6">
        <v>710</v>
      </c>
      <c r="I50" s="6">
        <v>4.4999999999999998E-2</v>
      </c>
      <c r="J50" s="6">
        <v>4.5999999999999999E-2</v>
      </c>
    </row>
    <row r="51" spans="1:10" x14ac:dyDescent="0.25">
      <c r="A51" s="18">
        <v>49</v>
      </c>
      <c r="B51" s="1" t="s">
        <v>45</v>
      </c>
      <c r="C51" s="6">
        <v>75252</v>
      </c>
      <c r="D51" s="7">
        <v>4.4999999999999997E-3</v>
      </c>
      <c r="E51" s="60" t="s">
        <v>99</v>
      </c>
      <c r="F51" s="61" t="s">
        <v>99</v>
      </c>
      <c r="G51" s="6">
        <v>8.5</v>
      </c>
      <c r="H51" s="6" t="s">
        <v>99</v>
      </c>
      <c r="I51" s="6">
        <v>4.5999999999999996</v>
      </c>
      <c r="J51" s="6">
        <v>12</v>
      </c>
    </row>
    <row r="52" spans="1:10" x14ac:dyDescent="0.25">
      <c r="A52" s="18">
        <v>50</v>
      </c>
      <c r="B52" s="1" t="s">
        <v>46</v>
      </c>
      <c r="C52" s="6">
        <v>85687</v>
      </c>
      <c r="D52" s="7">
        <v>1.9E-3</v>
      </c>
      <c r="E52" s="60" t="s">
        <v>99</v>
      </c>
      <c r="F52" s="61" t="s">
        <v>99</v>
      </c>
      <c r="G52" s="6" t="s">
        <v>99</v>
      </c>
      <c r="H52" s="8">
        <v>19000</v>
      </c>
      <c r="I52" s="6">
        <v>1.2999999999999999E-2</v>
      </c>
      <c r="J52" s="6">
        <v>1.2999999999999999E-2</v>
      </c>
    </row>
    <row r="53" spans="1:10" x14ac:dyDescent="0.25">
      <c r="A53" s="18">
        <v>51</v>
      </c>
      <c r="B53" s="1" t="s">
        <v>47</v>
      </c>
      <c r="C53" s="6">
        <v>56235</v>
      </c>
      <c r="D53" s="7">
        <v>7.0000000000000007E-2</v>
      </c>
      <c r="E53" s="60" t="s">
        <v>99</v>
      </c>
      <c r="F53" s="61" t="s">
        <v>99</v>
      </c>
      <c r="G53" s="6">
        <v>14</v>
      </c>
      <c r="H53" s="6" t="s">
        <v>99</v>
      </c>
      <c r="I53" s="6">
        <v>0.2</v>
      </c>
      <c r="J53" s="6">
        <v>0.5</v>
      </c>
    </row>
    <row r="54" spans="1:10" x14ac:dyDescent="0.25">
      <c r="A54" s="18">
        <v>52</v>
      </c>
      <c r="B54" s="1" t="s">
        <v>48</v>
      </c>
      <c r="C54" s="6">
        <v>57749</v>
      </c>
      <c r="D54" s="7">
        <v>0.35</v>
      </c>
      <c r="E54" s="60" t="s">
        <v>99</v>
      </c>
      <c r="F54" s="61" t="s">
        <v>99</v>
      </c>
      <c r="G54" s="8">
        <v>60000</v>
      </c>
      <c r="H54" s="6" t="s">
        <v>99</v>
      </c>
      <c r="I54" s="65">
        <v>2.1999999999999999E-5</v>
      </c>
      <c r="J54" s="65">
        <v>2.1999999999999999E-5</v>
      </c>
    </row>
    <row r="55" spans="1:10" x14ac:dyDescent="0.25">
      <c r="A55" s="18">
        <v>53</v>
      </c>
      <c r="B55" s="1" t="s">
        <v>49</v>
      </c>
      <c r="C55" s="6">
        <v>108907</v>
      </c>
      <c r="D55" s="7" t="s">
        <v>99</v>
      </c>
      <c r="E55" s="15">
        <v>0.2</v>
      </c>
      <c r="F55" s="6">
        <v>0.02</v>
      </c>
      <c r="G55" s="6">
        <v>22</v>
      </c>
      <c r="H55" s="6" t="s">
        <v>99</v>
      </c>
      <c r="I55" s="6">
        <v>50</v>
      </c>
      <c r="J55" s="6">
        <v>80</v>
      </c>
    </row>
    <row r="56" spans="1:10" x14ac:dyDescent="0.25">
      <c r="A56" s="18">
        <v>54</v>
      </c>
      <c r="B56" s="1" t="s">
        <v>50</v>
      </c>
      <c r="C56" s="6">
        <v>124481</v>
      </c>
      <c r="D56" s="7">
        <v>0.04</v>
      </c>
      <c r="E56" s="60" t="s">
        <v>99</v>
      </c>
      <c r="F56" s="61" t="s">
        <v>99</v>
      </c>
      <c r="G56" s="6">
        <v>5.3</v>
      </c>
      <c r="H56" s="6" t="s">
        <v>99</v>
      </c>
      <c r="I56" s="15">
        <v>0.6</v>
      </c>
      <c r="J56" s="6">
        <v>2.2000000000000002</v>
      </c>
    </row>
    <row r="57" spans="1:10" x14ac:dyDescent="0.25">
      <c r="A57" s="18">
        <v>55</v>
      </c>
      <c r="B57" s="1" t="s">
        <v>51</v>
      </c>
      <c r="C57" s="6">
        <v>67663</v>
      </c>
      <c r="D57" s="7" t="s">
        <v>99</v>
      </c>
      <c r="E57" s="15">
        <v>0.2</v>
      </c>
      <c r="F57" s="6">
        <v>0.01</v>
      </c>
      <c r="G57" s="6">
        <v>3.8</v>
      </c>
      <c r="H57" s="6" t="s">
        <v>99</v>
      </c>
      <c r="I57" s="6">
        <v>50</v>
      </c>
      <c r="J57" s="6">
        <v>200</v>
      </c>
    </row>
    <row r="58" spans="1:10" ht="15.75" customHeight="1" x14ac:dyDescent="0.25">
      <c r="A58" s="18">
        <v>56</v>
      </c>
      <c r="B58" s="1" t="s">
        <v>52</v>
      </c>
      <c r="C58" s="6">
        <v>218019</v>
      </c>
      <c r="D58" s="7">
        <v>7.3000000000000001E-3</v>
      </c>
      <c r="E58" s="15" t="s">
        <v>99</v>
      </c>
      <c r="F58" s="6" t="s">
        <v>99</v>
      </c>
      <c r="G58" s="6" t="s">
        <v>99</v>
      </c>
      <c r="H58" s="8">
        <v>3900</v>
      </c>
      <c r="I58" s="6">
        <v>1.6E-2</v>
      </c>
      <c r="J58" s="6">
        <v>1.6E-2</v>
      </c>
    </row>
    <row r="59" spans="1:10" ht="15.75" customHeight="1" x14ac:dyDescent="0.25">
      <c r="A59" s="18">
        <v>57</v>
      </c>
      <c r="B59" s="1" t="s">
        <v>53</v>
      </c>
      <c r="C59" s="6">
        <v>7440508</v>
      </c>
      <c r="D59" s="7" t="s">
        <v>99</v>
      </c>
      <c r="E59" s="15" t="s">
        <v>99</v>
      </c>
      <c r="F59" s="6" t="s">
        <v>99</v>
      </c>
      <c r="G59" s="6" t="s">
        <v>99</v>
      </c>
      <c r="H59" s="6" t="s">
        <v>99</v>
      </c>
      <c r="I59" s="58" t="s">
        <v>182</v>
      </c>
      <c r="J59" s="11" t="s">
        <v>99</v>
      </c>
    </row>
    <row r="60" spans="1:10" ht="15.75" customHeight="1" x14ac:dyDescent="0.25">
      <c r="A60" s="18">
        <v>58</v>
      </c>
      <c r="B60" s="1" t="s">
        <v>54</v>
      </c>
      <c r="C60" s="6">
        <v>57125</v>
      </c>
      <c r="D60" s="7" t="s">
        <v>99</v>
      </c>
      <c r="E60" s="15">
        <v>0.2</v>
      </c>
      <c r="F60" s="6">
        <v>5.9999999999999995E-4</v>
      </c>
      <c r="G60" s="6" t="s">
        <v>99</v>
      </c>
      <c r="H60" s="6">
        <v>1</v>
      </c>
      <c r="I60" s="6">
        <v>4</v>
      </c>
      <c r="J60" s="6">
        <v>50</v>
      </c>
    </row>
    <row r="61" spans="1:10" x14ac:dyDescent="0.25">
      <c r="A61" s="18">
        <v>59</v>
      </c>
      <c r="B61" s="1" t="s">
        <v>55</v>
      </c>
      <c r="C61" s="6">
        <v>53703</v>
      </c>
      <c r="D61" s="7">
        <v>7.3</v>
      </c>
      <c r="E61" s="15" t="s">
        <v>99</v>
      </c>
      <c r="F61" s="6" t="s">
        <v>99</v>
      </c>
      <c r="G61" s="6" t="s">
        <v>99</v>
      </c>
      <c r="H61" s="8">
        <v>3900</v>
      </c>
      <c r="I61" s="19">
        <v>1.5999999999999999E-5</v>
      </c>
      <c r="J61" s="19">
        <v>1.5999999999999999E-5</v>
      </c>
    </row>
    <row r="62" spans="1:10" x14ac:dyDescent="0.25">
      <c r="A62" s="18">
        <v>60</v>
      </c>
      <c r="B62" s="1" t="s">
        <v>56</v>
      </c>
      <c r="C62" s="6">
        <v>75274</v>
      </c>
      <c r="D62" s="7">
        <v>3.4000000000000002E-2</v>
      </c>
      <c r="E62" s="60" t="s">
        <v>99</v>
      </c>
      <c r="F62" s="61" t="s">
        <v>99</v>
      </c>
      <c r="G62" s="6">
        <v>4.8</v>
      </c>
      <c r="H62" s="6" t="s">
        <v>99</v>
      </c>
      <c r="I62" s="6">
        <v>0.73</v>
      </c>
      <c r="J62" s="6">
        <v>2.8</v>
      </c>
    </row>
    <row r="63" spans="1:10" x14ac:dyDescent="0.25">
      <c r="A63" s="18">
        <v>61</v>
      </c>
      <c r="B63" s="1" t="s">
        <v>57</v>
      </c>
      <c r="C63" s="6">
        <v>60571</v>
      </c>
      <c r="D63" s="7">
        <v>16</v>
      </c>
      <c r="E63" s="60" t="s">
        <v>99</v>
      </c>
      <c r="F63" s="61" t="s">
        <v>99</v>
      </c>
      <c r="G63" s="8">
        <v>410000</v>
      </c>
      <c r="H63" s="6" t="s">
        <v>99</v>
      </c>
      <c r="I63" s="19">
        <v>7.0000000000000005E-8</v>
      </c>
      <c r="J63" s="19">
        <v>7.0000000000000005E-8</v>
      </c>
    </row>
    <row r="64" spans="1:10" x14ac:dyDescent="0.25">
      <c r="A64" s="18">
        <v>62</v>
      </c>
      <c r="B64" s="1" t="s">
        <v>58</v>
      </c>
      <c r="C64" s="6">
        <v>84662</v>
      </c>
      <c r="D64" s="7" t="s">
        <v>99</v>
      </c>
      <c r="E64" s="15">
        <v>0.2</v>
      </c>
      <c r="F64" s="6">
        <v>0.8</v>
      </c>
      <c r="G64" s="6" t="s">
        <v>99</v>
      </c>
      <c r="H64" s="6">
        <v>920</v>
      </c>
      <c r="I64" s="11">
        <v>80</v>
      </c>
      <c r="J64" s="11">
        <v>80</v>
      </c>
    </row>
    <row r="65" spans="1:10" x14ac:dyDescent="0.25">
      <c r="A65" s="18">
        <v>63</v>
      </c>
      <c r="B65" s="1" t="s">
        <v>59</v>
      </c>
      <c r="C65" s="6">
        <v>131113</v>
      </c>
      <c r="D65" s="7" t="s">
        <v>99</v>
      </c>
      <c r="E65" s="15">
        <v>0.2</v>
      </c>
      <c r="F65" s="6">
        <v>10</v>
      </c>
      <c r="G65" s="6" t="s">
        <v>99</v>
      </c>
      <c r="H65" s="8">
        <v>4000</v>
      </c>
      <c r="I65" s="11">
        <v>200</v>
      </c>
      <c r="J65" s="11">
        <v>200</v>
      </c>
    </row>
    <row r="66" spans="1:10" x14ac:dyDescent="0.25">
      <c r="A66" s="18">
        <v>64</v>
      </c>
      <c r="B66" s="1" t="s">
        <v>60</v>
      </c>
      <c r="C66" s="6">
        <v>84742</v>
      </c>
      <c r="D66" s="7" t="s">
        <v>99</v>
      </c>
      <c r="E66" s="15">
        <v>0.2</v>
      </c>
      <c r="F66" s="6">
        <v>0.1</v>
      </c>
      <c r="G66" s="6" t="s">
        <v>99</v>
      </c>
      <c r="H66" s="8">
        <v>2900</v>
      </c>
      <c r="I66" s="11">
        <v>3</v>
      </c>
      <c r="J66" s="11">
        <v>3</v>
      </c>
    </row>
    <row r="67" spans="1:10" x14ac:dyDescent="0.25">
      <c r="A67" s="18">
        <v>65</v>
      </c>
      <c r="B67" s="1" t="s">
        <v>61</v>
      </c>
      <c r="C67" s="6">
        <v>1031078</v>
      </c>
      <c r="D67" s="7" t="s">
        <v>99</v>
      </c>
      <c r="E67" s="15">
        <v>0.2</v>
      </c>
      <c r="F67" s="6">
        <v>6.0000000000000001E-3</v>
      </c>
      <c r="G67" s="6">
        <v>140</v>
      </c>
      <c r="H67" s="6" t="s">
        <v>99</v>
      </c>
      <c r="I67" s="11">
        <v>4</v>
      </c>
      <c r="J67" s="11">
        <v>4</v>
      </c>
    </row>
    <row r="68" spans="1:10" x14ac:dyDescent="0.25">
      <c r="A68" s="18">
        <v>66</v>
      </c>
      <c r="B68" s="1" t="s">
        <v>62</v>
      </c>
      <c r="C68" s="6">
        <v>72208</v>
      </c>
      <c r="D68" s="7" t="s">
        <v>99</v>
      </c>
      <c r="E68" s="15">
        <v>0.8</v>
      </c>
      <c r="F68" s="6">
        <v>2.9999999999999997E-4</v>
      </c>
      <c r="G68" s="8">
        <v>46000</v>
      </c>
      <c r="H68" s="6" t="s">
        <v>99</v>
      </c>
      <c r="I68" s="11">
        <v>2E-3</v>
      </c>
      <c r="J68" s="11">
        <v>2E-3</v>
      </c>
    </row>
    <row r="69" spans="1:10" x14ac:dyDescent="0.25">
      <c r="A69" s="18">
        <v>67</v>
      </c>
      <c r="B69" s="1" t="s">
        <v>63</v>
      </c>
      <c r="C69" s="6">
        <v>7421934</v>
      </c>
      <c r="D69" s="7" t="s">
        <v>99</v>
      </c>
      <c r="E69" s="15">
        <v>0.8</v>
      </c>
      <c r="F69" s="6">
        <v>2.9999999999999997E-4</v>
      </c>
      <c r="G69" s="6">
        <v>850</v>
      </c>
      <c r="H69" s="6" t="s">
        <v>99</v>
      </c>
      <c r="I69" s="11">
        <v>0.1</v>
      </c>
      <c r="J69" s="11">
        <v>0.1</v>
      </c>
    </row>
    <row r="70" spans="1:10" x14ac:dyDescent="0.25">
      <c r="A70" s="18">
        <v>68</v>
      </c>
      <c r="B70" s="1" t="s">
        <v>64</v>
      </c>
      <c r="C70" s="6">
        <v>100414</v>
      </c>
      <c r="D70" s="7" t="s">
        <v>99</v>
      </c>
      <c r="E70" s="15">
        <v>0.2</v>
      </c>
      <c r="F70" s="6">
        <v>2.1999999999999999E-2</v>
      </c>
      <c r="G70" s="6">
        <v>160</v>
      </c>
      <c r="H70" s="6" t="s">
        <v>99</v>
      </c>
      <c r="I70" s="11">
        <v>12</v>
      </c>
      <c r="J70" s="11">
        <v>13</v>
      </c>
    </row>
    <row r="71" spans="1:10" x14ac:dyDescent="0.25">
      <c r="A71" s="18">
        <v>69</v>
      </c>
      <c r="B71" s="1" t="s">
        <v>65</v>
      </c>
      <c r="C71" s="6">
        <v>206440</v>
      </c>
      <c r="D71" s="7" t="s">
        <v>99</v>
      </c>
      <c r="E71" s="15">
        <v>0.2</v>
      </c>
      <c r="F71" s="6">
        <v>0.04</v>
      </c>
      <c r="G71" s="6" t="s">
        <v>99</v>
      </c>
      <c r="H71" s="8">
        <v>1500</v>
      </c>
      <c r="I71" s="11">
        <v>2</v>
      </c>
      <c r="J71" s="11">
        <v>2</v>
      </c>
    </row>
    <row r="72" spans="1:10" x14ac:dyDescent="0.25">
      <c r="A72" s="18">
        <v>70</v>
      </c>
      <c r="B72" s="1" t="s">
        <v>66</v>
      </c>
      <c r="C72" s="6">
        <v>86737</v>
      </c>
      <c r="D72" s="7" t="s">
        <v>99</v>
      </c>
      <c r="E72" s="15">
        <v>0.2</v>
      </c>
      <c r="F72" s="6">
        <v>0.04</v>
      </c>
      <c r="G72" s="6">
        <v>710</v>
      </c>
      <c r="H72" s="6" t="s">
        <v>99</v>
      </c>
      <c r="I72" s="11">
        <v>5</v>
      </c>
      <c r="J72" s="11">
        <v>5</v>
      </c>
    </row>
    <row r="73" spans="1:10" x14ac:dyDescent="0.25">
      <c r="A73" s="18">
        <v>71</v>
      </c>
      <c r="B73" s="1" t="s">
        <v>98</v>
      </c>
      <c r="C73" s="6">
        <v>58899</v>
      </c>
      <c r="D73" s="7" t="s">
        <v>99</v>
      </c>
      <c r="E73" s="15">
        <v>0.5</v>
      </c>
      <c r="F73" s="6">
        <v>4.7000000000000002E-3</v>
      </c>
      <c r="G73" s="8">
        <v>2500</v>
      </c>
      <c r="H73" s="6" t="s">
        <v>99</v>
      </c>
      <c r="I73" s="11">
        <v>0.43</v>
      </c>
      <c r="J73" s="11">
        <v>0.43</v>
      </c>
    </row>
    <row r="74" spans="1:10" x14ac:dyDescent="0.25">
      <c r="A74" s="18">
        <v>72</v>
      </c>
      <c r="B74" s="1" t="s">
        <v>67</v>
      </c>
      <c r="C74" s="6">
        <v>76448</v>
      </c>
      <c r="D74" s="7">
        <v>4.0999999999999996</v>
      </c>
      <c r="E74" s="60" t="s">
        <v>99</v>
      </c>
      <c r="F74" s="61" t="s">
        <v>99</v>
      </c>
      <c r="G74" s="8">
        <v>330000</v>
      </c>
      <c r="H74" s="6" t="s">
        <v>99</v>
      </c>
      <c r="I74" s="19">
        <v>3.3999999999999997E-7</v>
      </c>
      <c r="J74" s="19">
        <v>3.3999999999999997E-7</v>
      </c>
    </row>
    <row r="75" spans="1:10" x14ac:dyDescent="0.25">
      <c r="A75" s="18">
        <v>73</v>
      </c>
      <c r="B75" s="1" t="s">
        <v>68</v>
      </c>
      <c r="C75" s="6">
        <v>1024573</v>
      </c>
      <c r="D75" s="7">
        <v>5.5</v>
      </c>
      <c r="E75" s="60" t="s">
        <v>99</v>
      </c>
      <c r="F75" s="61" t="s">
        <v>99</v>
      </c>
      <c r="G75" s="8">
        <v>35000</v>
      </c>
      <c r="H75" s="6" t="s">
        <v>99</v>
      </c>
      <c r="I75" s="19">
        <v>2.3999999999999999E-6</v>
      </c>
      <c r="J75" s="19">
        <v>2.3999999999999999E-6</v>
      </c>
    </row>
    <row r="76" spans="1:10" x14ac:dyDescent="0.25">
      <c r="A76" s="18">
        <v>74</v>
      </c>
      <c r="B76" s="1" t="s">
        <v>69</v>
      </c>
      <c r="C76" s="6">
        <v>118741</v>
      </c>
      <c r="D76" s="7">
        <v>1.02</v>
      </c>
      <c r="E76" s="60" t="s">
        <v>99</v>
      </c>
      <c r="F76" s="61" t="s">
        <v>99</v>
      </c>
      <c r="G76" s="8">
        <v>90000</v>
      </c>
      <c r="H76" s="6" t="s">
        <v>99</v>
      </c>
      <c r="I76" s="19">
        <v>5.0000000000000004E-6</v>
      </c>
      <c r="J76" s="19">
        <v>5.0000000000000004E-6</v>
      </c>
    </row>
    <row r="77" spans="1:10" x14ac:dyDescent="0.25">
      <c r="A77" s="18">
        <v>75</v>
      </c>
      <c r="B77" s="1" t="s">
        <v>70</v>
      </c>
      <c r="C77" s="6">
        <v>87683</v>
      </c>
      <c r="D77" s="7">
        <v>0.04</v>
      </c>
      <c r="E77" s="60" t="s">
        <v>99</v>
      </c>
      <c r="F77" s="61" t="s">
        <v>99</v>
      </c>
      <c r="G77" s="8">
        <v>1100</v>
      </c>
      <c r="H77" s="6" t="s">
        <v>99</v>
      </c>
      <c r="I77" s="11">
        <v>0.01</v>
      </c>
      <c r="J77" s="11">
        <v>0.01</v>
      </c>
    </row>
    <row r="78" spans="1:10" x14ac:dyDescent="0.25">
      <c r="A78" s="18">
        <v>76</v>
      </c>
      <c r="B78" s="1" t="s">
        <v>71</v>
      </c>
      <c r="C78" s="6">
        <v>77474</v>
      </c>
      <c r="D78" s="7" t="s">
        <v>99</v>
      </c>
      <c r="E78" s="15">
        <v>0.2</v>
      </c>
      <c r="F78" s="6">
        <v>6.0000000000000001E-3</v>
      </c>
      <c r="G78" s="8">
        <v>1300</v>
      </c>
      <c r="H78" s="6" t="s">
        <v>99</v>
      </c>
      <c r="I78" s="11">
        <v>0.4</v>
      </c>
      <c r="J78" s="11">
        <v>0.4</v>
      </c>
    </row>
    <row r="79" spans="1:10" x14ac:dyDescent="0.25">
      <c r="A79" s="18">
        <v>77</v>
      </c>
      <c r="B79" s="1" t="s">
        <v>72</v>
      </c>
      <c r="C79" s="6">
        <v>67721</v>
      </c>
      <c r="D79" s="7">
        <v>0.04</v>
      </c>
      <c r="E79" s="60" t="s">
        <v>99</v>
      </c>
      <c r="F79" s="61" t="s">
        <v>99</v>
      </c>
      <c r="G79" s="6">
        <v>600</v>
      </c>
      <c r="H79" s="6" t="s">
        <v>99</v>
      </c>
      <c r="I79" s="11">
        <v>0.02</v>
      </c>
      <c r="J79" s="11">
        <v>0.02</v>
      </c>
    </row>
    <row r="80" spans="1:10" x14ac:dyDescent="0.25">
      <c r="A80" s="18">
        <v>78</v>
      </c>
      <c r="B80" s="1" t="s">
        <v>73</v>
      </c>
      <c r="C80" s="6">
        <v>193395</v>
      </c>
      <c r="D80" s="7">
        <v>0.73</v>
      </c>
      <c r="E80" s="15" t="s">
        <v>99</v>
      </c>
      <c r="F80" s="6" t="s">
        <v>99</v>
      </c>
      <c r="G80" s="6" t="s">
        <v>99</v>
      </c>
      <c r="H80" s="8">
        <v>3900</v>
      </c>
      <c r="I80" s="11">
        <v>1.6000000000000001E-4</v>
      </c>
      <c r="J80" s="11">
        <v>1.6000000000000001E-4</v>
      </c>
    </row>
    <row r="81" spans="1:10" x14ac:dyDescent="0.25">
      <c r="A81" s="18">
        <v>79</v>
      </c>
      <c r="B81" s="1" t="s">
        <v>74</v>
      </c>
      <c r="C81" s="6">
        <v>78591</v>
      </c>
      <c r="D81" s="7">
        <v>9.5E-4</v>
      </c>
      <c r="E81" s="60" t="s">
        <v>99</v>
      </c>
      <c r="F81" s="61" t="s">
        <v>99</v>
      </c>
      <c r="G81" s="6">
        <v>2.4</v>
      </c>
      <c r="H81" s="6" t="s">
        <v>99</v>
      </c>
      <c r="I81" s="11">
        <v>30</v>
      </c>
      <c r="J81" s="11">
        <v>200</v>
      </c>
    </row>
    <row r="82" spans="1:10" x14ac:dyDescent="0.25">
      <c r="A82" s="18">
        <v>80</v>
      </c>
      <c r="B82" s="1" t="s">
        <v>75</v>
      </c>
      <c r="C82" s="6">
        <v>74839</v>
      </c>
      <c r="D82" s="7" t="s">
        <v>99</v>
      </c>
      <c r="E82" s="15">
        <v>0.2</v>
      </c>
      <c r="F82" s="6">
        <v>0.02</v>
      </c>
      <c r="G82" s="6">
        <v>1.4</v>
      </c>
      <c r="H82" s="6" t="s">
        <v>99</v>
      </c>
      <c r="I82" s="11">
        <v>100</v>
      </c>
      <c r="J82" s="13">
        <v>1000</v>
      </c>
    </row>
    <row r="83" spans="1:10" x14ac:dyDescent="0.25">
      <c r="A83" s="18">
        <v>81</v>
      </c>
      <c r="B83" s="1" t="s">
        <v>76</v>
      </c>
      <c r="C83" s="6">
        <v>75092</v>
      </c>
      <c r="D83" s="7">
        <v>2E-3</v>
      </c>
      <c r="E83" s="60" t="s">
        <v>99</v>
      </c>
      <c r="F83" s="61" t="s">
        <v>99</v>
      </c>
      <c r="G83" s="6">
        <v>1.6</v>
      </c>
      <c r="H83" s="6" t="s">
        <v>99</v>
      </c>
      <c r="I83" s="11">
        <v>10</v>
      </c>
      <c r="J83" s="11">
        <v>100</v>
      </c>
    </row>
    <row r="84" spans="1:10" ht="15.75" customHeight="1" x14ac:dyDescent="0.25">
      <c r="A84" s="18">
        <v>82</v>
      </c>
      <c r="B84" s="1" t="s">
        <v>112</v>
      </c>
      <c r="C84" s="6">
        <v>22967926</v>
      </c>
      <c r="D84" s="9" t="s">
        <v>99</v>
      </c>
      <c r="E84" s="65">
        <v>2.6999999999999999E-5</v>
      </c>
      <c r="F84" s="6">
        <v>1E-4</v>
      </c>
      <c r="G84" s="6" t="s">
        <v>99</v>
      </c>
      <c r="H84" s="6" t="s">
        <v>99</v>
      </c>
      <c r="I84" s="6" t="s">
        <v>99</v>
      </c>
      <c r="J84" s="12" t="s">
        <v>183</v>
      </c>
    </row>
    <row r="85" spans="1:10" x14ac:dyDescent="0.25">
      <c r="A85" s="18">
        <v>83</v>
      </c>
      <c r="B85" s="1" t="s">
        <v>77</v>
      </c>
      <c r="C85" s="6">
        <v>7440020</v>
      </c>
      <c r="D85" s="7" t="s">
        <v>99</v>
      </c>
      <c r="E85" s="15">
        <v>0.2</v>
      </c>
      <c r="F85" s="6">
        <v>0.02</v>
      </c>
      <c r="G85" s="6" t="s">
        <v>99</v>
      </c>
      <c r="H85" s="6">
        <v>47</v>
      </c>
      <c r="I85" s="11">
        <v>30</v>
      </c>
      <c r="J85" s="11">
        <v>39</v>
      </c>
    </row>
    <row r="86" spans="1:10" x14ac:dyDescent="0.25">
      <c r="A86" s="18">
        <v>84</v>
      </c>
      <c r="B86" s="1" t="s">
        <v>78</v>
      </c>
      <c r="C86" s="6">
        <v>98953</v>
      </c>
      <c r="D86" s="7" t="s">
        <v>99</v>
      </c>
      <c r="E86" s="15">
        <v>0.2</v>
      </c>
      <c r="F86" s="6">
        <v>2E-3</v>
      </c>
      <c r="G86" s="6">
        <v>3.1</v>
      </c>
      <c r="H86" s="6" t="s">
        <v>99</v>
      </c>
      <c r="I86" s="11">
        <v>10</v>
      </c>
      <c r="J86" s="11">
        <v>60</v>
      </c>
    </row>
    <row r="87" spans="1:10" x14ac:dyDescent="0.25">
      <c r="A87" s="18">
        <v>85</v>
      </c>
      <c r="B87" s="1" t="s">
        <v>79</v>
      </c>
      <c r="C87" s="6">
        <v>62759</v>
      </c>
      <c r="D87" s="7">
        <v>51</v>
      </c>
      <c r="E87" s="15" t="s">
        <v>99</v>
      </c>
      <c r="F87" s="6" t="s">
        <v>99</v>
      </c>
      <c r="G87" s="6" t="s">
        <v>99</v>
      </c>
      <c r="H87" s="6">
        <v>2.5999999999999999E-2</v>
      </c>
      <c r="I87" s="11">
        <v>6.4999999999999997E-4</v>
      </c>
      <c r="J87" s="11">
        <v>0.34</v>
      </c>
    </row>
    <row r="88" spans="1:10" x14ac:dyDescent="0.25">
      <c r="A88" s="18">
        <v>86</v>
      </c>
      <c r="B88" s="1" t="s">
        <v>80</v>
      </c>
      <c r="C88" s="6">
        <v>621647</v>
      </c>
      <c r="D88" s="7">
        <v>7</v>
      </c>
      <c r="E88" s="15" t="s">
        <v>99</v>
      </c>
      <c r="F88" s="6" t="s">
        <v>99</v>
      </c>
      <c r="G88" s="6" t="s">
        <v>99</v>
      </c>
      <c r="H88" s="6">
        <v>1.1299999999999999</v>
      </c>
      <c r="I88" s="11">
        <v>4.4000000000000003E-3</v>
      </c>
      <c r="J88" s="11">
        <v>5.8000000000000003E-2</v>
      </c>
    </row>
    <row r="89" spans="1:10" x14ac:dyDescent="0.25">
      <c r="A89" s="18">
        <v>87</v>
      </c>
      <c r="B89" s="1" t="s">
        <v>81</v>
      </c>
      <c r="C89" s="6">
        <v>86306</v>
      </c>
      <c r="D89" s="7">
        <v>4.8999999999999998E-3</v>
      </c>
      <c r="E89" s="15" t="s">
        <v>99</v>
      </c>
      <c r="F89" s="6" t="s">
        <v>99</v>
      </c>
      <c r="G89" s="6" t="s">
        <v>99</v>
      </c>
      <c r="H89" s="6">
        <v>136</v>
      </c>
      <c r="I89" s="11">
        <v>0.62</v>
      </c>
      <c r="J89" s="11">
        <v>0.69</v>
      </c>
    </row>
    <row r="90" spans="1:10" x14ac:dyDescent="0.25">
      <c r="A90" s="18">
        <v>88</v>
      </c>
      <c r="B90" s="1" t="s">
        <v>82</v>
      </c>
      <c r="C90" s="6">
        <v>87865</v>
      </c>
      <c r="D90" s="7">
        <v>0.4</v>
      </c>
      <c r="E90" s="60" t="s">
        <v>99</v>
      </c>
      <c r="F90" s="61" t="s">
        <v>99</v>
      </c>
      <c r="G90" s="6">
        <v>520</v>
      </c>
      <c r="H90" s="6" t="s">
        <v>99</v>
      </c>
      <c r="I90" s="11">
        <v>2E-3</v>
      </c>
      <c r="J90" s="11">
        <v>2E-3</v>
      </c>
    </row>
    <row r="91" spans="1:10" x14ac:dyDescent="0.25">
      <c r="A91" s="18">
        <v>89</v>
      </c>
      <c r="B91" s="1" t="s">
        <v>83</v>
      </c>
      <c r="C91" s="6">
        <v>108952</v>
      </c>
      <c r="D91" s="7" t="s">
        <v>99</v>
      </c>
      <c r="E91" s="15">
        <v>0.2</v>
      </c>
      <c r="F91" s="6">
        <v>0.6</v>
      </c>
      <c r="G91" s="6">
        <v>1.9</v>
      </c>
      <c r="H91" s="6" t="s">
        <v>99</v>
      </c>
      <c r="I91" s="13">
        <v>4000</v>
      </c>
      <c r="J91" s="13">
        <v>30000</v>
      </c>
    </row>
    <row r="92" spans="1:10" ht="18" x14ac:dyDescent="0.25">
      <c r="A92" s="18">
        <v>90</v>
      </c>
      <c r="B92" s="1" t="s">
        <v>84</v>
      </c>
      <c r="C92" s="6" t="s">
        <v>94</v>
      </c>
      <c r="D92" s="7">
        <v>2</v>
      </c>
      <c r="E92" s="15" t="s">
        <v>99</v>
      </c>
      <c r="F92" s="6" t="s">
        <v>99</v>
      </c>
      <c r="G92" s="6" t="s">
        <v>99</v>
      </c>
      <c r="H92" s="8">
        <v>31200</v>
      </c>
      <c r="I92" s="19" t="s">
        <v>185</v>
      </c>
      <c r="J92" s="19" t="s">
        <v>185</v>
      </c>
    </row>
    <row r="93" spans="1:10" x14ac:dyDescent="0.25">
      <c r="A93" s="18">
        <v>91</v>
      </c>
      <c r="B93" s="1" t="s">
        <v>85</v>
      </c>
      <c r="C93" s="6">
        <v>129000</v>
      </c>
      <c r="D93" s="7" t="s">
        <v>99</v>
      </c>
      <c r="E93" s="15">
        <v>0.2</v>
      </c>
      <c r="F93" s="6">
        <v>0.03</v>
      </c>
      <c r="G93" s="6" t="s">
        <v>99</v>
      </c>
      <c r="H93" s="6">
        <v>860</v>
      </c>
      <c r="I93" s="11">
        <v>3</v>
      </c>
      <c r="J93" s="11">
        <v>3</v>
      </c>
    </row>
    <row r="94" spans="1:10" x14ac:dyDescent="0.25">
      <c r="A94" s="18">
        <v>92</v>
      </c>
      <c r="B94" s="1" t="s">
        <v>86</v>
      </c>
      <c r="C94" s="6">
        <v>7782492</v>
      </c>
      <c r="D94" s="7" t="s">
        <v>99</v>
      </c>
      <c r="E94" s="15">
        <v>0.2</v>
      </c>
      <c r="F94" s="6">
        <v>5.0000000000000001E-3</v>
      </c>
      <c r="G94" s="6" t="s">
        <v>99</v>
      </c>
      <c r="H94" s="6">
        <v>4.8</v>
      </c>
      <c r="I94" s="11">
        <v>25</v>
      </c>
      <c r="J94" s="11">
        <v>95</v>
      </c>
    </row>
    <row r="95" spans="1:10" x14ac:dyDescent="0.25">
      <c r="A95" s="18">
        <v>93</v>
      </c>
      <c r="B95" s="1" t="s">
        <v>87</v>
      </c>
      <c r="C95" s="6">
        <v>127184</v>
      </c>
      <c r="D95" s="7">
        <v>2.0999999999999999E-3</v>
      </c>
      <c r="E95" s="60" t="s">
        <v>99</v>
      </c>
      <c r="F95" s="61" t="s">
        <v>99</v>
      </c>
      <c r="G95" s="6">
        <v>76</v>
      </c>
      <c r="H95" s="6" t="s">
        <v>99</v>
      </c>
      <c r="I95" s="11">
        <v>2.4</v>
      </c>
      <c r="J95" s="11">
        <v>2.9</v>
      </c>
    </row>
    <row r="96" spans="1:10" x14ac:dyDescent="0.25">
      <c r="A96" s="18">
        <v>94</v>
      </c>
      <c r="B96" s="1" t="s">
        <v>88</v>
      </c>
      <c r="C96" s="6">
        <v>7440280</v>
      </c>
      <c r="D96" s="7" t="s">
        <v>99</v>
      </c>
      <c r="E96" s="15">
        <v>0.2</v>
      </c>
      <c r="F96" s="6">
        <v>6.7999999999999999E-5</v>
      </c>
      <c r="G96" s="6" t="s">
        <v>99</v>
      </c>
      <c r="H96" s="6">
        <v>116</v>
      </c>
      <c r="I96" s="11">
        <v>4.8000000000000001E-2</v>
      </c>
      <c r="J96" s="11">
        <v>5.3999999999999999E-2</v>
      </c>
    </row>
    <row r="97" spans="1:26" x14ac:dyDescent="0.25">
      <c r="A97" s="18">
        <v>95</v>
      </c>
      <c r="B97" s="1" t="s">
        <v>89</v>
      </c>
      <c r="C97" s="6">
        <v>108883</v>
      </c>
      <c r="D97" s="7" t="s">
        <v>99</v>
      </c>
      <c r="E97" s="15">
        <v>0.2</v>
      </c>
      <c r="F97" s="6">
        <v>9.7000000000000003E-3</v>
      </c>
      <c r="G97" s="6">
        <v>17</v>
      </c>
      <c r="H97" s="6" t="s">
        <v>99</v>
      </c>
      <c r="I97" s="11">
        <v>29</v>
      </c>
      <c r="J97" s="11">
        <v>52</v>
      </c>
    </row>
    <row r="98" spans="1:26" x14ac:dyDescent="0.25">
      <c r="A98" s="18">
        <v>96</v>
      </c>
      <c r="B98" s="1" t="s">
        <v>90</v>
      </c>
      <c r="C98" s="6">
        <v>8001352</v>
      </c>
      <c r="D98" s="7">
        <v>1.1000000000000001</v>
      </c>
      <c r="E98" s="60" t="s">
        <v>99</v>
      </c>
      <c r="F98" s="61" t="s">
        <v>99</v>
      </c>
      <c r="G98" s="8">
        <v>6300</v>
      </c>
      <c r="H98" s="6" t="s">
        <v>99</v>
      </c>
      <c r="I98" s="19">
        <v>6.6000000000000005E-5</v>
      </c>
      <c r="J98" s="19">
        <v>6.6000000000000005E-5</v>
      </c>
    </row>
    <row r="99" spans="1:26" x14ac:dyDescent="0.25">
      <c r="A99" s="18">
        <v>97</v>
      </c>
      <c r="B99" s="1" t="s">
        <v>91</v>
      </c>
      <c r="C99" s="6">
        <v>79016</v>
      </c>
      <c r="D99" s="7">
        <v>0.05</v>
      </c>
      <c r="E99" s="60" t="s">
        <v>99</v>
      </c>
      <c r="F99" s="61" t="s">
        <v>99</v>
      </c>
      <c r="G99" s="6">
        <v>13</v>
      </c>
      <c r="H99" s="6" t="s">
        <v>99</v>
      </c>
      <c r="I99" s="11">
        <v>0.3</v>
      </c>
      <c r="J99" s="11">
        <v>0.7</v>
      </c>
    </row>
    <row r="100" spans="1:26" x14ac:dyDescent="0.25">
      <c r="A100" s="18">
        <v>98</v>
      </c>
      <c r="B100" s="1" t="s">
        <v>92</v>
      </c>
      <c r="C100" s="6">
        <v>75014</v>
      </c>
      <c r="D100" s="7">
        <v>1.5</v>
      </c>
      <c r="E100" s="60" t="s">
        <v>99</v>
      </c>
      <c r="F100" s="61" t="s">
        <v>99</v>
      </c>
      <c r="G100" s="6">
        <v>1.7</v>
      </c>
      <c r="H100" s="6" t="s">
        <v>99</v>
      </c>
      <c r="I100" s="11">
        <v>0.02</v>
      </c>
      <c r="J100" s="11">
        <v>0.18</v>
      </c>
    </row>
    <row r="101" spans="1:26" x14ac:dyDescent="0.25">
      <c r="A101" s="18">
        <v>99</v>
      </c>
      <c r="B101" s="1" t="s">
        <v>93</v>
      </c>
      <c r="C101" s="6">
        <v>7440666</v>
      </c>
      <c r="D101" s="7" t="s">
        <v>99</v>
      </c>
      <c r="E101" s="15">
        <v>0.2</v>
      </c>
      <c r="F101" s="6">
        <v>0.3</v>
      </c>
      <c r="G101" s="6" t="s">
        <v>99</v>
      </c>
      <c r="H101" s="6">
        <v>47</v>
      </c>
      <c r="I101" s="11">
        <v>450</v>
      </c>
      <c r="J101" s="11">
        <v>580</v>
      </c>
    </row>
    <row r="102" spans="1:26" ht="16.5" customHeight="1" x14ac:dyDescent="0.25">
      <c r="A102" s="44" t="s">
        <v>103</v>
      </c>
      <c r="B102" s="47" t="s">
        <v>177</v>
      </c>
      <c r="C102" s="48"/>
      <c r="D102" s="49"/>
      <c r="E102" s="50"/>
      <c r="F102" s="48"/>
      <c r="G102" s="48"/>
      <c r="H102" s="48"/>
      <c r="I102" s="48"/>
      <c r="J102" s="48"/>
      <c r="K102" s="63"/>
      <c r="L102" s="48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2"/>
      <c r="X102" s="52"/>
      <c r="Y102" s="53"/>
      <c r="Z102" s="53"/>
    </row>
    <row r="103" spans="1:26" ht="16.5" customHeight="1" x14ac:dyDescent="0.25">
      <c r="A103" s="44" t="s">
        <v>104</v>
      </c>
      <c r="B103" s="72" t="s">
        <v>173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8" customHeight="1" x14ac:dyDescent="0.25">
      <c r="A104" s="44" t="s">
        <v>105</v>
      </c>
      <c r="B104" s="72" t="s">
        <v>169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8" x14ac:dyDescent="0.25">
      <c r="A105" s="44" t="s">
        <v>168</v>
      </c>
      <c r="B105" s="72" t="s">
        <v>106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8" x14ac:dyDescent="0.25">
      <c r="A106" s="44" t="s">
        <v>178</v>
      </c>
      <c r="B106" s="72" t="s">
        <v>186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8" x14ac:dyDescent="0.25">
      <c r="A107" s="44" t="s">
        <v>179</v>
      </c>
      <c r="B107" s="59" t="s">
        <v>184</v>
      </c>
      <c r="C107" s="59"/>
      <c r="D107" s="59"/>
      <c r="E107" s="59"/>
      <c r="F107" s="59"/>
      <c r="G107" s="59"/>
      <c r="H107" s="59"/>
      <c r="I107" s="59"/>
      <c r="J107" s="59"/>
      <c r="K107" s="64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8" x14ac:dyDescent="0.25">
      <c r="A108" s="44" t="s">
        <v>172</v>
      </c>
      <c r="B108" s="72" t="s">
        <v>171</v>
      </c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</sheetData>
  <mergeCells count="8">
    <mergeCell ref="B105:Z105"/>
    <mergeCell ref="B106:Z106"/>
    <mergeCell ref="B108:Z108"/>
    <mergeCell ref="B1:C1"/>
    <mergeCell ref="D1:H1"/>
    <mergeCell ref="I1:J1"/>
    <mergeCell ref="B103:Z103"/>
    <mergeCell ref="B104:Z104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5"/>
  <sheetViews>
    <sheetView tabSelected="1" zoomScaleNormal="100" zoomScaleSheetLayoutView="76" workbookViewId="0">
      <pane xSplit="8445" ySplit="8400" topLeftCell="F117" activePane="topRight"/>
      <selection activeCell="A75" sqref="A75:XFD75"/>
      <selection pane="topRight" activeCell="I29" sqref="I29"/>
      <selection pane="bottomLeft" activeCell="D123" sqref="D123"/>
      <selection pane="bottomRight" activeCell="T122" sqref="T122"/>
    </sheetView>
  </sheetViews>
  <sheetFormatPr defaultRowHeight="15" x14ac:dyDescent="0.25"/>
  <cols>
    <col min="1" max="1" width="4.28515625" style="10" customWidth="1"/>
    <col min="2" max="2" width="30.85546875" style="10" customWidth="1"/>
    <col min="3" max="3" width="13.28515625" style="10" customWidth="1"/>
    <col min="4" max="4" width="14" style="10" customWidth="1"/>
    <col min="5" max="5" width="14.28515625" style="90" customWidth="1"/>
    <col min="6" max="6" width="11.85546875" style="10" customWidth="1"/>
    <col min="7" max="8" width="14.42578125" style="10" customWidth="1"/>
    <col min="9" max="9" width="15.42578125" style="10" customWidth="1"/>
    <col min="10" max="10" width="16.42578125" style="10" customWidth="1"/>
    <col min="11" max="12" width="8.7109375" style="10" customWidth="1"/>
    <col min="13" max="13" width="16.85546875" style="10" customWidth="1"/>
    <col min="14" max="24" width="15.42578125" style="10" customWidth="1"/>
    <col min="25" max="25" width="12.85546875" style="10" customWidth="1"/>
    <col min="26" max="26" width="13.85546875" style="10" customWidth="1"/>
    <col min="27" max="27" width="11.5703125" style="10" customWidth="1"/>
    <col min="28" max="28" width="11.85546875" style="10" customWidth="1"/>
    <col min="29" max="16384" width="9.140625" style="10"/>
  </cols>
  <sheetData>
    <row r="1" spans="1:30" x14ac:dyDescent="0.25">
      <c r="A1" s="18"/>
      <c r="B1" s="79" t="s">
        <v>100</v>
      </c>
      <c r="C1" s="79"/>
      <c r="D1" s="79" t="s">
        <v>101</v>
      </c>
      <c r="E1" s="79"/>
      <c r="F1" s="79"/>
      <c r="G1" s="79"/>
      <c r="H1" s="79"/>
      <c r="I1" s="79"/>
      <c r="J1" s="79"/>
      <c r="K1" s="79" t="s">
        <v>116</v>
      </c>
      <c r="L1" s="79"/>
      <c r="M1" s="79" t="s">
        <v>160</v>
      </c>
      <c r="N1" s="79"/>
      <c r="O1" s="79"/>
      <c r="P1" s="79"/>
      <c r="Q1" s="79" t="s">
        <v>161</v>
      </c>
      <c r="R1" s="79"/>
      <c r="S1" s="79"/>
      <c r="T1" s="79"/>
      <c r="U1" s="79" t="s">
        <v>167</v>
      </c>
      <c r="V1" s="79"/>
      <c r="W1" s="79"/>
      <c r="X1" s="79"/>
      <c r="Y1" s="79" t="s">
        <v>102</v>
      </c>
      <c r="Z1" s="79"/>
      <c r="AA1" s="77"/>
      <c r="AB1" s="78"/>
    </row>
    <row r="2" spans="1:30" ht="86.25" x14ac:dyDescent="0.25">
      <c r="A2" s="18"/>
      <c r="B2" s="54" t="s">
        <v>0</v>
      </c>
      <c r="C2" s="55" t="s">
        <v>95</v>
      </c>
      <c r="D2" s="56" t="s">
        <v>107</v>
      </c>
      <c r="E2" s="82" t="s">
        <v>188</v>
      </c>
      <c r="F2" s="56" t="s">
        <v>108</v>
      </c>
      <c r="G2" s="56" t="s">
        <v>154</v>
      </c>
      <c r="H2" s="56" t="s">
        <v>155</v>
      </c>
      <c r="I2" s="56" t="s">
        <v>109</v>
      </c>
      <c r="J2" s="56" t="s">
        <v>187</v>
      </c>
      <c r="K2" s="56" t="s">
        <v>117</v>
      </c>
      <c r="L2" s="56" t="s">
        <v>118</v>
      </c>
      <c r="M2" s="23" t="s">
        <v>119</v>
      </c>
      <c r="N2" s="23" t="s">
        <v>120</v>
      </c>
      <c r="O2" s="23" t="s">
        <v>121</v>
      </c>
      <c r="P2" s="23" t="s">
        <v>122</v>
      </c>
      <c r="Q2" s="23" t="s">
        <v>119</v>
      </c>
      <c r="R2" s="23" t="s">
        <v>120</v>
      </c>
      <c r="S2" s="23" t="s">
        <v>121</v>
      </c>
      <c r="T2" s="23" t="s">
        <v>122</v>
      </c>
      <c r="U2" s="102" t="s">
        <v>123</v>
      </c>
      <c r="V2" s="102" t="s">
        <v>124</v>
      </c>
      <c r="W2" s="24" t="s">
        <v>125</v>
      </c>
      <c r="X2" s="24" t="s">
        <v>126</v>
      </c>
      <c r="Y2" s="56" t="s">
        <v>201</v>
      </c>
      <c r="Z2" s="56" t="s">
        <v>202</v>
      </c>
      <c r="AA2" s="69" t="s">
        <v>194</v>
      </c>
      <c r="AB2" s="69" t="s">
        <v>195</v>
      </c>
      <c r="AC2" s="69" t="s">
        <v>198</v>
      </c>
      <c r="AD2" s="69" t="s">
        <v>200</v>
      </c>
    </row>
    <row r="3" spans="1:30" x14ac:dyDescent="0.25">
      <c r="A3" s="18">
        <v>1</v>
      </c>
      <c r="B3" s="3" t="s">
        <v>96</v>
      </c>
      <c r="C3" s="4">
        <v>71556</v>
      </c>
      <c r="D3" s="2" t="s">
        <v>99</v>
      </c>
      <c r="E3" s="83">
        <v>0.2</v>
      </c>
      <c r="F3" s="2">
        <v>2</v>
      </c>
      <c r="G3" s="2">
        <v>6.9</v>
      </c>
      <c r="H3" s="2">
        <v>9</v>
      </c>
      <c r="I3" s="2">
        <v>10</v>
      </c>
      <c r="J3" s="2" t="s">
        <v>99</v>
      </c>
      <c r="K3" s="2" t="s">
        <v>99</v>
      </c>
      <c r="L3" s="25">
        <v>1</v>
      </c>
      <c r="M3" s="2" t="str">
        <f>IF(AND(D3&lt;&gt;"-",G3&lt;&gt;"-"),((($D$125/D3)*$D$119*1000)/($D$120+$D$121*G3+$D$122*H3+$D$123*I3)),"-")</f>
        <v>-</v>
      </c>
      <c r="N3" s="2" t="str">
        <f>IF(AND(D3&lt;&gt;"-",I3&lt;&gt;"-"),((($D$125/D3)*$D$119*1000)/($D$121*G3+$D$122*H3+$D$123*I3)),"-")</f>
        <v>-</v>
      </c>
      <c r="O3" s="2">
        <f>IF(AND(F3&lt;&gt;"-",G3&lt;&gt;"-"),(F3*E3*$D$119*1000)/($D$120+$D$121*G3+$D$122*H3+$D$123*I3),"-")</f>
        <v>7710.8433734939754</v>
      </c>
      <c r="P3" s="2">
        <f>IF(AND(F3&lt;&gt;"-",G3&lt;&gt;"-"),(F3*E3*$D$119*1000)/($D$121*G3+$D$122*H3+$D$123*I3),"-")</f>
        <v>18285.714285714286</v>
      </c>
      <c r="Q3" s="2"/>
      <c r="R3" s="2"/>
      <c r="S3" s="2"/>
      <c r="T3" s="2"/>
      <c r="U3" s="2" t="str">
        <f t="shared" ref="U3:U41" si="0">IF(ISNUMBER(M3),ROUND(M3,K3-1-INT(LOG10(ABS(M3)))),"--")</f>
        <v>--</v>
      </c>
      <c r="V3" s="2" t="str">
        <f>IF(ISNUMBER(N3),ROUND(N3,K3-1-INT(LOG10(ABS(N3)))),"--")</f>
        <v>--</v>
      </c>
      <c r="W3" s="26">
        <f>IF(ISNUMBER(O3),ROUND(O3,L3-1-INT(LOG10(ABS(O3)))),"--")</f>
        <v>8000</v>
      </c>
      <c r="X3" s="26">
        <f>IF(ISNUMBER(P3),ROUND(P3,L3-1-INT(LOG10(ABS(P3)))),"--")</f>
        <v>20000</v>
      </c>
      <c r="Y3" s="5">
        <v>8000</v>
      </c>
      <c r="Z3" s="5">
        <v>20000</v>
      </c>
    </row>
    <row r="4" spans="1:30" s="29" customFormat="1" x14ac:dyDescent="0.25">
      <c r="A4" s="28">
        <v>2</v>
      </c>
      <c r="B4" s="1" t="s">
        <v>1</v>
      </c>
      <c r="C4" s="6">
        <v>79345</v>
      </c>
      <c r="D4" s="7">
        <v>0.2</v>
      </c>
      <c r="E4" s="81" t="s">
        <v>99</v>
      </c>
      <c r="F4" s="6" t="s">
        <v>99</v>
      </c>
      <c r="G4" s="6">
        <v>5.7</v>
      </c>
      <c r="H4" s="6">
        <v>7.4</v>
      </c>
      <c r="I4" s="6">
        <v>8.4</v>
      </c>
      <c r="J4" s="6" t="s">
        <v>99</v>
      </c>
      <c r="K4" s="6">
        <v>1</v>
      </c>
      <c r="L4" s="6">
        <v>1</v>
      </c>
      <c r="M4" s="2">
        <f>IF(AND(D4&lt;&gt;"-",G4&lt;&gt;"-"),((($D$125/D4)*$D$119*1000)/($D$120+$D$121*G4+$D$122*H4+$D$123*I4)),"-")</f>
        <v>1.0335917312661498</v>
      </c>
      <c r="N4" s="2">
        <f t="shared" ref="N4:N67" si="1">IF(AND(D4&lt;&gt;"-",I4&lt;&gt;"-"),((($D$125/D4)*$D$119*1000)/($D$121*G4+$D$122*H4+$D$123*I4)),"-")</f>
        <v>2.7210884353741496</v>
      </c>
      <c r="O4" s="2" t="str">
        <f t="shared" ref="O4:O67" si="2">IF(AND(F4&lt;&gt;"-",G4&lt;&gt;"-"),(F4*E4*$D$119*1000)/($D$120+$D$121*G4+$D$122*H4+$D$123*I4),"-")</f>
        <v>-</v>
      </c>
      <c r="P4" s="2" t="str">
        <f t="shared" ref="P4:P67" si="3">IF(AND(F4&lt;&gt;"-",G4&lt;&gt;"-"),(F4*E4*$D$119*1000)/($D$121*G4+$D$122*H4+$D$123*I4),"-")</f>
        <v>-</v>
      </c>
      <c r="Q4" s="2"/>
      <c r="R4" s="2"/>
      <c r="S4" s="2"/>
      <c r="T4" s="2"/>
      <c r="U4" s="97">
        <f t="shared" si="0"/>
        <v>1</v>
      </c>
      <c r="V4" s="97">
        <f t="shared" ref="V4:V41" si="4">IF(ISNUMBER(N4),ROUND(N4,K4-1-INT(LOG10(ABS(N4)))),"--")</f>
        <v>3</v>
      </c>
      <c r="W4" s="2" t="str">
        <f t="shared" ref="W4:W67" si="5">IF(ISNUMBER(O4),ROUND(O4,L4-1-INT(LOG10(ABS(O4)))),"--")</f>
        <v>--</v>
      </c>
      <c r="X4" s="2" t="str">
        <f t="shared" ref="X4:X67" si="6">IF(ISNUMBER(P4),ROUND(P4,L4-1-INT(LOG10(ABS(P4)))),"--")</f>
        <v>--</v>
      </c>
      <c r="Y4" s="6">
        <v>0.1</v>
      </c>
      <c r="Z4" s="6">
        <v>0.3</v>
      </c>
    </row>
    <row r="5" spans="1:30" x14ac:dyDescent="0.25">
      <c r="A5" s="18">
        <v>3</v>
      </c>
      <c r="B5" s="1" t="s">
        <v>2</v>
      </c>
      <c r="C5" s="6">
        <v>79005</v>
      </c>
      <c r="D5" s="7">
        <v>5.7000000000000002E-2</v>
      </c>
      <c r="E5" s="81" t="s">
        <v>99</v>
      </c>
      <c r="F5" s="6" t="s">
        <v>99</v>
      </c>
      <c r="G5" s="6">
        <v>6</v>
      </c>
      <c r="H5" s="6">
        <v>7.8</v>
      </c>
      <c r="I5" s="6">
        <v>8.9</v>
      </c>
      <c r="J5" s="6" t="s">
        <v>99</v>
      </c>
      <c r="K5" s="6">
        <v>2</v>
      </c>
      <c r="L5" s="6">
        <v>1</v>
      </c>
      <c r="M5" s="2">
        <f t="shared" ref="M5:M68" si="7">IF(AND(D5&lt;&gt;"-",G5&lt;&gt;"-"),((($D$125/D5)*$D$119*1000)/($D$120+$D$121*G5+$D$122*H5+$D$123*I5)),"-")</f>
        <v>3.5464529928738471</v>
      </c>
      <c r="N5" s="2">
        <f t="shared" si="1"/>
        <v>9.0112922756329041</v>
      </c>
      <c r="O5" s="2" t="str">
        <f t="shared" si="2"/>
        <v>-</v>
      </c>
      <c r="P5" s="2" t="str">
        <f t="shared" si="3"/>
        <v>-</v>
      </c>
      <c r="Q5" s="2"/>
      <c r="R5" s="2"/>
      <c r="S5" s="2"/>
      <c r="T5" s="2"/>
      <c r="U5" s="97">
        <f t="shared" si="0"/>
        <v>3.5</v>
      </c>
      <c r="V5" s="98">
        <f t="shared" si="4"/>
        <v>9</v>
      </c>
      <c r="W5" s="2" t="str">
        <f t="shared" si="5"/>
        <v>--</v>
      </c>
      <c r="X5" s="2" t="str">
        <f t="shared" si="6"/>
        <v>--</v>
      </c>
      <c r="Y5" s="6">
        <v>0.35</v>
      </c>
      <c r="Z5" s="15">
        <v>0.9</v>
      </c>
    </row>
    <row r="6" spans="1:30" x14ac:dyDescent="0.25">
      <c r="A6" s="18">
        <v>4</v>
      </c>
      <c r="B6" s="1" t="s">
        <v>3</v>
      </c>
      <c r="C6" s="6">
        <v>75354</v>
      </c>
      <c r="D6" s="7" t="s">
        <v>99</v>
      </c>
      <c r="E6" s="81">
        <v>0.2</v>
      </c>
      <c r="F6" s="6">
        <v>0.05</v>
      </c>
      <c r="G6" s="6">
        <v>2</v>
      </c>
      <c r="H6" s="6">
        <v>2.4</v>
      </c>
      <c r="I6" s="6">
        <v>2.6</v>
      </c>
      <c r="J6" s="6" t="s">
        <v>99</v>
      </c>
      <c r="K6" s="6" t="s">
        <v>99</v>
      </c>
      <c r="L6" s="6">
        <v>1</v>
      </c>
      <c r="M6" s="2" t="str">
        <f t="shared" si="7"/>
        <v>-</v>
      </c>
      <c r="N6" s="2" t="str">
        <f t="shared" si="1"/>
        <v>-</v>
      </c>
      <c r="O6" s="2">
        <f t="shared" si="2"/>
        <v>280.21015761821371</v>
      </c>
      <c r="P6" s="2">
        <f t="shared" si="3"/>
        <v>1758.2417582417586</v>
      </c>
      <c r="Q6" s="2"/>
      <c r="R6" s="2"/>
      <c r="S6" s="2"/>
      <c r="T6" s="2"/>
      <c r="U6" s="2" t="str">
        <f t="shared" si="0"/>
        <v>--</v>
      </c>
      <c r="V6" s="2" t="str">
        <f t="shared" si="4"/>
        <v>--</v>
      </c>
      <c r="W6" s="26">
        <f t="shared" si="5"/>
        <v>300</v>
      </c>
      <c r="X6" s="26">
        <f t="shared" si="6"/>
        <v>2000</v>
      </c>
      <c r="Y6" s="43">
        <v>300</v>
      </c>
      <c r="Z6" s="8">
        <v>2000</v>
      </c>
    </row>
    <row r="7" spans="1:30" x14ac:dyDescent="0.25">
      <c r="A7" s="18">
        <v>5</v>
      </c>
      <c r="B7" s="1" t="s">
        <v>4</v>
      </c>
      <c r="C7" s="6">
        <v>120821</v>
      </c>
      <c r="D7" s="7">
        <v>2.9000000000000001E-2</v>
      </c>
      <c r="E7" s="81" t="s">
        <v>99</v>
      </c>
      <c r="F7" s="6" t="s">
        <v>99</v>
      </c>
      <c r="G7" s="8">
        <v>2800</v>
      </c>
      <c r="H7" s="8">
        <v>1500</v>
      </c>
      <c r="I7" s="6">
        <v>430</v>
      </c>
      <c r="J7" s="6" t="s">
        <v>99</v>
      </c>
      <c r="K7" s="6">
        <v>2</v>
      </c>
      <c r="L7" s="6">
        <v>1</v>
      </c>
      <c r="M7" s="2">
        <f t="shared" si="7"/>
        <v>0.3552634500521793</v>
      </c>
      <c r="N7" s="2">
        <f t="shared" si="1"/>
        <v>0.36659411158208272</v>
      </c>
      <c r="O7" s="2" t="str">
        <f t="shared" si="2"/>
        <v>-</v>
      </c>
      <c r="P7" s="2" t="str">
        <f t="shared" si="3"/>
        <v>-</v>
      </c>
      <c r="Q7" s="2"/>
      <c r="R7" s="2"/>
      <c r="S7" s="2"/>
      <c r="T7" s="2"/>
      <c r="U7" s="97">
        <f t="shared" si="0"/>
        <v>0.36</v>
      </c>
      <c r="V7" s="97">
        <f t="shared" si="4"/>
        <v>0.37</v>
      </c>
      <c r="W7" s="2" t="str">
        <f t="shared" si="5"/>
        <v>--</v>
      </c>
      <c r="X7" s="2" t="str">
        <f t="shared" si="6"/>
        <v>--</v>
      </c>
      <c r="Y7" s="6">
        <v>3.5999999999999997E-2</v>
      </c>
      <c r="Z7" s="6">
        <v>3.6999999999999998E-2</v>
      </c>
    </row>
    <row r="8" spans="1:30" x14ac:dyDescent="0.25">
      <c r="A8" s="18">
        <v>6</v>
      </c>
      <c r="B8" s="1" t="s">
        <v>5</v>
      </c>
      <c r="C8" s="6">
        <v>95501</v>
      </c>
      <c r="D8" s="7" t="s">
        <v>99</v>
      </c>
      <c r="E8" s="81">
        <v>0.2</v>
      </c>
      <c r="F8" s="6">
        <v>0.3</v>
      </c>
      <c r="G8" s="6">
        <v>52</v>
      </c>
      <c r="H8" s="6">
        <v>71</v>
      </c>
      <c r="I8" s="6">
        <v>82</v>
      </c>
      <c r="J8" s="6" t="s">
        <v>99</v>
      </c>
      <c r="K8" s="6" t="s">
        <v>99</v>
      </c>
      <c r="L8" s="6">
        <v>1</v>
      </c>
      <c r="M8" s="2" t="str">
        <f t="shared" si="7"/>
        <v>-</v>
      </c>
      <c r="N8" s="2" t="str">
        <f t="shared" si="1"/>
        <v>-</v>
      </c>
      <c r="O8" s="2">
        <f t="shared" si="2"/>
        <v>286.56716417910445</v>
      </c>
      <c r="P8" s="2">
        <f t="shared" si="3"/>
        <v>334.49477351916374</v>
      </c>
      <c r="Q8" s="2"/>
      <c r="R8" s="2"/>
      <c r="S8" s="2"/>
      <c r="T8" s="2"/>
      <c r="U8" s="2" t="str">
        <f t="shared" si="0"/>
        <v>--</v>
      </c>
      <c r="V8" s="2" t="str">
        <f t="shared" si="4"/>
        <v>--</v>
      </c>
      <c r="W8" s="26">
        <f t="shared" si="5"/>
        <v>300</v>
      </c>
      <c r="X8" s="26">
        <f t="shared" si="6"/>
        <v>300</v>
      </c>
      <c r="Y8" s="6">
        <v>300</v>
      </c>
      <c r="Z8" s="6">
        <v>300</v>
      </c>
    </row>
    <row r="9" spans="1:30" s="99" customFormat="1" x14ac:dyDescent="0.25">
      <c r="A9" s="93">
        <v>7</v>
      </c>
      <c r="B9" s="94" t="s">
        <v>6</v>
      </c>
      <c r="C9" s="95">
        <v>107062</v>
      </c>
      <c r="D9" s="112">
        <v>3.3E-3</v>
      </c>
      <c r="E9" s="96" t="s">
        <v>99</v>
      </c>
      <c r="F9" s="95" t="s">
        <v>99</v>
      </c>
      <c r="G9" s="95">
        <v>1.6</v>
      </c>
      <c r="H9" s="95">
        <v>1.8</v>
      </c>
      <c r="I9" s="113">
        <v>1.9</v>
      </c>
      <c r="J9" s="95" t="s">
        <v>99</v>
      </c>
      <c r="K9" s="95">
        <v>2</v>
      </c>
      <c r="L9" s="95">
        <v>2</v>
      </c>
      <c r="M9" s="97">
        <f t="shared" si="7"/>
        <v>88.718844437051231</v>
      </c>
      <c r="N9" s="97">
        <f t="shared" si="1"/>
        <v>729.09546593757136</v>
      </c>
      <c r="O9" s="97" t="str">
        <f t="shared" si="2"/>
        <v>-</v>
      </c>
      <c r="P9" s="97" t="str">
        <f t="shared" si="3"/>
        <v>-</v>
      </c>
      <c r="Q9" s="97"/>
      <c r="R9" s="97"/>
      <c r="S9" s="97"/>
      <c r="T9" s="97"/>
      <c r="U9" s="120">
        <f t="shared" si="0"/>
        <v>89</v>
      </c>
      <c r="V9" s="120">
        <f t="shared" si="4"/>
        <v>730</v>
      </c>
      <c r="W9" s="97" t="str">
        <f t="shared" si="5"/>
        <v>--</v>
      </c>
      <c r="X9" s="97" t="str">
        <f t="shared" si="6"/>
        <v>--</v>
      </c>
      <c r="Y9" s="95">
        <v>8.9</v>
      </c>
      <c r="Z9" s="95">
        <v>73</v>
      </c>
      <c r="AC9" s="99">
        <v>5</v>
      </c>
      <c r="AD9" s="99" t="s">
        <v>199</v>
      </c>
    </row>
    <row r="10" spans="1:30" x14ac:dyDescent="0.25">
      <c r="A10" s="18">
        <v>8</v>
      </c>
      <c r="B10" s="1" t="s">
        <v>7</v>
      </c>
      <c r="C10" s="6">
        <v>78875</v>
      </c>
      <c r="D10" s="7">
        <v>3.5999999999999997E-2</v>
      </c>
      <c r="E10" s="81" t="s">
        <v>99</v>
      </c>
      <c r="F10" s="6" t="s">
        <v>99</v>
      </c>
      <c r="G10" s="6">
        <v>2.9</v>
      </c>
      <c r="H10" s="6">
        <v>3.5</v>
      </c>
      <c r="I10" s="6">
        <v>3.9</v>
      </c>
      <c r="J10" s="6" t="s">
        <v>99</v>
      </c>
      <c r="K10" s="6">
        <v>2</v>
      </c>
      <c r="L10" s="6">
        <v>2</v>
      </c>
      <c r="M10" s="2">
        <f t="shared" si="7"/>
        <v>7.2091556276471129</v>
      </c>
      <c r="N10" s="2">
        <f t="shared" si="1"/>
        <v>32.560032560032568</v>
      </c>
      <c r="O10" s="2" t="str">
        <f t="shared" si="2"/>
        <v>-</v>
      </c>
      <c r="P10" s="2" t="str">
        <f t="shared" si="3"/>
        <v>-</v>
      </c>
      <c r="Q10" s="2"/>
      <c r="R10" s="2"/>
      <c r="S10" s="2"/>
      <c r="T10" s="2"/>
      <c r="U10" s="97">
        <f t="shared" si="0"/>
        <v>7.2</v>
      </c>
      <c r="V10" s="97">
        <f t="shared" si="4"/>
        <v>33</v>
      </c>
      <c r="W10" s="2" t="str">
        <f t="shared" si="5"/>
        <v>--</v>
      </c>
      <c r="X10" s="2" t="str">
        <f t="shared" si="6"/>
        <v>--</v>
      </c>
      <c r="Y10" s="6">
        <v>0.72</v>
      </c>
      <c r="Z10" s="6">
        <v>3.3</v>
      </c>
    </row>
    <row r="11" spans="1:30" x14ac:dyDescent="0.25">
      <c r="A11" s="18">
        <v>9</v>
      </c>
      <c r="B11" s="1" t="s">
        <v>8</v>
      </c>
      <c r="C11" s="6">
        <v>122667</v>
      </c>
      <c r="D11" s="7">
        <v>0.8</v>
      </c>
      <c r="E11" s="81" t="s">
        <v>99</v>
      </c>
      <c r="F11" s="6" t="s">
        <v>99</v>
      </c>
      <c r="G11" s="6">
        <v>18</v>
      </c>
      <c r="H11" s="6">
        <v>24</v>
      </c>
      <c r="I11" s="6">
        <v>27</v>
      </c>
      <c r="J11" s="6" t="s">
        <v>99</v>
      </c>
      <c r="K11" s="6">
        <v>1</v>
      </c>
      <c r="L11" s="6" t="s">
        <v>99</v>
      </c>
      <c r="M11" s="2">
        <f t="shared" si="7"/>
        <v>0.14035087719298245</v>
      </c>
      <c r="N11" s="2">
        <f t="shared" si="1"/>
        <v>0.21164021164021166</v>
      </c>
      <c r="O11" s="2" t="str">
        <f t="shared" si="2"/>
        <v>-</v>
      </c>
      <c r="P11" s="2" t="str">
        <f t="shared" si="3"/>
        <v>-</v>
      </c>
      <c r="Q11" s="2"/>
      <c r="R11" s="2"/>
      <c r="S11" s="2"/>
      <c r="T11" s="2"/>
      <c r="U11" s="97">
        <f t="shared" si="0"/>
        <v>0.1</v>
      </c>
      <c r="V11" s="97">
        <f t="shared" si="4"/>
        <v>0.2</v>
      </c>
      <c r="W11" s="2" t="str">
        <f t="shared" si="5"/>
        <v>--</v>
      </c>
      <c r="X11" s="2" t="str">
        <f t="shared" si="6"/>
        <v>--</v>
      </c>
      <c r="Y11" s="6">
        <v>0.01</v>
      </c>
      <c r="Z11" s="6">
        <v>0.02</v>
      </c>
    </row>
    <row r="12" spans="1:30" x14ac:dyDescent="0.25">
      <c r="A12" s="18">
        <v>10</v>
      </c>
      <c r="B12" s="1" t="s">
        <v>9</v>
      </c>
      <c r="C12" s="6">
        <v>156605</v>
      </c>
      <c r="D12" s="7" t="s">
        <v>99</v>
      </c>
      <c r="E12" s="81">
        <v>0.2</v>
      </c>
      <c r="F12" s="6">
        <v>0.02</v>
      </c>
      <c r="G12" s="6">
        <v>3.3</v>
      </c>
      <c r="H12" s="6">
        <v>4.2</v>
      </c>
      <c r="I12" s="6">
        <v>4.7</v>
      </c>
      <c r="J12" s="6" t="s">
        <v>99</v>
      </c>
      <c r="K12" s="6" t="s">
        <v>99</v>
      </c>
      <c r="L12" s="6">
        <v>1</v>
      </c>
      <c r="M12" s="2" t="str">
        <f t="shared" si="7"/>
        <v>-</v>
      </c>
      <c r="N12" s="2" t="str">
        <f t="shared" si="1"/>
        <v>-</v>
      </c>
      <c r="O12" s="2">
        <f t="shared" si="2"/>
        <v>99.30178432893716</v>
      </c>
      <c r="P12" s="2">
        <f t="shared" si="3"/>
        <v>389.05775075987839</v>
      </c>
      <c r="Q12" s="2"/>
      <c r="R12" s="2"/>
      <c r="S12" s="2"/>
      <c r="T12" s="2"/>
      <c r="U12" s="2" t="str">
        <f t="shared" si="0"/>
        <v>--</v>
      </c>
      <c r="V12" s="2" t="str">
        <f t="shared" si="4"/>
        <v>--</v>
      </c>
      <c r="W12" s="26">
        <f t="shared" si="5"/>
        <v>100</v>
      </c>
      <c r="X12" s="26">
        <f t="shared" si="6"/>
        <v>400</v>
      </c>
      <c r="Y12" s="6">
        <v>100</v>
      </c>
      <c r="Z12" s="6">
        <v>400</v>
      </c>
    </row>
    <row r="13" spans="1:30" x14ac:dyDescent="0.25">
      <c r="A13" s="18">
        <v>11</v>
      </c>
      <c r="B13" s="1" t="s">
        <v>10</v>
      </c>
      <c r="C13" s="6">
        <v>541731</v>
      </c>
      <c r="D13" s="7" t="s">
        <v>99</v>
      </c>
      <c r="E13" s="81">
        <v>0.2</v>
      </c>
      <c r="F13" s="6">
        <v>2E-3</v>
      </c>
      <c r="G13" s="6">
        <v>31</v>
      </c>
      <c r="H13" s="6">
        <v>120</v>
      </c>
      <c r="I13" s="6">
        <v>190</v>
      </c>
      <c r="J13" s="6" t="s">
        <v>99</v>
      </c>
      <c r="K13" s="6" t="s">
        <v>99</v>
      </c>
      <c r="L13" s="6">
        <v>1</v>
      </c>
      <c r="M13" s="2" t="str">
        <f t="shared" si="7"/>
        <v>-</v>
      </c>
      <c r="N13" s="2" t="str">
        <f t="shared" si="1"/>
        <v>-</v>
      </c>
      <c r="O13" s="2">
        <f t="shared" si="2"/>
        <v>0.8976157082748949</v>
      </c>
      <c r="P13" s="2">
        <f t="shared" si="3"/>
        <v>0.96240601503759393</v>
      </c>
      <c r="Q13" s="2"/>
      <c r="R13" s="2"/>
      <c r="S13" s="2"/>
      <c r="T13" s="2"/>
      <c r="U13" s="2" t="str">
        <f t="shared" si="0"/>
        <v>--</v>
      </c>
      <c r="V13" s="2" t="str">
        <f t="shared" si="4"/>
        <v>--</v>
      </c>
      <c r="W13" s="26">
        <f t="shared" si="5"/>
        <v>0.9</v>
      </c>
      <c r="X13" s="26">
        <f t="shared" si="6"/>
        <v>1</v>
      </c>
      <c r="Y13" s="6">
        <v>0.9</v>
      </c>
      <c r="Z13" s="6">
        <v>1</v>
      </c>
    </row>
    <row r="14" spans="1:30" x14ac:dyDescent="0.25">
      <c r="A14" s="18">
        <v>12</v>
      </c>
      <c r="B14" s="1" t="s">
        <v>11</v>
      </c>
      <c r="C14" s="6">
        <v>542756</v>
      </c>
      <c r="D14" s="7">
        <v>0.122</v>
      </c>
      <c r="E14" s="81" t="s">
        <v>99</v>
      </c>
      <c r="F14" s="6" t="s">
        <v>99</v>
      </c>
      <c r="G14" s="6">
        <v>2.2999999999999998</v>
      </c>
      <c r="H14" s="6">
        <v>2.7</v>
      </c>
      <c r="I14" s="17">
        <v>3</v>
      </c>
      <c r="J14" s="6" t="s">
        <v>99</v>
      </c>
      <c r="K14" s="6">
        <v>2</v>
      </c>
      <c r="L14" s="6">
        <v>2</v>
      </c>
      <c r="M14" s="2">
        <f t="shared" si="7"/>
        <v>2.2418383074120785</v>
      </c>
      <c r="N14" s="2">
        <f t="shared" si="1"/>
        <v>12.490241998438725</v>
      </c>
      <c r="O14" s="2" t="str">
        <f t="shared" si="2"/>
        <v>-</v>
      </c>
      <c r="P14" s="2" t="str">
        <f t="shared" si="3"/>
        <v>-</v>
      </c>
      <c r="Q14" s="2"/>
      <c r="R14" s="2"/>
      <c r="S14" s="2"/>
      <c r="T14" s="2"/>
      <c r="U14" s="97">
        <f t="shared" si="0"/>
        <v>2.2000000000000002</v>
      </c>
      <c r="V14" s="97">
        <f t="shared" si="4"/>
        <v>12</v>
      </c>
      <c r="W14" s="2" t="str">
        <f t="shared" si="5"/>
        <v>--</v>
      </c>
      <c r="X14" s="2" t="str">
        <f t="shared" si="6"/>
        <v>--</v>
      </c>
      <c r="Y14" s="6">
        <v>0.22</v>
      </c>
      <c r="Z14" s="6">
        <v>1.2</v>
      </c>
    </row>
    <row r="15" spans="1:30" x14ac:dyDescent="0.25">
      <c r="A15" s="18">
        <v>13</v>
      </c>
      <c r="B15" s="1" t="s">
        <v>12</v>
      </c>
      <c r="C15" s="6">
        <v>106467</v>
      </c>
      <c r="D15" s="7" t="s">
        <v>99</v>
      </c>
      <c r="E15" s="81">
        <v>0.2</v>
      </c>
      <c r="F15" s="6">
        <v>7.0000000000000007E-2</v>
      </c>
      <c r="G15" s="6">
        <v>28</v>
      </c>
      <c r="H15" s="6">
        <v>66</v>
      </c>
      <c r="I15" s="6">
        <v>84</v>
      </c>
      <c r="J15" s="6" t="s">
        <v>99</v>
      </c>
      <c r="K15" s="6" t="s">
        <v>99</v>
      </c>
      <c r="L15" s="6">
        <v>1</v>
      </c>
      <c r="M15" s="2" t="str">
        <f t="shared" si="7"/>
        <v>-</v>
      </c>
      <c r="N15" s="2" t="str">
        <f t="shared" si="1"/>
        <v>-</v>
      </c>
      <c r="O15" s="2">
        <f t="shared" si="2"/>
        <v>65.497076023391827</v>
      </c>
      <c r="P15" s="2">
        <f t="shared" si="3"/>
        <v>76.19047619047619</v>
      </c>
      <c r="Q15" s="2"/>
      <c r="R15" s="2"/>
      <c r="S15" s="2"/>
      <c r="T15" s="2"/>
      <c r="U15" s="2" t="str">
        <f t="shared" si="0"/>
        <v>--</v>
      </c>
      <c r="V15" s="2" t="str">
        <f t="shared" si="4"/>
        <v>--</v>
      </c>
      <c r="W15" s="26">
        <f t="shared" si="5"/>
        <v>70</v>
      </c>
      <c r="X15" s="26">
        <f t="shared" si="6"/>
        <v>80</v>
      </c>
      <c r="Y15" s="6">
        <v>70</v>
      </c>
      <c r="Z15" s="6">
        <v>80</v>
      </c>
    </row>
    <row r="16" spans="1:30" s="29" customFormat="1" x14ac:dyDescent="0.25">
      <c r="A16" s="28">
        <v>14</v>
      </c>
      <c r="B16" s="1" t="s">
        <v>13</v>
      </c>
      <c r="C16" s="6">
        <v>1746016</v>
      </c>
      <c r="D16" s="8">
        <v>156000</v>
      </c>
      <c r="E16" s="81" t="s">
        <v>99</v>
      </c>
      <c r="F16" s="6" t="s">
        <v>99</v>
      </c>
      <c r="G16" s="6" t="s">
        <v>99</v>
      </c>
      <c r="H16" s="6" t="s">
        <v>99</v>
      </c>
      <c r="I16" s="6" t="s">
        <v>99</v>
      </c>
      <c r="J16" s="8">
        <v>5000</v>
      </c>
      <c r="K16" s="8">
        <v>2</v>
      </c>
      <c r="L16" s="8">
        <v>2</v>
      </c>
      <c r="M16" s="2">
        <f>($D$125*$D$119*1000)/(D16*($D$120+$D$124*J16))</f>
        <v>5.8447744793767136E-9</v>
      </c>
      <c r="N16" s="2">
        <f>($D$125*$D$119*1000)/(D16*$D$124*J16)</f>
        <v>5.8608058608058612E-9</v>
      </c>
      <c r="O16" s="2" t="str">
        <f t="shared" si="2"/>
        <v>-</v>
      </c>
      <c r="P16" s="2" t="str">
        <f t="shared" si="3"/>
        <v>-</v>
      </c>
      <c r="Q16" s="2"/>
      <c r="R16" s="2"/>
      <c r="S16" s="2"/>
      <c r="T16" s="2"/>
      <c r="U16" s="97">
        <f t="shared" si="0"/>
        <v>5.7999999999999998E-9</v>
      </c>
      <c r="V16" s="97">
        <f t="shared" si="4"/>
        <v>5.8999999999999999E-9</v>
      </c>
      <c r="W16" s="2" t="str">
        <f t="shared" si="5"/>
        <v>--</v>
      </c>
      <c r="X16" s="2" t="str">
        <f t="shared" si="6"/>
        <v>--</v>
      </c>
      <c r="Y16" s="30">
        <v>5.7999999999999996E-10</v>
      </c>
      <c r="Z16" s="30">
        <v>5.8608058608058597E-10</v>
      </c>
    </row>
    <row r="17" spans="1:30" x14ac:dyDescent="0.25">
      <c r="A17" s="18">
        <v>15</v>
      </c>
      <c r="B17" s="1" t="s">
        <v>14</v>
      </c>
      <c r="C17" s="6">
        <v>88062</v>
      </c>
      <c r="D17" s="7">
        <v>1.0999999999999999E-2</v>
      </c>
      <c r="E17" s="81" t="s">
        <v>99</v>
      </c>
      <c r="F17" s="6" t="s">
        <v>99</v>
      </c>
      <c r="G17" s="6">
        <v>94</v>
      </c>
      <c r="H17" s="6">
        <v>130</v>
      </c>
      <c r="I17" s="6">
        <v>150</v>
      </c>
      <c r="J17" s="6" t="s">
        <v>99</v>
      </c>
      <c r="K17" s="6">
        <v>2</v>
      </c>
      <c r="L17" s="6">
        <v>1</v>
      </c>
      <c r="M17" s="2">
        <f t="shared" si="7"/>
        <v>2.5384737426622248</v>
      </c>
      <c r="N17" s="2">
        <f t="shared" si="1"/>
        <v>2.7705627705627709</v>
      </c>
      <c r="O17" s="2" t="str">
        <f t="shared" si="2"/>
        <v>-</v>
      </c>
      <c r="P17" s="2" t="str">
        <f t="shared" si="3"/>
        <v>-</v>
      </c>
      <c r="Q17" s="2"/>
      <c r="R17" s="2"/>
      <c r="S17" s="2"/>
      <c r="T17" s="2"/>
      <c r="U17" s="97">
        <f t="shared" si="0"/>
        <v>2.5</v>
      </c>
      <c r="V17" s="97">
        <f t="shared" si="4"/>
        <v>2.8</v>
      </c>
      <c r="W17" s="2" t="str">
        <f t="shared" si="5"/>
        <v>--</v>
      </c>
      <c r="X17" s="2" t="str">
        <f t="shared" si="6"/>
        <v>--</v>
      </c>
      <c r="Y17" s="6">
        <v>0.25</v>
      </c>
      <c r="Z17" s="6">
        <v>0.28000000000000003</v>
      </c>
    </row>
    <row r="18" spans="1:30" x14ac:dyDescent="0.25">
      <c r="A18" s="18">
        <v>16</v>
      </c>
      <c r="B18" s="1" t="s">
        <v>15</v>
      </c>
      <c r="C18" s="6">
        <v>120832</v>
      </c>
      <c r="D18" s="7" t="s">
        <v>99</v>
      </c>
      <c r="E18" s="81">
        <v>0.2</v>
      </c>
      <c r="F18" s="6">
        <v>3.0000000000000001E-3</v>
      </c>
      <c r="G18" s="6">
        <v>31</v>
      </c>
      <c r="H18" s="6">
        <v>42</v>
      </c>
      <c r="I18" s="6">
        <v>48</v>
      </c>
      <c r="J18" s="6" t="s">
        <v>99</v>
      </c>
      <c r="K18" s="6" t="s">
        <v>99</v>
      </c>
      <c r="L18" s="6">
        <v>1</v>
      </c>
      <c r="M18" s="2" t="str">
        <f t="shared" si="7"/>
        <v>-</v>
      </c>
      <c r="N18" s="2" t="str">
        <f t="shared" si="1"/>
        <v>-</v>
      </c>
      <c r="O18" s="2">
        <f t="shared" si="2"/>
        <v>4.4444444444444446</v>
      </c>
      <c r="P18" s="2">
        <f t="shared" si="3"/>
        <v>5.7142857142857153</v>
      </c>
      <c r="Q18" s="2"/>
      <c r="R18" s="2"/>
      <c r="S18" s="2"/>
      <c r="T18" s="2"/>
      <c r="U18" s="2" t="str">
        <f t="shared" si="0"/>
        <v>--</v>
      </c>
      <c r="V18" s="2" t="str">
        <f t="shared" si="4"/>
        <v>--</v>
      </c>
      <c r="W18" s="26">
        <f t="shared" si="5"/>
        <v>4</v>
      </c>
      <c r="X18" s="26">
        <f t="shared" si="6"/>
        <v>6</v>
      </c>
      <c r="Y18" s="6">
        <v>4</v>
      </c>
      <c r="Z18" s="6">
        <v>6</v>
      </c>
    </row>
    <row r="19" spans="1:30" x14ac:dyDescent="0.25">
      <c r="A19" s="18">
        <v>17</v>
      </c>
      <c r="B19" s="1" t="s">
        <v>16</v>
      </c>
      <c r="C19" s="6">
        <v>105679</v>
      </c>
      <c r="D19" s="7" t="s">
        <v>99</v>
      </c>
      <c r="E19" s="81">
        <v>0.2</v>
      </c>
      <c r="F19" s="6">
        <v>0.02</v>
      </c>
      <c r="G19" s="6">
        <v>4.8</v>
      </c>
      <c r="H19" s="6">
        <v>6.2</v>
      </c>
      <c r="I19" s="6">
        <v>7</v>
      </c>
      <c r="J19" s="6" t="s">
        <v>99</v>
      </c>
      <c r="K19" s="6" t="s">
        <v>99</v>
      </c>
      <c r="L19" s="6">
        <v>1</v>
      </c>
      <c r="M19" s="2" t="str">
        <f t="shared" si="7"/>
        <v>-</v>
      </c>
      <c r="N19" s="2" t="str">
        <f t="shared" si="1"/>
        <v>-</v>
      </c>
      <c r="O19" s="2">
        <f t="shared" si="2"/>
        <v>88.275862068965523</v>
      </c>
      <c r="P19" s="2">
        <f t="shared" si="3"/>
        <v>261.22448979591837</v>
      </c>
      <c r="Q19" s="2"/>
      <c r="R19" s="2"/>
      <c r="S19" s="2"/>
      <c r="T19" s="2"/>
      <c r="U19" s="2" t="str">
        <f t="shared" si="0"/>
        <v>--</v>
      </c>
      <c r="V19" s="2" t="str">
        <f t="shared" si="4"/>
        <v>--</v>
      </c>
      <c r="W19" s="26">
        <f t="shared" si="5"/>
        <v>90</v>
      </c>
      <c r="X19" s="26">
        <f t="shared" si="6"/>
        <v>300</v>
      </c>
      <c r="Y19" s="6">
        <v>90</v>
      </c>
      <c r="Z19" s="6">
        <v>300</v>
      </c>
    </row>
    <row r="20" spans="1:30" x14ac:dyDescent="0.25">
      <c r="A20" s="18">
        <v>18</v>
      </c>
      <c r="B20" s="1" t="s">
        <v>17</v>
      </c>
      <c r="C20" s="6">
        <v>51285</v>
      </c>
      <c r="D20" s="7" t="s">
        <v>99</v>
      </c>
      <c r="E20" s="81">
        <v>0.2</v>
      </c>
      <c r="F20" s="6">
        <v>2E-3</v>
      </c>
      <c r="G20" s="6" t="s">
        <v>99</v>
      </c>
      <c r="H20" s="6" t="s">
        <v>99</v>
      </c>
      <c r="I20" s="6" t="s">
        <v>99</v>
      </c>
      <c r="J20" s="6">
        <v>4.4000000000000004</v>
      </c>
      <c r="K20" s="6" t="s">
        <v>99</v>
      </c>
      <c r="L20" s="6">
        <v>1</v>
      </c>
      <c r="M20" s="2" t="str">
        <f t="shared" ref="M20" si="8">IF(AND(D20&lt;&gt;"-",G20&lt;&gt;"-"),((($D$125/D20)*$D$119*1000)/($D$120+$D$121*G20+$D$122*H20+$D$123*I20)),"-")</f>
        <v>-</v>
      </c>
      <c r="N20" s="2" t="str">
        <f t="shared" ref="N20" si="9">IF(AND(D20&lt;&gt;"-",I20&lt;&gt;"-"),((($D$125/D20)*$D$119*1000)/($D$121*G20+$D$122*H20+$D$123*I20)),"-")</f>
        <v>-</v>
      </c>
      <c r="O20" s="2" t="str">
        <f t="shared" ref="O20" si="10">IF(AND(F20&lt;&gt;"-",G20&lt;&gt;"-"),(F20*E20*$D$119*1000)/($D$120+$D$121*G20+$D$122*H20+$D$123*I20),"-")</f>
        <v>-</v>
      </c>
      <c r="P20" s="2" t="str">
        <f t="shared" ref="P20" si="11">IF(AND(F20&lt;&gt;"-",G20&lt;&gt;"-"),(F20*E20*$D$119*1000)/($D$121*G20+$D$122*H20+$D$123*I20),"-")</f>
        <v>-</v>
      </c>
      <c r="Q20" s="2"/>
      <c r="R20" s="2"/>
      <c r="S20" s="2">
        <f>(F20*E20*$D$119*1000)/($D$120+($D$124*J20))</f>
        <v>10.094637223974763</v>
      </c>
      <c r="T20" s="2">
        <f>(E20*F20*$D$119*1000)/($D$124*J20)</f>
        <v>41.558441558441558</v>
      </c>
      <c r="U20" s="2" t="str">
        <f t="shared" si="0"/>
        <v>--</v>
      </c>
      <c r="V20" s="2" t="str">
        <f t="shared" si="4"/>
        <v>--</v>
      </c>
      <c r="W20" s="26">
        <f>IF(ISNUMBER(S20),ROUND(S20,L20-1-INT(LOG10(ABS(S20)))),"--")</f>
        <v>10</v>
      </c>
      <c r="X20" s="26">
        <f>IF(ISNUMBER(T20),ROUND(T20,L20-1-INT(LOG10(ABS(T20)))),"--")</f>
        <v>40</v>
      </c>
      <c r="Y20" s="6">
        <v>10</v>
      </c>
      <c r="Z20" s="6">
        <v>40</v>
      </c>
    </row>
    <row r="21" spans="1:30" x14ac:dyDescent="0.25">
      <c r="A21" s="18">
        <v>19</v>
      </c>
      <c r="B21" s="1" t="s">
        <v>18</v>
      </c>
      <c r="C21" s="6">
        <v>121142</v>
      </c>
      <c r="D21" s="7">
        <v>0.66700000000000004</v>
      </c>
      <c r="E21" s="81" t="s">
        <v>99</v>
      </c>
      <c r="F21" s="6" t="s">
        <v>99</v>
      </c>
      <c r="G21" s="6">
        <v>2.8</v>
      </c>
      <c r="H21" s="6">
        <v>3.5</v>
      </c>
      <c r="I21" s="6">
        <v>3.9</v>
      </c>
      <c r="J21" s="6" t="s">
        <v>99</v>
      </c>
      <c r="K21" s="6">
        <v>2</v>
      </c>
      <c r="L21" s="6">
        <v>1</v>
      </c>
      <c r="M21" s="2">
        <f t="shared" si="7"/>
        <v>0.38909985396596108</v>
      </c>
      <c r="N21" s="2">
        <f t="shared" si="1"/>
        <v>1.7573630767034065</v>
      </c>
      <c r="O21" s="2" t="str">
        <f t="shared" si="2"/>
        <v>-</v>
      </c>
      <c r="P21" s="2" t="str">
        <f t="shared" si="3"/>
        <v>-</v>
      </c>
      <c r="Q21" s="2"/>
      <c r="R21" s="2"/>
      <c r="S21" s="2"/>
      <c r="T21" s="2"/>
      <c r="U21" s="97">
        <f t="shared" si="0"/>
        <v>0.39</v>
      </c>
      <c r="V21" s="97">
        <f t="shared" si="4"/>
        <v>1.8</v>
      </c>
      <c r="W21" s="2" t="str">
        <f t="shared" si="5"/>
        <v>--</v>
      </c>
      <c r="X21" s="2" t="str">
        <f t="shared" si="6"/>
        <v>--</v>
      </c>
      <c r="Y21" s="6">
        <v>3.9E-2</v>
      </c>
      <c r="Z21" s="6">
        <v>0.18</v>
      </c>
    </row>
    <row r="22" spans="1:30" x14ac:dyDescent="0.25">
      <c r="A22" s="18">
        <v>20</v>
      </c>
      <c r="B22" s="1" t="s">
        <v>19</v>
      </c>
      <c r="C22" s="6">
        <v>91587</v>
      </c>
      <c r="D22" s="7" t="s">
        <v>99</v>
      </c>
      <c r="E22" s="81">
        <v>0.8</v>
      </c>
      <c r="F22" s="6">
        <v>0.08</v>
      </c>
      <c r="G22" s="6">
        <v>150</v>
      </c>
      <c r="H22" s="6">
        <v>210</v>
      </c>
      <c r="I22" s="6">
        <v>240</v>
      </c>
      <c r="J22" s="6" t="s">
        <v>99</v>
      </c>
      <c r="K22" s="6" t="s">
        <v>99</v>
      </c>
      <c r="L22" s="6">
        <v>1</v>
      </c>
      <c r="M22" s="2" t="str">
        <f t="shared" si="7"/>
        <v>-</v>
      </c>
      <c r="N22" s="2" t="str">
        <f t="shared" si="1"/>
        <v>-</v>
      </c>
      <c r="O22" s="2">
        <f t="shared" si="2"/>
        <v>115.31531531531532</v>
      </c>
      <c r="P22" s="2">
        <f t="shared" si="3"/>
        <v>121.9047619047619</v>
      </c>
      <c r="Q22" s="2"/>
      <c r="R22" s="2"/>
      <c r="S22" s="2"/>
      <c r="T22" s="2"/>
      <c r="U22" s="2" t="str">
        <f t="shared" si="0"/>
        <v>--</v>
      </c>
      <c r="V22" s="2" t="str">
        <f t="shared" si="4"/>
        <v>--</v>
      </c>
      <c r="W22" s="26">
        <f t="shared" si="5"/>
        <v>100</v>
      </c>
      <c r="X22" s="26">
        <f t="shared" si="6"/>
        <v>100</v>
      </c>
      <c r="Y22" s="6">
        <v>100</v>
      </c>
      <c r="Z22" s="6">
        <v>100</v>
      </c>
    </row>
    <row r="23" spans="1:30" x14ac:dyDescent="0.25">
      <c r="A23" s="18">
        <v>21</v>
      </c>
      <c r="B23" s="1" t="s">
        <v>20</v>
      </c>
      <c r="C23" s="6">
        <v>95578</v>
      </c>
      <c r="D23" s="7" t="s">
        <v>99</v>
      </c>
      <c r="E23" s="81">
        <v>0.2</v>
      </c>
      <c r="F23" s="6">
        <v>5.0000000000000001E-3</v>
      </c>
      <c r="G23" s="6">
        <v>3.8</v>
      </c>
      <c r="H23" s="6">
        <v>4.8</v>
      </c>
      <c r="I23" s="6">
        <v>5.4</v>
      </c>
      <c r="J23" s="6" t="s">
        <v>99</v>
      </c>
      <c r="K23" s="6" t="s">
        <v>99</v>
      </c>
      <c r="L23" s="6">
        <v>1</v>
      </c>
      <c r="M23" s="2" t="str">
        <f t="shared" si="7"/>
        <v>-</v>
      </c>
      <c r="N23" s="2" t="str">
        <f t="shared" si="1"/>
        <v>-</v>
      </c>
      <c r="O23" s="2">
        <f t="shared" si="2"/>
        <v>23.916292974588941</v>
      </c>
      <c r="P23" s="2">
        <f t="shared" si="3"/>
        <v>84.656084656084658</v>
      </c>
      <c r="Q23" s="2"/>
      <c r="R23" s="2"/>
      <c r="S23" s="2"/>
      <c r="T23" s="2"/>
      <c r="U23" s="2" t="str">
        <f t="shared" si="0"/>
        <v>--</v>
      </c>
      <c r="V23" s="2" t="str">
        <f t="shared" si="4"/>
        <v>--</v>
      </c>
      <c r="W23" s="26">
        <f t="shared" si="5"/>
        <v>20</v>
      </c>
      <c r="X23" s="26">
        <f t="shared" si="6"/>
        <v>80</v>
      </c>
      <c r="Y23" s="6">
        <v>20</v>
      </c>
      <c r="Z23" s="6">
        <v>80</v>
      </c>
    </row>
    <row r="24" spans="1:30" x14ac:dyDescent="0.25">
      <c r="A24" s="18">
        <v>22</v>
      </c>
      <c r="B24" s="1" t="s">
        <v>21</v>
      </c>
      <c r="C24" s="6">
        <v>534521</v>
      </c>
      <c r="D24" s="7" t="s">
        <v>99</v>
      </c>
      <c r="E24" s="81">
        <v>0.2</v>
      </c>
      <c r="F24" s="6">
        <v>2.9999999999999997E-4</v>
      </c>
      <c r="G24" s="6">
        <v>6.8</v>
      </c>
      <c r="H24" s="6">
        <v>8.9</v>
      </c>
      <c r="I24" s="6">
        <v>10</v>
      </c>
      <c r="J24" s="6" t="s">
        <v>99</v>
      </c>
      <c r="K24" s="6" t="s">
        <v>99</v>
      </c>
      <c r="L24" s="6">
        <v>1</v>
      </c>
      <c r="M24" s="2" t="str">
        <f t="shared" si="7"/>
        <v>-</v>
      </c>
      <c r="N24" s="2" t="str">
        <f t="shared" si="1"/>
        <v>-</v>
      </c>
      <c r="O24" s="2">
        <f t="shared" si="2"/>
        <v>1.1566265060240963</v>
      </c>
      <c r="P24" s="2">
        <f t="shared" si="3"/>
        <v>2.7428571428571429</v>
      </c>
      <c r="Q24" s="2"/>
      <c r="R24" s="2"/>
      <c r="S24" s="2"/>
      <c r="T24" s="2"/>
      <c r="U24" s="2" t="str">
        <f t="shared" si="0"/>
        <v>--</v>
      </c>
      <c r="V24" s="2" t="str">
        <f t="shared" si="4"/>
        <v>--</v>
      </c>
      <c r="W24" s="26">
        <f t="shared" si="5"/>
        <v>1</v>
      </c>
      <c r="X24" s="26">
        <f t="shared" si="6"/>
        <v>3</v>
      </c>
      <c r="Y24" s="6">
        <v>1</v>
      </c>
      <c r="Z24" s="6">
        <v>3</v>
      </c>
    </row>
    <row r="25" spans="1:30" x14ac:dyDescent="0.25">
      <c r="A25" s="18">
        <v>23</v>
      </c>
      <c r="B25" s="1" t="s">
        <v>22</v>
      </c>
      <c r="C25" s="6">
        <v>91941</v>
      </c>
      <c r="D25" s="7">
        <v>0.45</v>
      </c>
      <c r="E25" s="81" t="s">
        <v>99</v>
      </c>
      <c r="F25" s="6" t="s">
        <v>99</v>
      </c>
      <c r="G25" s="6">
        <v>44</v>
      </c>
      <c r="H25" s="6">
        <v>60</v>
      </c>
      <c r="I25" s="6">
        <v>69</v>
      </c>
      <c r="J25" s="6" t="s">
        <v>99</v>
      </c>
      <c r="K25" s="6">
        <v>2</v>
      </c>
      <c r="L25" s="6" t="s">
        <v>99</v>
      </c>
      <c r="M25" s="2">
        <f t="shared" si="7"/>
        <v>0.1228171176357705</v>
      </c>
      <c r="N25" s="2">
        <f t="shared" si="1"/>
        <v>0.14722797331492984</v>
      </c>
      <c r="O25" s="2" t="str">
        <f t="shared" si="2"/>
        <v>-</v>
      </c>
      <c r="P25" s="2" t="str">
        <f t="shared" si="3"/>
        <v>-</v>
      </c>
      <c r="Q25" s="2"/>
      <c r="R25" s="2"/>
      <c r="S25" s="2"/>
      <c r="T25" s="2"/>
      <c r="U25" s="97">
        <f t="shared" si="0"/>
        <v>0.12</v>
      </c>
      <c r="V25" s="97">
        <f t="shared" si="4"/>
        <v>0.15</v>
      </c>
      <c r="W25" s="2" t="str">
        <f t="shared" si="5"/>
        <v>--</v>
      </c>
      <c r="X25" s="2" t="str">
        <f t="shared" si="6"/>
        <v>--</v>
      </c>
      <c r="Y25" s="6">
        <v>1.2E-2</v>
      </c>
      <c r="Z25" s="6">
        <v>1.4999999999999999E-2</v>
      </c>
    </row>
    <row r="26" spans="1:30" x14ac:dyDescent="0.25">
      <c r="A26" s="18">
        <v>24</v>
      </c>
      <c r="B26" s="1" t="s">
        <v>97</v>
      </c>
      <c r="C26" s="6">
        <v>59507</v>
      </c>
      <c r="D26" s="7" t="s">
        <v>99</v>
      </c>
      <c r="E26" s="81">
        <v>0.2</v>
      </c>
      <c r="F26" s="6">
        <v>0.1</v>
      </c>
      <c r="G26" s="6">
        <v>25</v>
      </c>
      <c r="H26" s="6">
        <v>34</v>
      </c>
      <c r="I26" s="6">
        <v>39</v>
      </c>
      <c r="J26" s="6" t="s">
        <v>99</v>
      </c>
      <c r="K26" s="6" t="s">
        <v>99</v>
      </c>
      <c r="L26" s="6">
        <v>1</v>
      </c>
      <c r="M26" s="2" t="str">
        <f t="shared" si="7"/>
        <v>-</v>
      </c>
      <c r="N26" s="2" t="str">
        <f t="shared" si="1"/>
        <v>-</v>
      </c>
      <c r="O26" s="2">
        <f t="shared" si="2"/>
        <v>173.44173441734421</v>
      </c>
      <c r="P26" s="2">
        <f t="shared" si="3"/>
        <v>234.43223443223448</v>
      </c>
      <c r="Q26" s="2"/>
      <c r="R26" s="2"/>
      <c r="S26" s="2"/>
      <c r="T26" s="2"/>
      <c r="U26" s="2" t="str">
        <f t="shared" si="0"/>
        <v>--</v>
      </c>
      <c r="V26" s="2" t="str">
        <f t="shared" si="4"/>
        <v>--</v>
      </c>
      <c r="W26" s="26">
        <f t="shared" si="5"/>
        <v>200</v>
      </c>
      <c r="X26" s="26">
        <f t="shared" si="6"/>
        <v>200</v>
      </c>
      <c r="Y26" s="6">
        <v>200</v>
      </c>
      <c r="Z26" s="6">
        <v>200</v>
      </c>
    </row>
    <row r="27" spans="1:30" x14ac:dyDescent="0.25">
      <c r="A27" s="18">
        <v>25</v>
      </c>
      <c r="B27" s="1" t="s">
        <v>23</v>
      </c>
      <c r="C27" s="6">
        <v>72548</v>
      </c>
      <c r="D27" s="7">
        <v>0.24</v>
      </c>
      <c r="E27" s="81" t="s">
        <v>99</v>
      </c>
      <c r="F27" s="6" t="s">
        <v>99</v>
      </c>
      <c r="G27" s="8">
        <v>33000</v>
      </c>
      <c r="H27" s="8">
        <v>140000</v>
      </c>
      <c r="I27" s="8">
        <v>240000</v>
      </c>
      <c r="J27" s="6" t="s">
        <v>99</v>
      </c>
      <c r="K27" s="6">
        <v>2</v>
      </c>
      <c r="L27" s="6">
        <v>1</v>
      </c>
      <c r="M27" s="2">
        <f t="shared" si="7"/>
        <v>7.9360544476823558E-5</v>
      </c>
      <c r="N27" s="2">
        <f t="shared" si="1"/>
        <v>7.9365079365079379E-5</v>
      </c>
      <c r="O27" s="2" t="str">
        <f t="shared" si="2"/>
        <v>-</v>
      </c>
      <c r="P27" s="2" t="str">
        <f t="shared" si="3"/>
        <v>-</v>
      </c>
      <c r="Q27" s="2"/>
      <c r="R27" s="2"/>
      <c r="S27" s="2"/>
      <c r="T27" s="2"/>
      <c r="U27" s="97">
        <f t="shared" si="0"/>
        <v>7.8999999999999996E-5</v>
      </c>
      <c r="V27" s="97">
        <f t="shared" si="4"/>
        <v>7.8999999999999996E-5</v>
      </c>
      <c r="W27" s="2" t="str">
        <f t="shared" si="5"/>
        <v>--</v>
      </c>
      <c r="X27" s="2" t="str">
        <f t="shared" si="6"/>
        <v>--</v>
      </c>
      <c r="Y27" s="19">
        <v>7.9000000000000006E-6</v>
      </c>
      <c r="Z27" s="19">
        <v>7.9000000000000006E-6</v>
      </c>
    </row>
    <row r="28" spans="1:30" x14ac:dyDescent="0.25">
      <c r="A28" s="18">
        <v>26</v>
      </c>
      <c r="B28" s="1" t="s">
        <v>24</v>
      </c>
      <c r="C28" s="6">
        <v>72559</v>
      </c>
      <c r="D28" s="7">
        <v>0.16700000000000001</v>
      </c>
      <c r="E28" s="81" t="s">
        <v>99</v>
      </c>
      <c r="F28" s="6" t="s">
        <v>99</v>
      </c>
      <c r="G28" s="8">
        <v>270000</v>
      </c>
      <c r="H28" s="8">
        <v>1100000</v>
      </c>
      <c r="I28" s="8">
        <v>3100000</v>
      </c>
      <c r="J28" s="6" t="s">
        <v>99</v>
      </c>
      <c r="K28" s="6">
        <v>2</v>
      </c>
      <c r="L28" s="6">
        <v>1</v>
      </c>
      <c r="M28" s="2">
        <f t="shared" si="7"/>
        <v>8.8302266712122314E-6</v>
      </c>
      <c r="N28" s="2">
        <f t="shared" si="1"/>
        <v>8.8302657358094864E-6</v>
      </c>
      <c r="O28" s="2" t="str">
        <f t="shared" si="2"/>
        <v>-</v>
      </c>
      <c r="P28" s="2" t="str">
        <f t="shared" si="3"/>
        <v>-</v>
      </c>
      <c r="Q28" s="2"/>
      <c r="R28" s="2"/>
      <c r="S28" s="2"/>
      <c r="T28" s="2"/>
      <c r="U28" s="97">
        <f t="shared" si="0"/>
        <v>8.8000000000000004E-6</v>
      </c>
      <c r="V28" s="97">
        <f t="shared" si="4"/>
        <v>8.8000000000000004E-6</v>
      </c>
      <c r="W28" s="2" t="str">
        <f t="shared" si="5"/>
        <v>--</v>
      </c>
      <c r="X28" s="2" t="str">
        <f t="shared" si="6"/>
        <v>--</v>
      </c>
      <c r="Y28" s="19">
        <v>8.8000000000000004E-7</v>
      </c>
      <c r="Z28" s="19">
        <v>8.8000000000000004E-7</v>
      </c>
    </row>
    <row r="29" spans="1:30" s="99" customFormat="1" x14ac:dyDescent="0.25">
      <c r="A29" s="93">
        <v>27</v>
      </c>
      <c r="B29" s="94" t="s">
        <v>25</v>
      </c>
      <c r="C29" s="95">
        <v>50293</v>
      </c>
      <c r="D29" s="112">
        <v>0.34</v>
      </c>
      <c r="E29" s="96" t="s">
        <v>99</v>
      </c>
      <c r="F29" s="95" t="s">
        <v>99</v>
      </c>
      <c r="G29" s="100">
        <v>35000</v>
      </c>
      <c r="H29" s="100">
        <v>240000</v>
      </c>
      <c r="I29" s="114">
        <v>1100000</v>
      </c>
      <c r="J29" s="95" t="s">
        <v>99</v>
      </c>
      <c r="K29" s="95">
        <v>2</v>
      </c>
      <c r="L29" s="95">
        <v>1</v>
      </c>
      <c r="M29" s="97">
        <f t="shared" si="7"/>
        <v>1.2222918656965256E-5</v>
      </c>
      <c r="N29" s="97">
        <f t="shared" si="1"/>
        <v>1.2223071046600458E-5</v>
      </c>
      <c r="O29" s="97" t="str">
        <f t="shared" si="2"/>
        <v>-</v>
      </c>
      <c r="P29" s="97" t="str">
        <f t="shared" si="3"/>
        <v>-</v>
      </c>
      <c r="Q29" s="97"/>
      <c r="R29" s="97"/>
      <c r="S29" s="97"/>
      <c r="T29" s="97"/>
      <c r="U29" s="120">
        <f t="shared" si="0"/>
        <v>1.2E-5</v>
      </c>
      <c r="V29" s="120">
        <f t="shared" si="4"/>
        <v>1.2E-5</v>
      </c>
      <c r="W29" s="97" t="str">
        <f t="shared" si="5"/>
        <v>--</v>
      </c>
      <c r="X29" s="97" t="str">
        <f t="shared" si="6"/>
        <v>--</v>
      </c>
      <c r="Y29" s="101">
        <v>1.1999999999999999E-6</v>
      </c>
      <c r="Z29" s="101">
        <v>1.1999999999999999E-6</v>
      </c>
      <c r="AC29" s="99" t="s">
        <v>199</v>
      </c>
      <c r="AD29" s="99">
        <v>1E-3</v>
      </c>
    </row>
    <row r="30" spans="1:30" x14ac:dyDescent="0.25">
      <c r="A30" s="18">
        <v>28</v>
      </c>
      <c r="B30" s="1" t="s">
        <v>26</v>
      </c>
      <c r="C30" s="6">
        <v>83329</v>
      </c>
      <c r="D30" s="7" t="s">
        <v>99</v>
      </c>
      <c r="E30" s="81">
        <v>0.2</v>
      </c>
      <c r="F30" s="6">
        <v>0.06</v>
      </c>
      <c r="G30" s="6" t="s">
        <v>99</v>
      </c>
      <c r="H30" s="6" t="s">
        <v>99</v>
      </c>
      <c r="I30" s="6" t="s">
        <v>99</v>
      </c>
      <c r="J30" s="6">
        <v>510</v>
      </c>
      <c r="K30" s="6" t="s">
        <v>99</v>
      </c>
      <c r="L30" s="6">
        <v>1</v>
      </c>
      <c r="M30" s="2" t="str">
        <f t="shared" si="7"/>
        <v>-</v>
      </c>
      <c r="N30" s="2" t="str">
        <f t="shared" si="1"/>
        <v>-</v>
      </c>
      <c r="O30" s="2" t="str">
        <f t="shared" si="2"/>
        <v>-</v>
      </c>
      <c r="P30" s="2" t="str">
        <f t="shared" si="3"/>
        <v>-</v>
      </c>
      <c r="Q30" s="2"/>
      <c r="R30" s="2"/>
      <c r="S30" s="2">
        <f>(F30*E30*$D$119*1000)/($D$120+($D$124*J30))</f>
        <v>10.474631751227495</v>
      </c>
      <c r="T30" s="2">
        <f>(E30*F30*$D$119*1000)/($D$124*J30)</f>
        <v>10.756302521008404</v>
      </c>
      <c r="U30" s="2" t="str">
        <f t="shared" si="0"/>
        <v>--</v>
      </c>
      <c r="V30" s="2" t="str">
        <f t="shared" si="4"/>
        <v>--</v>
      </c>
      <c r="W30" s="26">
        <f>IF(ISNUMBER(S30),ROUND(S30,L30-1-INT(LOG10(ABS(S30)))),"--")</f>
        <v>10</v>
      </c>
      <c r="X30" s="26">
        <f>IF(ISNUMBER(T30),ROUND(T30,L30-1-INT(LOG10(ABS(T30)))),"--")</f>
        <v>10</v>
      </c>
      <c r="Y30" s="6">
        <v>10</v>
      </c>
      <c r="Z30" s="6">
        <v>10</v>
      </c>
      <c r="AA30" s="10">
        <v>1200</v>
      </c>
      <c r="AB30" s="10">
        <v>2700</v>
      </c>
    </row>
    <row r="31" spans="1:30" x14ac:dyDescent="0.25">
      <c r="A31" s="18">
        <v>29</v>
      </c>
      <c r="B31" s="1" t="s">
        <v>27</v>
      </c>
      <c r="C31" s="6">
        <v>107028</v>
      </c>
      <c r="D31" s="7" t="s">
        <v>99</v>
      </c>
      <c r="E31" s="81">
        <v>0.2</v>
      </c>
      <c r="F31" s="6">
        <v>5.0000000000000001E-4</v>
      </c>
      <c r="G31" s="6">
        <v>1</v>
      </c>
      <c r="H31" s="6">
        <v>1</v>
      </c>
      <c r="I31" s="17">
        <v>1</v>
      </c>
      <c r="J31" s="6" t="s">
        <v>99</v>
      </c>
      <c r="K31" s="6" t="s">
        <v>99</v>
      </c>
      <c r="L31" s="6">
        <v>1</v>
      </c>
      <c r="M31" s="2" t="str">
        <f t="shared" si="7"/>
        <v>-</v>
      </c>
      <c r="N31" s="2" t="str">
        <f t="shared" si="1"/>
        <v>-</v>
      </c>
      <c r="O31" s="2">
        <f t="shared" si="2"/>
        <v>3.1067961165048548</v>
      </c>
      <c r="P31" s="2">
        <f t="shared" si="3"/>
        <v>45.714285714285715</v>
      </c>
      <c r="Q31" s="2"/>
      <c r="R31" s="2"/>
      <c r="S31" s="2"/>
      <c r="T31" s="2"/>
      <c r="U31" s="2" t="str">
        <f t="shared" si="0"/>
        <v>--</v>
      </c>
      <c r="V31" s="2" t="str">
        <f t="shared" si="4"/>
        <v>--</v>
      </c>
      <c r="W31" s="26">
        <f t="shared" si="5"/>
        <v>3</v>
      </c>
      <c r="X31" s="26">
        <f t="shared" si="6"/>
        <v>50</v>
      </c>
      <c r="Y31" s="6">
        <v>3</v>
      </c>
      <c r="Z31" s="6">
        <v>50</v>
      </c>
      <c r="AA31" s="10">
        <v>320</v>
      </c>
      <c r="AB31" s="10">
        <v>780</v>
      </c>
    </row>
    <row r="32" spans="1:30" s="99" customFormat="1" x14ac:dyDescent="0.25">
      <c r="A32" s="93">
        <v>30</v>
      </c>
      <c r="B32" s="94" t="s">
        <v>28</v>
      </c>
      <c r="C32" s="95">
        <v>107131</v>
      </c>
      <c r="D32" s="112">
        <v>0.54</v>
      </c>
      <c r="E32" s="96" t="s">
        <v>99</v>
      </c>
      <c r="F32" s="95" t="s">
        <v>99</v>
      </c>
      <c r="G32" s="95">
        <v>1</v>
      </c>
      <c r="H32" s="95">
        <v>1</v>
      </c>
      <c r="I32" s="115">
        <v>1</v>
      </c>
      <c r="J32" s="95" t="s">
        <v>99</v>
      </c>
      <c r="K32" s="95">
        <v>2</v>
      </c>
      <c r="L32" s="95" t="s">
        <v>99</v>
      </c>
      <c r="M32" s="97">
        <f t="shared" si="7"/>
        <v>0.57533261416756565</v>
      </c>
      <c r="N32" s="97">
        <f t="shared" si="1"/>
        <v>8.4656084656084651</v>
      </c>
      <c r="O32" s="97" t="str">
        <f t="shared" si="2"/>
        <v>-</v>
      </c>
      <c r="P32" s="97" t="str">
        <f t="shared" si="3"/>
        <v>-</v>
      </c>
      <c r="Q32" s="97"/>
      <c r="R32" s="97"/>
      <c r="S32" s="97"/>
      <c r="T32" s="97"/>
      <c r="U32" s="120">
        <f t="shared" si="0"/>
        <v>0.57999999999999996</v>
      </c>
      <c r="V32" s="120">
        <f t="shared" si="4"/>
        <v>8.5</v>
      </c>
      <c r="W32" s="97" t="str">
        <f t="shared" si="5"/>
        <v>--</v>
      </c>
      <c r="X32" s="97" t="str">
        <f t="shared" si="6"/>
        <v>--</v>
      </c>
      <c r="Y32" s="95">
        <v>5.8000000000000003E-2</v>
      </c>
      <c r="Z32" s="95">
        <v>0.85</v>
      </c>
    </row>
    <row r="33" spans="1:29" x14ac:dyDescent="0.25">
      <c r="A33" s="18">
        <v>31</v>
      </c>
      <c r="B33" s="1" t="s">
        <v>29</v>
      </c>
      <c r="C33" s="6">
        <v>309002</v>
      </c>
      <c r="D33" s="7">
        <v>17</v>
      </c>
      <c r="E33" s="81" t="s">
        <v>99</v>
      </c>
      <c r="F33" s="6" t="s">
        <v>99</v>
      </c>
      <c r="G33" s="8">
        <v>18000</v>
      </c>
      <c r="H33" s="8">
        <v>310000</v>
      </c>
      <c r="I33" s="8">
        <v>650000</v>
      </c>
      <c r="J33" s="6" t="s">
        <v>99</v>
      </c>
      <c r="K33" s="6">
        <v>2</v>
      </c>
      <c r="L33" s="6">
        <v>1</v>
      </c>
      <c r="M33" s="2">
        <f t="shared" si="7"/>
        <v>4.1369521460128985E-7</v>
      </c>
      <c r="N33" s="2">
        <f t="shared" si="1"/>
        <v>4.1370394311570784E-7</v>
      </c>
      <c r="O33" s="2" t="str">
        <f t="shared" si="2"/>
        <v>-</v>
      </c>
      <c r="P33" s="2" t="str">
        <f t="shared" si="3"/>
        <v>-</v>
      </c>
      <c r="Q33" s="2"/>
      <c r="R33" s="2"/>
      <c r="S33" s="2"/>
      <c r="T33" s="2"/>
      <c r="U33" s="97">
        <f t="shared" si="0"/>
        <v>4.0999999999999999E-7</v>
      </c>
      <c r="V33" s="97">
        <f t="shared" si="4"/>
        <v>4.0999999999999999E-7</v>
      </c>
      <c r="W33" s="2" t="str">
        <f t="shared" si="5"/>
        <v>--</v>
      </c>
      <c r="X33" s="2" t="str">
        <f t="shared" si="6"/>
        <v>--</v>
      </c>
      <c r="Y33" s="19">
        <v>4.1000000000000003E-8</v>
      </c>
      <c r="Z33" s="19">
        <v>4.1000000000000003E-8</v>
      </c>
    </row>
    <row r="34" spans="1:29" x14ac:dyDescent="0.25">
      <c r="A34" s="18">
        <v>32</v>
      </c>
      <c r="B34" s="1" t="s">
        <v>30</v>
      </c>
      <c r="C34" s="6">
        <v>319846</v>
      </c>
      <c r="D34" s="7">
        <v>6.3</v>
      </c>
      <c r="E34" s="81" t="s">
        <v>99</v>
      </c>
      <c r="F34" s="6" t="s">
        <v>99</v>
      </c>
      <c r="G34" s="8">
        <v>1700</v>
      </c>
      <c r="H34" s="8">
        <v>1400</v>
      </c>
      <c r="I34" s="8">
        <v>1500</v>
      </c>
      <c r="J34" s="6" t="s">
        <v>99</v>
      </c>
      <c r="K34" s="6">
        <v>2</v>
      </c>
      <c r="L34" s="6">
        <v>1</v>
      </c>
      <c r="M34" s="2">
        <f t="shared" si="7"/>
        <v>4.7936627778077392E-4</v>
      </c>
      <c r="N34" s="2">
        <f t="shared" si="1"/>
        <v>4.8374905517762669E-4</v>
      </c>
      <c r="O34" s="2" t="str">
        <f t="shared" si="2"/>
        <v>-</v>
      </c>
      <c r="P34" s="2" t="str">
        <f t="shared" si="3"/>
        <v>-</v>
      </c>
      <c r="Q34" s="2"/>
      <c r="R34" s="2"/>
      <c r="S34" s="2"/>
      <c r="T34" s="2"/>
      <c r="U34" s="97">
        <f t="shared" si="0"/>
        <v>4.8000000000000001E-4</v>
      </c>
      <c r="V34" s="97">
        <f t="shared" si="4"/>
        <v>4.8000000000000001E-4</v>
      </c>
      <c r="W34" s="2" t="str">
        <f t="shared" si="5"/>
        <v>--</v>
      </c>
      <c r="X34" s="2" t="str">
        <f t="shared" si="6"/>
        <v>--</v>
      </c>
      <c r="Y34" s="19">
        <v>4.8000000000000001E-5</v>
      </c>
      <c r="Z34" s="19">
        <v>4.8000000000000001E-5</v>
      </c>
    </row>
    <row r="35" spans="1:29" x14ac:dyDescent="0.25">
      <c r="A35" s="18">
        <v>33</v>
      </c>
      <c r="B35" s="1" t="s">
        <v>31</v>
      </c>
      <c r="C35" s="6">
        <v>959988</v>
      </c>
      <c r="D35" s="7" t="s">
        <v>99</v>
      </c>
      <c r="E35" s="81">
        <v>0.2</v>
      </c>
      <c r="F35" s="6">
        <v>6.0000000000000001E-3</v>
      </c>
      <c r="G35" s="6">
        <v>130</v>
      </c>
      <c r="H35" s="6">
        <v>180</v>
      </c>
      <c r="I35" s="6">
        <v>200</v>
      </c>
      <c r="J35" s="6" t="s">
        <v>99</v>
      </c>
      <c r="K35" s="6" t="s">
        <v>99</v>
      </c>
      <c r="L35" s="6">
        <v>1</v>
      </c>
      <c r="M35" s="2" t="str">
        <f t="shared" si="7"/>
        <v>-</v>
      </c>
      <c r="N35" s="2" t="str">
        <f t="shared" si="1"/>
        <v>-</v>
      </c>
      <c r="O35" s="2">
        <f t="shared" si="2"/>
        <v>2.5668449197860963</v>
      </c>
      <c r="P35" s="2">
        <f t="shared" si="3"/>
        <v>2.7428571428571429</v>
      </c>
      <c r="Q35" s="2"/>
      <c r="R35" s="2"/>
      <c r="S35" s="2"/>
      <c r="T35" s="2"/>
      <c r="U35" s="2" t="str">
        <f t="shared" si="0"/>
        <v>--</v>
      </c>
      <c r="V35" s="2" t="str">
        <f t="shared" si="4"/>
        <v>--</v>
      </c>
      <c r="W35" s="26">
        <f t="shared" si="5"/>
        <v>3</v>
      </c>
      <c r="X35" s="26">
        <f t="shared" si="6"/>
        <v>3</v>
      </c>
      <c r="Y35" s="6">
        <v>3</v>
      </c>
      <c r="Z35" s="6">
        <v>3</v>
      </c>
      <c r="AA35" s="10">
        <v>110</v>
      </c>
      <c r="AB35" s="10">
        <v>240</v>
      </c>
      <c r="AC35" s="70"/>
    </row>
    <row r="36" spans="1:29" x14ac:dyDescent="0.25">
      <c r="A36" s="18">
        <v>34</v>
      </c>
      <c r="B36" s="1" t="s">
        <v>32</v>
      </c>
      <c r="C36" s="6">
        <v>120127</v>
      </c>
      <c r="D36" s="7" t="s">
        <v>99</v>
      </c>
      <c r="E36" s="81">
        <v>0.2</v>
      </c>
      <c r="F36" s="6">
        <v>0.3</v>
      </c>
      <c r="G36" s="6" t="s">
        <v>99</v>
      </c>
      <c r="H36" s="6" t="s">
        <v>99</v>
      </c>
      <c r="I36" s="6" t="s">
        <v>99</v>
      </c>
      <c r="J36" s="6">
        <v>610</v>
      </c>
      <c r="K36" s="6" t="s">
        <v>99</v>
      </c>
      <c r="L36" s="6">
        <v>1</v>
      </c>
      <c r="M36" s="2" t="str">
        <f t="shared" si="7"/>
        <v>-</v>
      </c>
      <c r="N36" s="2" t="str">
        <f t="shared" si="1"/>
        <v>-</v>
      </c>
      <c r="O36" s="2" t="str">
        <f t="shared" si="2"/>
        <v>-</v>
      </c>
      <c r="P36" s="2" t="str">
        <f t="shared" si="3"/>
        <v>-</v>
      </c>
      <c r="Q36" s="2"/>
      <c r="R36" s="2"/>
      <c r="S36" s="2">
        <f>(F36*E36*$D$119*1000)/($D$120+($D$124*J36))</f>
        <v>43.976179569399903</v>
      </c>
      <c r="T36" s="2">
        <f>(E36*F36*$D$119*1000)/($D$124*J36)</f>
        <v>44.964871194379391</v>
      </c>
      <c r="U36" s="2" t="str">
        <f t="shared" si="0"/>
        <v>--</v>
      </c>
      <c r="V36" s="2" t="str">
        <f t="shared" si="4"/>
        <v>--</v>
      </c>
      <c r="W36" s="26">
        <f>IF(ISNUMBER(S36),ROUND(S36,L36-1-INT(LOG10(ABS(S36)))),"--")</f>
        <v>40</v>
      </c>
      <c r="X36" s="26">
        <f>IF(ISNUMBER(T36),ROUND(T36,L36-1-INT(LOG10(ABS(T36)))),"--")</f>
        <v>40</v>
      </c>
      <c r="Y36" s="6">
        <v>40</v>
      </c>
      <c r="Z36" s="6">
        <v>40</v>
      </c>
      <c r="AA36" s="10">
        <v>9600</v>
      </c>
      <c r="AB36" s="10">
        <v>110000</v>
      </c>
    </row>
    <row r="37" spans="1:29" s="29" customFormat="1" x14ac:dyDescent="0.25">
      <c r="A37" s="67">
        <v>35</v>
      </c>
      <c r="B37" s="1" t="s">
        <v>33</v>
      </c>
      <c r="C37" s="6">
        <v>7440360</v>
      </c>
      <c r="D37" s="7" t="s">
        <v>99</v>
      </c>
      <c r="E37" s="81">
        <v>0.2</v>
      </c>
      <c r="F37" s="6">
        <v>4.0000000000000002E-4</v>
      </c>
      <c r="G37" s="6" t="s">
        <v>99</v>
      </c>
      <c r="H37" s="6" t="s">
        <v>99</v>
      </c>
      <c r="I37" s="6" t="s">
        <v>99</v>
      </c>
      <c r="J37" s="6">
        <v>1</v>
      </c>
      <c r="K37" s="6">
        <v>2</v>
      </c>
      <c r="L37" s="6">
        <v>2</v>
      </c>
      <c r="M37" s="2" t="str">
        <f t="shared" si="7"/>
        <v>-</v>
      </c>
      <c r="N37" s="2" t="str">
        <f t="shared" si="1"/>
        <v>-</v>
      </c>
      <c r="O37" s="14">
        <f>(F37*E37*$D$119*1000)/($D$120+($D$123*J37))</f>
        <v>2.4854368932038837</v>
      </c>
      <c r="P37" s="2">
        <f>(E37*F37*$D$119*1000)/($D$123*J37)</f>
        <v>36.571428571428577</v>
      </c>
      <c r="Q37" s="2"/>
      <c r="R37" s="2"/>
      <c r="S37" s="2"/>
      <c r="T37" s="2"/>
      <c r="U37" s="2" t="str">
        <f t="shared" si="0"/>
        <v>--</v>
      </c>
      <c r="V37" s="2" t="str">
        <f t="shared" si="4"/>
        <v>--</v>
      </c>
      <c r="W37" s="2">
        <f>IF(ISNUMBER(O37),ROUND(O37,L37-1-INT(LOG10(ABS(O37)))),"--")</f>
        <v>2.5</v>
      </c>
      <c r="X37" s="2">
        <f>IF(ISNUMBER(P37),ROUND(P37,L37-1-INT(LOG10(ABS(P37)))),"--")</f>
        <v>37</v>
      </c>
      <c r="Y37" s="12">
        <v>2.5</v>
      </c>
      <c r="Z37" s="12">
        <v>37</v>
      </c>
      <c r="AA37" s="29">
        <v>14</v>
      </c>
      <c r="AB37" s="29">
        <v>4300</v>
      </c>
      <c r="AC37" s="29">
        <v>6</v>
      </c>
    </row>
    <row r="38" spans="1:29" s="29" customFormat="1" ht="18" x14ac:dyDescent="0.25">
      <c r="A38" s="67">
        <v>36</v>
      </c>
      <c r="B38" s="1" t="s">
        <v>34</v>
      </c>
      <c r="C38" s="6">
        <v>7440382</v>
      </c>
      <c r="D38" s="7">
        <v>1.75</v>
      </c>
      <c r="E38" s="81" t="s">
        <v>99</v>
      </c>
      <c r="F38" s="6" t="s">
        <v>99</v>
      </c>
      <c r="G38" s="6" t="s">
        <v>99</v>
      </c>
      <c r="H38" s="6" t="s">
        <v>99</v>
      </c>
      <c r="I38" s="6" t="s">
        <v>99</v>
      </c>
      <c r="J38" s="6">
        <v>44</v>
      </c>
      <c r="K38" s="6">
        <v>2</v>
      </c>
      <c r="L38" s="6">
        <v>2</v>
      </c>
      <c r="M38" s="2">
        <f>($D$125*$D$119*1000)/(D38*($D$120+$D$124*J38))</f>
        <v>4.5261669024045263E-2</v>
      </c>
      <c r="N38" s="2">
        <f>($D$125*$D$119*1000)/(D38*$D$124*J38)</f>
        <v>5.9369202226345098E-2</v>
      </c>
      <c r="O38" s="2" t="str">
        <f t="shared" si="2"/>
        <v>-</v>
      </c>
      <c r="P38" s="2" t="str">
        <f t="shared" si="3"/>
        <v>-</v>
      </c>
      <c r="Q38" s="2"/>
      <c r="R38" s="2"/>
      <c r="S38" s="2"/>
      <c r="T38" s="2"/>
      <c r="U38" s="97">
        <f t="shared" si="0"/>
        <v>4.4999999999999998E-2</v>
      </c>
      <c r="V38" s="97">
        <f t="shared" si="4"/>
        <v>5.8999999999999997E-2</v>
      </c>
      <c r="W38" s="2" t="str">
        <f t="shared" si="5"/>
        <v>--</v>
      </c>
      <c r="X38" s="2" t="str">
        <f t="shared" si="6"/>
        <v>--</v>
      </c>
      <c r="Y38" s="12" t="s">
        <v>174</v>
      </c>
      <c r="Z38" s="12" t="s">
        <v>175</v>
      </c>
    </row>
    <row r="39" spans="1:29" s="29" customFormat="1" ht="35.25" customHeight="1" x14ac:dyDescent="0.25">
      <c r="A39" s="67">
        <v>37</v>
      </c>
      <c r="B39" s="1" t="s">
        <v>35</v>
      </c>
      <c r="C39" s="6">
        <v>1332214</v>
      </c>
      <c r="D39" s="7" t="s">
        <v>99</v>
      </c>
      <c r="E39" s="81" t="s">
        <v>99</v>
      </c>
      <c r="F39" s="6" t="s">
        <v>99</v>
      </c>
      <c r="G39" s="6" t="s">
        <v>99</v>
      </c>
      <c r="H39" s="6" t="s">
        <v>99</v>
      </c>
      <c r="I39" s="6" t="s">
        <v>99</v>
      </c>
      <c r="J39" s="6" t="s">
        <v>99</v>
      </c>
      <c r="K39" s="6">
        <v>2</v>
      </c>
      <c r="L39" s="6">
        <v>2</v>
      </c>
      <c r="M39" s="2" t="s">
        <v>99</v>
      </c>
      <c r="N39" s="2" t="s">
        <v>99</v>
      </c>
      <c r="O39" s="2" t="str">
        <f t="shared" si="2"/>
        <v>-</v>
      </c>
      <c r="P39" s="2" t="str">
        <f t="shared" si="3"/>
        <v>-</v>
      </c>
      <c r="Q39" s="2"/>
      <c r="R39" s="2"/>
      <c r="S39" s="2"/>
      <c r="T39" s="2"/>
      <c r="U39" s="2" t="str">
        <f t="shared" si="0"/>
        <v>--</v>
      </c>
      <c r="V39" s="2" t="str">
        <f t="shared" si="4"/>
        <v>--</v>
      </c>
      <c r="W39" s="2" t="str">
        <f t="shared" si="5"/>
        <v>--</v>
      </c>
      <c r="X39" s="2" t="str">
        <f t="shared" si="6"/>
        <v>--</v>
      </c>
      <c r="Y39" s="46" t="s">
        <v>176</v>
      </c>
      <c r="Z39" s="12" t="s">
        <v>99</v>
      </c>
    </row>
    <row r="40" spans="1:29" ht="17.25" customHeight="1" x14ac:dyDescent="0.25">
      <c r="A40" s="18">
        <v>38</v>
      </c>
      <c r="B40" s="1" t="s">
        <v>170</v>
      </c>
      <c r="C40" s="6">
        <v>71432</v>
      </c>
      <c r="D40" s="7" t="s">
        <v>190</v>
      </c>
      <c r="E40" s="81" t="s">
        <v>99</v>
      </c>
      <c r="F40" s="6" t="s">
        <v>99</v>
      </c>
      <c r="G40" s="6" t="s">
        <v>99</v>
      </c>
      <c r="H40" s="6" t="s">
        <v>99</v>
      </c>
      <c r="I40" s="17">
        <v>5</v>
      </c>
      <c r="J40" s="6" t="s">
        <v>99</v>
      </c>
      <c r="K40" s="6">
        <v>2</v>
      </c>
      <c r="L40" s="6">
        <v>1</v>
      </c>
      <c r="M40" s="2" t="str">
        <f t="shared" si="7"/>
        <v>-</v>
      </c>
      <c r="N40" s="2" t="s">
        <v>99</v>
      </c>
      <c r="O40" s="2" t="str">
        <f t="shared" si="2"/>
        <v>-</v>
      </c>
      <c r="P40" s="2" t="str">
        <f t="shared" si="3"/>
        <v>-</v>
      </c>
      <c r="Q40" s="2"/>
      <c r="R40" s="2"/>
      <c r="S40" s="2"/>
      <c r="T40" s="2"/>
      <c r="U40" s="2" t="str">
        <f t="shared" si="0"/>
        <v>--</v>
      </c>
      <c r="V40" s="2" t="str">
        <f t="shared" si="4"/>
        <v>--</v>
      </c>
      <c r="W40" s="2" t="str">
        <f t="shared" si="5"/>
        <v>--</v>
      </c>
      <c r="X40" s="2" t="str">
        <f t="shared" si="6"/>
        <v>--</v>
      </c>
      <c r="Y40" s="12" t="s">
        <v>180</v>
      </c>
      <c r="Z40" s="12" t="s">
        <v>181</v>
      </c>
    </row>
    <row r="41" spans="1:29" x14ac:dyDescent="0.25">
      <c r="A41" s="18">
        <v>39</v>
      </c>
      <c r="B41" s="1" t="s">
        <v>36</v>
      </c>
      <c r="C41" s="6">
        <v>92875</v>
      </c>
      <c r="D41" s="7">
        <v>230</v>
      </c>
      <c r="E41" s="81" t="s">
        <v>99</v>
      </c>
      <c r="F41" s="6" t="s">
        <v>99</v>
      </c>
      <c r="G41" s="6">
        <v>1.4</v>
      </c>
      <c r="H41" s="6">
        <v>1.6</v>
      </c>
      <c r="I41" s="6">
        <v>1.7</v>
      </c>
      <c r="J41" s="6" t="s">
        <v>99</v>
      </c>
      <c r="K41" s="6">
        <v>2</v>
      </c>
      <c r="L41" s="6">
        <v>1</v>
      </c>
      <c r="M41" s="2">
        <f t="shared" si="7"/>
        <v>1.2894386912197285E-3</v>
      </c>
      <c r="N41" s="2">
        <f t="shared" si="1"/>
        <v>1.1691633175009136E-2</v>
      </c>
      <c r="O41" s="2" t="str">
        <f t="shared" si="2"/>
        <v>-</v>
      </c>
      <c r="P41" s="2" t="str">
        <f t="shared" si="3"/>
        <v>-</v>
      </c>
      <c r="Q41" s="2"/>
      <c r="R41" s="2"/>
      <c r="S41" s="2"/>
      <c r="T41" s="2"/>
      <c r="U41" s="97">
        <f t="shared" si="0"/>
        <v>1.2999999999999999E-3</v>
      </c>
      <c r="V41" s="97">
        <f t="shared" si="4"/>
        <v>1.2E-2</v>
      </c>
      <c r="W41" s="2" t="str">
        <f t="shared" si="5"/>
        <v>--</v>
      </c>
      <c r="X41" s="2" t="str">
        <f t="shared" si="6"/>
        <v>--</v>
      </c>
      <c r="Y41" s="6">
        <v>1.2999999999999999E-4</v>
      </c>
      <c r="Z41" s="6">
        <v>1.1999999999999999E-3</v>
      </c>
    </row>
    <row r="42" spans="1:29" x14ac:dyDescent="0.25">
      <c r="A42" s="18">
        <v>40</v>
      </c>
      <c r="B42" s="1" t="s">
        <v>37</v>
      </c>
      <c r="C42" s="6">
        <v>56553</v>
      </c>
      <c r="D42" s="7">
        <v>0.73</v>
      </c>
      <c r="E42" s="81" t="s">
        <v>99</v>
      </c>
      <c r="F42" s="6" t="s">
        <v>99</v>
      </c>
      <c r="G42" s="6" t="s">
        <v>99</v>
      </c>
      <c r="H42" s="6" t="s">
        <v>99</v>
      </c>
      <c r="I42" s="6" t="s">
        <v>99</v>
      </c>
      <c r="J42" s="8">
        <v>3900</v>
      </c>
      <c r="K42" s="8">
        <v>2</v>
      </c>
      <c r="L42" s="8" t="s">
        <v>99</v>
      </c>
      <c r="M42" s="2" t="str">
        <f t="shared" si="7"/>
        <v>-</v>
      </c>
      <c r="N42" s="2" t="str">
        <f t="shared" si="1"/>
        <v>-</v>
      </c>
      <c r="O42" s="2" t="str">
        <f t="shared" si="2"/>
        <v>-</v>
      </c>
      <c r="P42" s="2" t="str">
        <f t="shared" si="3"/>
        <v>-</v>
      </c>
      <c r="Q42" s="2">
        <f>(($D$125/D42)*$D$119*1000)/($D$120+($D$124*J42))</f>
        <v>1.6000736033857561E-3</v>
      </c>
      <c r="R42" s="2">
        <f>(($D$125/D42)*$D$119*1000)/($D$124*J42)</f>
        <v>1.6057002358372224E-3</v>
      </c>
      <c r="S42" s="2"/>
      <c r="T42" s="2"/>
      <c r="U42" s="97">
        <f>IF(ISNUMBER(Q42),ROUND(Q42,K42-1-INT(LOG10(ABS(Q42)))),"--")</f>
        <v>1.6000000000000001E-3</v>
      </c>
      <c r="V42" s="97">
        <f>IF(ISNUMBER(R42),ROUND(R42,K42-1-INT(LOG10(ABS(R42)))),"--")</f>
        <v>1.6000000000000001E-3</v>
      </c>
      <c r="W42" s="2" t="str">
        <f t="shared" si="5"/>
        <v>--</v>
      </c>
      <c r="X42" s="2" t="str">
        <f t="shared" si="6"/>
        <v>--</v>
      </c>
      <c r="Y42" s="6">
        <v>1.6000000000000001E-4</v>
      </c>
      <c r="Z42" s="6">
        <v>1.6000000000000001E-4</v>
      </c>
    </row>
    <row r="43" spans="1:29" x14ac:dyDescent="0.25">
      <c r="A43" s="18">
        <v>41</v>
      </c>
      <c r="B43" s="1" t="s">
        <v>38</v>
      </c>
      <c r="C43" s="6">
        <v>50328</v>
      </c>
      <c r="D43" s="7">
        <v>7.3</v>
      </c>
      <c r="E43" s="81" t="s">
        <v>99</v>
      </c>
      <c r="F43" s="6" t="s">
        <v>99</v>
      </c>
      <c r="G43" s="6" t="s">
        <v>99</v>
      </c>
      <c r="H43" s="6" t="s">
        <v>99</v>
      </c>
      <c r="I43" s="6" t="s">
        <v>99</v>
      </c>
      <c r="J43" s="8">
        <v>3900</v>
      </c>
      <c r="K43" s="8">
        <v>2</v>
      </c>
      <c r="L43" s="8" t="s">
        <v>99</v>
      </c>
      <c r="M43" s="2" t="str">
        <f t="shared" si="7"/>
        <v>-</v>
      </c>
      <c r="N43" s="2" t="str">
        <f t="shared" si="1"/>
        <v>-</v>
      </c>
      <c r="O43" s="2" t="str">
        <f t="shared" si="2"/>
        <v>-</v>
      </c>
      <c r="P43" s="2" t="str">
        <f t="shared" si="3"/>
        <v>-</v>
      </c>
      <c r="Q43" s="2">
        <f t="shared" ref="Q43:Q45" si="12">(($D$125/D43)*$D$119*1000)/($D$120+($D$124*J43))</f>
        <v>1.6000736033857559E-4</v>
      </c>
      <c r="R43" s="2">
        <f t="shared" ref="R43:R45" si="13">(($D$125/D43)*$D$119*1000)/($D$124*J43)</f>
        <v>1.6057002358372223E-4</v>
      </c>
      <c r="S43" s="2"/>
      <c r="T43" s="2"/>
      <c r="U43" s="97">
        <f t="shared" ref="U43:U45" si="14">IF(ISNUMBER(Q43),ROUND(Q43,K43-1-INT(LOG10(ABS(Q43)))),"--")</f>
        <v>1.6000000000000001E-4</v>
      </c>
      <c r="V43" s="97">
        <f t="shared" ref="V43:V45" si="15">IF(ISNUMBER(R43),ROUND(R43,K43-1-INT(LOG10(ABS(R43)))),"--")</f>
        <v>1.6000000000000001E-4</v>
      </c>
      <c r="W43" s="2" t="str">
        <f t="shared" si="5"/>
        <v>--</v>
      </c>
      <c r="X43" s="2" t="str">
        <f t="shared" si="6"/>
        <v>--</v>
      </c>
      <c r="Y43" s="19">
        <v>1.5999999999999999E-5</v>
      </c>
      <c r="Z43" s="19">
        <v>1.5999999999999999E-5</v>
      </c>
    </row>
    <row r="44" spans="1:29" x14ac:dyDescent="0.25">
      <c r="A44" s="18">
        <v>42</v>
      </c>
      <c r="B44" s="1" t="s">
        <v>39</v>
      </c>
      <c r="C44" s="6">
        <v>205992</v>
      </c>
      <c r="D44" s="7">
        <v>0.73</v>
      </c>
      <c r="E44" s="81" t="s">
        <v>99</v>
      </c>
      <c r="F44" s="6" t="s">
        <v>99</v>
      </c>
      <c r="G44" s="6" t="s">
        <v>99</v>
      </c>
      <c r="H44" s="6" t="s">
        <v>99</v>
      </c>
      <c r="I44" s="6" t="s">
        <v>99</v>
      </c>
      <c r="J44" s="8">
        <v>3900</v>
      </c>
      <c r="K44" s="8">
        <v>2</v>
      </c>
      <c r="L44" s="8" t="s">
        <v>99</v>
      </c>
      <c r="M44" s="2" t="str">
        <f t="shared" si="7"/>
        <v>-</v>
      </c>
      <c r="N44" s="2" t="str">
        <f t="shared" si="1"/>
        <v>-</v>
      </c>
      <c r="O44" s="2" t="str">
        <f t="shared" si="2"/>
        <v>-</v>
      </c>
      <c r="P44" s="2" t="str">
        <f t="shared" si="3"/>
        <v>-</v>
      </c>
      <c r="Q44" s="2">
        <f t="shared" si="12"/>
        <v>1.6000736033857561E-3</v>
      </c>
      <c r="R44" s="2">
        <f t="shared" si="13"/>
        <v>1.6057002358372224E-3</v>
      </c>
      <c r="S44" s="2"/>
      <c r="T44" s="2"/>
      <c r="U44" s="97">
        <f t="shared" si="14"/>
        <v>1.6000000000000001E-3</v>
      </c>
      <c r="V44" s="97">
        <f t="shared" si="15"/>
        <v>1.6000000000000001E-3</v>
      </c>
      <c r="W44" s="2" t="str">
        <f t="shared" si="5"/>
        <v>--</v>
      </c>
      <c r="X44" s="2" t="str">
        <f t="shared" si="6"/>
        <v>--</v>
      </c>
      <c r="Y44" s="6">
        <v>1.6000000000000001E-4</v>
      </c>
      <c r="Z44" s="6">
        <v>1.6000000000000001E-4</v>
      </c>
    </row>
    <row r="45" spans="1:29" x14ac:dyDescent="0.25">
      <c r="A45" s="18">
        <v>43</v>
      </c>
      <c r="B45" s="1" t="s">
        <v>40</v>
      </c>
      <c r="C45" s="6">
        <v>207089</v>
      </c>
      <c r="D45" s="7">
        <v>7.2999999999999995E-2</v>
      </c>
      <c r="E45" s="81" t="s">
        <v>99</v>
      </c>
      <c r="F45" s="6" t="s">
        <v>99</v>
      </c>
      <c r="G45" s="6" t="s">
        <v>99</v>
      </c>
      <c r="H45" s="6" t="s">
        <v>99</v>
      </c>
      <c r="I45" s="6" t="s">
        <v>99</v>
      </c>
      <c r="J45" s="8">
        <v>3900</v>
      </c>
      <c r="K45" s="8">
        <v>2</v>
      </c>
      <c r="L45" s="8" t="s">
        <v>99</v>
      </c>
      <c r="M45" s="2" t="str">
        <f t="shared" si="7"/>
        <v>-</v>
      </c>
      <c r="N45" s="2" t="str">
        <f t="shared" si="1"/>
        <v>-</v>
      </c>
      <c r="O45" s="2" t="str">
        <f t="shared" si="2"/>
        <v>-</v>
      </c>
      <c r="P45" s="2" t="str">
        <f t="shared" si="3"/>
        <v>-</v>
      </c>
      <c r="Q45" s="2">
        <f t="shared" si="12"/>
        <v>1.6000736033857561E-2</v>
      </c>
      <c r="R45" s="2">
        <f t="shared" si="13"/>
        <v>1.6057002358372222E-2</v>
      </c>
      <c r="S45" s="2"/>
      <c r="T45" s="2"/>
      <c r="U45" s="97">
        <f t="shared" si="14"/>
        <v>1.6E-2</v>
      </c>
      <c r="V45" s="97">
        <f t="shared" si="15"/>
        <v>1.6E-2</v>
      </c>
      <c r="W45" s="2" t="str">
        <f t="shared" si="5"/>
        <v>--</v>
      </c>
      <c r="X45" s="2" t="str">
        <f t="shared" si="6"/>
        <v>--</v>
      </c>
      <c r="Y45" s="6">
        <v>1.6000000000000001E-3</v>
      </c>
      <c r="Z45" s="6">
        <v>1.6000000000000001E-3</v>
      </c>
    </row>
    <row r="46" spans="1:29" x14ac:dyDescent="0.25">
      <c r="A46" s="18">
        <v>44</v>
      </c>
      <c r="B46" s="1" t="s">
        <v>41</v>
      </c>
      <c r="C46" s="6">
        <v>319857</v>
      </c>
      <c r="D46" s="7">
        <v>1.8</v>
      </c>
      <c r="E46" s="81" t="s">
        <v>99</v>
      </c>
      <c r="F46" s="6" t="s">
        <v>99</v>
      </c>
      <c r="G46" s="6">
        <v>110</v>
      </c>
      <c r="H46" s="6">
        <v>160</v>
      </c>
      <c r="I46" s="6">
        <v>180</v>
      </c>
      <c r="J46" s="6" t="s">
        <v>99</v>
      </c>
      <c r="K46" s="6">
        <v>2</v>
      </c>
      <c r="L46" s="6" t="s">
        <v>99</v>
      </c>
      <c r="M46" s="2">
        <f t="shared" si="7"/>
        <v>1.3110455588331696E-2</v>
      </c>
      <c r="N46" s="2">
        <f t="shared" si="1"/>
        <v>1.4109347442680779E-2</v>
      </c>
      <c r="O46" s="2" t="str">
        <f t="shared" si="2"/>
        <v>-</v>
      </c>
      <c r="P46" s="2" t="str">
        <f t="shared" si="3"/>
        <v>-</v>
      </c>
      <c r="Q46" s="2"/>
      <c r="R46" s="2"/>
      <c r="S46" s="2"/>
      <c r="T46" s="2"/>
      <c r="U46" s="97">
        <f t="shared" ref="U46:U51" si="16">IF(ISNUMBER(M46),ROUND(M46,K46-1-INT(LOG10(ABS(M46)))),"--")</f>
        <v>1.2999999999999999E-2</v>
      </c>
      <c r="V46" s="97">
        <f t="shared" ref="V46:V51" si="17">IF(ISNUMBER(N46),ROUND(N46,K46-1-INT(LOG10(ABS(N46)))),"--")</f>
        <v>1.4E-2</v>
      </c>
      <c r="W46" s="2" t="str">
        <f t="shared" si="5"/>
        <v>--</v>
      </c>
      <c r="X46" s="2" t="str">
        <f t="shared" si="6"/>
        <v>--</v>
      </c>
      <c r="Y46" s="6">
        <v>1.2999999999999999E-3</v>
      </c>
      <c r="Z46" s="6">
        <v>1.4E-3</v>
      </c>
    </row>
    <row r="47" spans="1:29" x14ac:dyDescent="0.25">
      <c r="A47" s="18">
        <v>45</v>
      </c>
      <c r="B47" s="1" t="s">
        <v>42</v>
      </c>
      <c r="C47" s="6">
        <v>33213659</v>
      </c>
      <c r="D47" s="7" t="s">
        <v>99</v>
      </c>
      <c r="E47" s="81">
        <v>0.2</v>
      </c>
      <c r="F47" s="6">
        <v>6.0000000000000001E-3</v>
      </c>
      <c r="G47" s="6">
        <v>80</v>
      </c>
      <c r="H47" s="6">
        <v>110</v>
      </c>
      <c r="I47" s="6">
        <v>130</v>
      </c>
      <c r="J47" s="6" t="s">
        <v>99</v>
      </c>
      <c r="K47" s="6" t="s">
        <v>99</v>
      </c>
      <c r="L47" s="6">
        <v>1</v>
      </c>
      <c r="M47" s="2" t="str">
        <f t="shared" si="7"/>
        <v>-</v>
      </c>
      <c r="N47" s="2" t="str">
        <f t="shared" si="1"/>
        <v>-</v>
      </c>
      <c r="O47" s="2">
        <f t="shared" si="2"/>
        <v>3.8170974155069586</v>
      </c>
      <c r="P47" s="2">
        <f t="shared" si="3"/>
        <v>4.2197802197802199</v>
      </c>
      <c r="Q47" s="2"/>
      <c r="R47" s="2"/>
      <c r="S47" s="2"/>
      <c r="T47" s="2"/>
      <c r="U47" s="2" t="str">
        <f t="shared" si="16"/>
        <v>--</v>
      </c>
      <c r="V47" s="2" t="str">
        <f t="shared" si="17"/>
        <v>--</v>
      </c>
      <c r="W47" s="26">
        <f t="shared" si="5"/>
        <v>4</v>
      </c>
      <c r="X47" s="26">
        <f t="shared" si="6"/>
        <v>4</v>
      </c>
      <c r="Y47" s="6">
        <v>4</v>
      </c>
      <c r="Z47" s="6">
        <v>4</v>
      </c>
      <c r="AA47" s="10">
        <v>110</v>
      </c>
      <c r="AB47" s="10">
        <v>240</v>
      </c>
    </row>
    <row r="48" spans="1:29" x14ac:dyDescent="0.25">
      <c r="A48" s="18">
        <v>46</v>
      </c>
      <c r="B48" s="1" t="s">
        <v>43</v>
      </c>
      <c r="C48" s="6">
        <v>111444</v>
      </c>
      <c r="D48" s="7">
        <v>1.1000000000000001</v>
      </c>
      <c r="E48" s="81" t="s">
        <v>99</v>
      </c>
      <c r="F48" s="6" t="s">
        <v>99</v>
      </c>
      <c r="G48" s="6">
        <v>1.4</v>
      </c>
      <c r="H48" s="6">
        <v>1.6</v>
      </c>
      <c r="I48" s="6">
        <v>1.7</v>
      </c>
      <c r="J48" s="6" t="s">
        <v>99</v>
      </c>
      <c r="K48" s="6">
        <v>2</v>
      </c>
      <c r="L48" s="6" t="s">
        <v>99</v>
      </c>
      <c r="M48" s="2">
        <f t="shared" si="7"/>
        <v>0.269609908164125</v>
      </c>
      <c r="N48" s="2">
        <f t="shared" si="1"/>
        <v>2.4446142093200915</v>
      </c>
      <c r="O48" s="2" t="str">
        <f t="shared" si="2"/>
        <v>-</v>
      </c>
      <c r="P48" s="2" t="str">
        <f t="shared" si="3"/>
        <v>-</v>
      </c>
      <c r="Q48" s="2"/>
      <c r="R48" s="2"/>
      <c r="S48" s="2"/>
      <c r="T48" s="2"/>
      <c r="U48" s="97">
        <f t="shared" si="16"/>
        <v>0.27</v>
      </c>
      <c r="V48" s="97">
        <f t="shared" si="17"/>
        <v>2.4</v>
      </c>
      <c r="W48" s="2" t="str">
        <f t="shared" si="5"/>
        <v>--</v>
      </c>
      <c r="X48" s="2" t="str">
        <f t="shared" si="6"/>
        <v>--</v>
      </c>
      <c r="Y48" s="6">
        <v>2.7E-2</v>
      </c>
      <c r="Z48" s="6">
        <v>0.24</v>
      </c>
      <c r="AA48" s="10">
        <v>1400</v>
      </c>
      <c r="AB48" s="10">
        <v>1700000</v>
      </c>
    </row>
    <row r="49" spans="1:30" x14ac:dyDescent="0.25">
      <c r="A49" s="18">
        <v>47</v>
      </c>
      <c r="B49" s="1" t="s">
        <v>115</v>
      </c>
      <c r="C49" s="6">
        <v>108601</v>
      </c>
      <c r="D49" s="7" t="s">
        <v>99</v>
      </c>
      <c r="E49" s="81">
        <v>0.2</v>
      </c>
      <c r="F49" s="6">
        <v>0.04</v>
      </c>
      <c r="G49" s="6">
        <v>6.7</v>
      </c>
      <c r="H49" s="6">
        <v>8.8000000000000007</v>
      </c>
      <c r="I49" s="6">
        <v>10</v>
      </c>
      <c r="J49" s="6" t="s">
        <v>99</v>
      </c>
      <c r="K49" s="6" t="s">
        <v>99</v>
      </c>
      <c r="L49" s="6">
        <v>1</v>
      </c>
      <c r="M49" s="2" t="str">
        <f t="shared" si="7"/>
        <v>-</v>
      </c>
      <c r="N49" s="2" t="str">
        <f t="shared" si="1"/>
        <v>-</v>
      </c>
      <c r="O49" s="2">
        <f t="shared" si="2"/>
        <v>154.2168674698795</v>
      </c>
      <c r="P49" s="2">
        <f t="shared" si="3"/>
        <v>365.71428571428572</v>
      </c>
      <c r="Q49" s="2"/>
      <c r="R49" s="2"/>
      <c r="S49" s="2"/>
      <c r="T49" s="2"/>
      <c r="U49" s="2" t="str">
        <f t="shared" si="16"/>
        <v>--</v>
      </c>
      <c r="V49" s="2" t="str">
        <f t="shared" si="17"/>
        <v>--</v>
      </c>
      <c r="W49" s="26">
        <f t="shared" si="5"/>
        <v>200</v>
      </c>
      <c r="X49" s="26">
        <f t="shared" si="6"/>
        <v>400</v>
      </c>
      <c r="Y49" s="6">
        <v>200</v>
      </c>
      <c r="Z49" s="6">
        <v>400</v>
      </c>
      <c r="AA49" s="10">
        <v>1.2999999999999999E-4</v>
      </c>
      <c r="AB49" s="10">
        <v>7.7999999999999999E-4</v>
      </c>
    </row>
    <row r="50" spans="1:30" x14ac:dyDescent="0.25">
      <c r="A50" s="18">
        <v>48</v>
      </c>
      <c r="B50" s="1" t="s">
        <v>44</v>
      </c>
      <c r="C50" s="6">
        <v>117817</v>
      </c>
      <c r="D50" s="7">
        <v>1.4E-2</v>
      </c>
      <c r="E50" s="81" t="s">
        <v>99</v>
      </c>
      <c r="F50" s="6" t="s">
        <v>99</v>
      </c>
      <c r="G50" s="6" t="s">
        <v>99</v>
      </c>
      <c r="H50" s="6" t="s">
        <v>99</v>
      </c>
      <c r="I50" s="6" t="s">
        <v>99</v>
      </c>
      <c r="J50" s="6">
        <v>710</v>
      </c>
      <c r="K50" s="6">
        <v>2</v>
      </c>
      <c r="L50" s="6">
        <v>1</v>
      </c>
      <c r="M50" s="2" t="str">
        <f t="shared" si="7"/>
        <v>-</v>
      </c>
      <c r="N50" s="2" t="str">
        <f t="shared" si="1"/>
        <v>-</v>
      </c>
      <c r="O50" s="2" t="str">
        <f t="shared" si="2"/>
        <v>-</v>
      </c>
      <c r="P50" s="2" t="str">
        <f t="shared" si="3"/>
        <v>-</v>
      </c>
      <c r="Q50" s="2"/>
      <c r="R50" s="2"/>
      <c r="S50" s="2"/>
      <c r="T50" s="2"/>
      <c r="U50" s="2" t="str">
        <f t="shared" si="16"/>
        <v>--</v>
      </c>
      <c r="V50" s="2" t="str">
        <f t="shared" si="17"/>
        <v>--</v>
      </c>
      <c r="W50" s="2" t="str">
        <f t="shared" si="5"/>
        <v>--</v>
      </c>
      <c r="X50" s="2" t="str">
        <f t="shared" si="6"/>
        <v>--</v>
      </c>
      <c r="Y50" s="6">
        <v>4.4999999999999998E-2</v>
      </c>
      <c r="Z50" s="6">
        <v>4.5999999999999999E-2</v>
      </c>
    </row>
    <row r="51" spans="1:30" x14ac:dyDescent="0.25">
      <c r="A51" s="18">
        <v>49</v>
      </c>
      <c r="B51" s="1" t="s">
        <v>45</v>
      </c>
      <c r="C51" s="6">
        <v>75252</v>
      </c>
      <c r="D51" s="7">
        <v>4.4999999999999997E-3</v>
      </c>
      <c r="E51" s="81" t="s">
        <v>99</v>
      </c>
      <c r="F51" s="6" t="s">
        <v>99</v>
      </c>
      <c r="G51" s="6">
        <v>5.8</v>
      </c>
      <c r="H51" s="6">
        <v>7.5</v>
      </c>
      <c r="I51" s="6">
        <v>8.5</v>
      </c>
      <c r="J51" s="6" t="s">
        <v>99</v>
      </c>
      <c r="K51" s="6">
        <v>2</v>
      </c>
      <c r="L51" s="6">
        <v>1</v>
      </c>
      <c r="M51" s="2">
        <f t="shared" si="7"/>
        <v>45.730618077884969</v>
      </c>
      <c r="N51" s="2">
        <f t="shared" si="1"/>
        <v>119.51447245564896</v>
      </c>
      <c r="O51" s="2" t="str">
        <f t="shared" si="2"/>
        <v>-</v>
      </c>
      <c r="P51" s="2" t="str">
        <f t="shared" si="3"/>
        <v>-</v>
      </c>
      <c r="Q51" s="2"/>
      <c r="R51" s="2"/>
      <c r="S51" s="2"/>
      <c r="T51" s="2"/>
      <c r="U51" s="97">
        <f t="shared" si="16"/>
        <v>46</v>
      </c>
      <c r="V51" s="97">
        <f t="shared" si="17"/>
        <v>120</v>
      </c>
      <c r="W51" s="2" t="str">
        <f t="shared" si="5"/>
        <v>--</v>
      </c>
      <c r="X51" s="2" t="str">
        <f t="shared" si="6"/>
        <v>--</v>
      </c>
      <c r="Y51" s="6">
        <v>4.5999999999999996</v>
      </c>
      <c r="Z51" s="6">
        <v>12</v>
      </c>
    </row>
    <row r="52" spans="1:30" x14ac:dyDescent="0.25">
      <c r="A52" s="18">
        <v>50</v>
      </c>
      <c r="B52" s="1" t="s">
        <v>46</v>
      </c>
      <c r="C52" s="6">
        <v>85687</v>
      </c>
      <c r="D52" s="7">
        <v>1.9E-3</v>
      </c>
      <c r="E52" s="81" t="s">
        <v>99</v>
      </c>
      <c r="F52" s="6" t="s">
        <v>99</v>
      </c>
      <c r="G52" s="6" t="s">
        <v>99</v>
      </c>
      <c r="H52" s="6" t="s">
        <v>99</v>
      </c>
      <c r="I52" s="6" t="s">
        <v>99</v>
      </c>
      <c r="J52" s="8">
        <v>19000</v>
      </c>
      <c r="K52" s="8">
        <v>2</v>
      </c>
      <c r="L52" s="8">
        <v>2</v>
      </c>
      <c r="M52" s="2" t="str">
        <f t="shared" si="7"/>
        <v>-</v>
      </c>
      <c r="N52" s="2" t="str">
        <f t="shared" si="1"/>
        <v>-</v>
      </c>
      <c r="O52" s="2" t="str">
        <f t="shared" si="2"/>
        <v>-</v>
      </c>
      <c r="P52" s="2" t="str">
        <f t="shared" si="3"/>
        <v>-</v>
      </c>
      <c r="Q52" s="2">
        <f t="shared" ref="Q52" si="18">(($D$125/D52)*$D$119*1000)/($D$120+($D$124*J52))</f>
        <v>0.1265410325115548</v>
      </c>
      <c r="R52" s="2">
        <f t="shared" ref="R52" si="19">(($D$125/D52)*$D$119*1000)/($D$124*J52)</f>
        <v>0.12663237039968345</v>
      </c>
      <c r="S52" s="2"/>
      <c r="T52" s="2"/>
      <c r="U52" s="97">
        <f>IF(ISNUMBER(Q52),ROUND(Q52,K52-1-INT(LOG10(ABS(Q52)))),"--")</f>
        <v>0.13</v>
      </c>
      <c r="V52" s="97">
        <f>IF(ISNUMBER(R52),ROUND(R52,K52-1-INT(LOG10(ABS(R52)))),"--")</f>
        <v>0.13</v>
      </c>
      <c r="W52" s="2" t="str">
        <f>IF(ISNUMBER(S52),ROUND(S52,L52-1-INT(LOG10(ABS(S52)))),"--")</f>
        <v>--</v>
      </c>
      <c r="X52" s="2" t="str">
        <f>IF(ISNUMBER(T52),ROUND(T52,L52-1-INT(LOG10(ABS(T52)))),"--")</f>
        <v>--</v>
      </c>
      <c r="Y52" s="6">
        <v>1.2999999999999999E-2</v>
      </c>
      <c r="Z52" s="6">
        <v>1.2999999999999999E-2</v>
      </c>
      <c r="AA52" s="10">
        <v>3000</v>
      </c>
      <c r="AB52" s="10">
        <v>5200</v>
      </c>
    </row>
    <row r="53" spans="1:30" x14ac:dyDescent="0.25">
      <c r="A53" s="18">
        <v>51</v>
      </c>
      <c r="B53" s="1" t="s">
        <v>47</v>
      </c>
      <c r="C53" s="6">
        <v>56235</v>
      </c>
      <c r="D53" s="7">
        <v>7.0000000000000007E-2</v>
      </c>
      <c r="E53" s="81" t="s">
        <v>99</v>
      </c>
      <c r="F53" s="6" t="s">
        <v>99</v>
      </c>
      <c r="G53" s="6">
        <v>9.3000000000000007</v>
      </c>
      <c r="H53" s="6">
        <v>12</v>
      </c>
      <c r="I53" s="6">
        <v>14</v>
      </c>
      <c r="J53" s="6" t="s">
        <v>99</v>
      </c>
      <c r="K53" s="6">
        <v>1</v>
      </c>
      <c r="L53" s="6">
        <v>1</v>
      </c>
      <c r="M53" s="2">
        <f t="shared" si="7"/>
        <v>2.3564064801178208</v>
      </c>
      <c r="N53" s="2">
        <f t="shared" si="1"/>
        <v>4.664723032069972</v>
      </c>
      <c r="O53" s="2" t="str">
        <f t="shared" si="2"/>
        <v>-</v>
      </c>
      <c r="P53" s="2" t="str">
        <f t="shared" si="3"/>
        <v>-</v>
      </c>
      <c r="Q53" s="2"/>
      <c r="R53" s="2"/>
      <c r="S53" s="2"/>
      <c r="T53" s="2"/>
      <c r="U53" s="97">
        <f>IF(ISNUMBER(M53),ROUND(M53,K53-1-INT(LOG10(ABS(M53)))),"--")</f>
        <v>2</v>
      </c>
      <c r="V53" s="97">
        <f>IF(ISNUMBER(N53),ROUND(N53,K53-1-INT(LOG10(ABS(N53)))),"--")</f>
        <v>5</v>
      </c>
      <c r="W53" s="2" t="str">
        <f t="shared" si="5"/>
        <v>--</v>
      </c>
      <c r="X53" s="2" t="str">
        <f t="shared" si="6"/>
        <v>--</v>
      </c>
      <c r="Y53" s="6">
        <v>0.2</v>
      </c>
      <c r="Z53" s="6">
        <v>0.5</v>
      </c>
    </row>
    <row r="54" spans="1:30" x14ac:dyDescent="0.25">
      <c r="A54" s="18">
        <v>52</v>
      </c>
      <c r="B54" s="1" t="s">
        <v>48</v>
      </c>
      <c r="C54" s="6">
        <v>57749</v>
      </c>
      <c r="D54" s="7">
        <v>0.35</v>
      </c>
      <c r="E54" s="81" t="s">
        <v>99</v>
      </c>
      <c r="F54" s="6" t="s">
        <v>99</v>
      </c>
      <c r="G54" s="8">
        <v>5300</v>
      </c>
      <c r="H54" s="8">
        <v>44000</v>
      </c>
      <c r="I54" s="8">
        <v>60000</v>
      </c>
      <c r="J54" s="6" t="s">
        <v>99</v>
      </c>
      <c r="K54" s="6">
        <v>2</v>
      </c>
      <c r="L54" s="6">
        <v>1</v>
      </c>
      <c r="M54" s="2">
        <f t="shared" si="7"/>
        <v>2.1763732915469665E-4</v>
      </c>
      <c r="N54" s="2">
        <f t="shared" si="1"/>
        <v>2.1768707482993201E-4</v>
      </c>
      <c r="O54" s="2" t="str">
        <f t="shared" si="2"/>
        <v>-</v>
      </c>
      <c r="P54" s="2" t="str">
        <f t="shared" si="3"/>
        <v>-</v>
      </c>
      <c r="Q54" s="2"/>
      <c r="R54" s="2"/>
      <c r="S54" s="2"/>
      <c r="T54" s="2"/>
      <c r="U54" s="97">
        <f>IF(ISNUMBER(M54),ROUND(M54,K54-1-INT(LOG10(ABS(M54)))),"--")</f>
        <v>2.2000000000000001E-4</v>
      </c>
      <c r="V54" s="97">
        <f>IF(ISNUMBER(N54),ROUND(N54,K54-1-INT(LOG10(ABS(N54)))),"--")</f>
        <v>2.2000000000000001E-4</v>
      </c>
      <c r="W54" s="2" t="str">
        <f t="shared" si="5"/>
        <v>--</v>
      </c>
      <c r="X54" s="2" t="str">
        <f t="shared" si="6"/>
        <v>--</v>
      </c>
      <c r="Y54" s="65">
        <v>2.1999999999999999E-5</v>
      </c>
      <c r="Z54" s="65">
        <v>2.1999999999999999E-5</v>
      </c>
    </row>
    <row r="55" spans="1:30" x14ac:dyDescent="0.25">
      <c r="A55" s="18">
        <v>53</v>
      </c>
      <c r="B55" s="1" t="s">
        <v>49</v>
      </c>
      <c r="C55" s="6">
        <v>108907</v>
      </c>
      <c r="D55" s="7" t="s">
        <v>99</v>
      </c>
      <c r="E55" s="81">
        <v>0.2</v>
      </c>
      <c r="F55" s="6">
        <v>0.02</v>
      </c>
      <c r="G55" s="6">
        <v>14</v>
      </c>
      <c r="H55" s="6">
        <v>19</v>
      </c>
      <c r="I55" s="6">
        <v>22</v>
      </c>
      <c r="J55" s="6" t="s">
        <v>99</v>
      </c>
      <c r="K55" s="6" t="s">
        <v>99</v>
      </c>
      <c r="L55" s="6">
        <v>1</v>
      </c>
      <c r="M55" s="2" t="str">
        <f t="shared" si="7"/>
        <v>-</v>
      </c>
      <c r="N55" s="2" t="str">
        <f t="shared" si="1"/>
        <v>-</v>
      </c>
      <c r="O55" s="2">
        <f t="shared" si="2"/>
        <v>51.2</v>
      </c>
      <c r="P55" s="2">
        <f t="shared" si="3"/>
        <v>83.11688311688313</v>
      </c>
      <c r="Q55" s="2"/>
      <c r="R55" s="2"/>
      <c r="S55" s="2"/>
      <c r="T55" s="2"/>
      <c r="U55" s="2" t="str">
        <f>IF(ISNUMBER(M55),ROUND(M55,K55-1-INT(LOG10(ABS(M55)))),"--")</f>
        <v>--</v>
      </c>
      <c r="V55" s="2" t="str">
        <f>IF(ISNUMBER(N55),ROUND(N55,K55-1-INT(LOG10(ABS(N55)))),"--")</f>
        <v>--</v>
      </c>
      <c r="W55" s="26">
        <f t="shared" si="5"/>
        <v>50</v>
      </c>
      <c r="X55" s="26">
        <f t="shared" si="6"/>
        <v>80</v>
      </c>
      <c r="Y55" s="6">
        <v>50</v>
      </c>
      <c r="Z55" s="6">
        <v>80</v>
      </c>
      <c r="AA55" s="10">
        <v>680</v>
      </c>
      <c r="AB55" s="10">
        <v>21000</v>
      </c>
    </row>
    <row r="56" spans="1:30" x14ac:dyDescent="0.25">
      <c r="A56" s="18">
        <v>54</v>
      </c>
      <c r="B56" s="1" t="s">
        <v>50</v>
      </c>
      <c r="C56" s="6">
        <v>124481</v>
      </c>
      <c r="D56" s="7">
        <v>0.04</v>
      </c>
      <c r="E56" s="81" t="s">
        <v>99</v>
      </c>
      <c r="F56" s="6" t="s">
        <v>99</v>
      </c>
      <c r="G56" s="6">
        <v>3.7</v>
      </c>
      <c r="H56" s="6">
        <v>4.8</v>
      </c>
      <c r="I56" s="6">
        <v>5.3</v>
      </c>
      <c r="J56" s="6" t="s">
        <v>99</v>
      </c>
      <c r="K56" s="6">
        <v>2</v>
      </c>
      <c r="L56" s="6">
        <v>1</v>
      </c>
      <c r="M56" s="2">
        <f t="shared" si="7"/>
        <v>6.010518407212623</v>
      </c>
      <c r="N56" s="2">
        <f t="shared" si="1"/>
        <v>21.563342318059302</v>
      </c>
      <c r="O56" s="2" t="str">
        <f t="shared" si="2"/>
        <v>-</v>
      </c>
      <c r="P56" s="2" t="str">
        <f t="shared" si="3"/>
        <v>-</v>
      </c>
      <c r="Q56" s="2"/>
      <c r="R56" s="2"/>
      <c r="S56" s="2"/>
      <c r="T56" s="2"/>
      <c r="U56" s="97">
        <f>IF(ISNUMBER(M56),ROUND(M56,K56-1-INT(LOG10(ABS(M56)))),"--")</f>
        <v>6</v>
      </c>
      <c r="V56" s="97">
        <f>IF(ISNUMBER(N56),ROUND(N56,K56-1-INT(LOG10(ABS(N56)))),"--")</f>
        <v>22</v>
      </c>
      <c r="W56" s="2" t="str">
        <f t="shared" si="5"/>
        <v>--</v>
      </c>
      <c r="X56" s="2" t="str">
        <f t="shared" si="6"/>
        <v>--</v>
      </c>
      <c r="Y56" s="15">
        <v>0.6</v>
      </c>
      <c r="Z56" s="6">
        <v>2.2000000000000002</v>
      </c>
    </row>
    <row r="57" spans="1:30" x14ac:dyDescent="0.25">
      <c r="A57" s="18">
        <v>55</v>
      </c>
      <c r="B57" s="1" t="s">
        <v>51</v>
      </c>
      <c r="C57" s="6">
        <v>67663</v>
      </c>
      <c r="D57" s="7" t="s">
        <v>99</v>
      </c>
      <c r="E57" s="81">
        <v>0.2</v>
      </c>
      <c r="F57" s="6">
        <v>0.01</v>
      </c>
      <c r="G57" s="6">
        <v>2.8</v>
      </c>
      <c r="H57" s="6">
        <v>3.4</v>
      </c>
      <c r="I57" s="6">
        <v>3.8</v>
      </c>
      <c r="J57" s="6" t="s">
        <v>99</v>
      </c>
      <c r="K57" s="6" t="s">
        <v>99</v>
      </c>
      <c r="L57" s="6">
        <v>1</v>
      </c>
      <c r="M57" s="2" t="str">
        <f t="shared" si="7"/>
        <v>-</v>
      </c>
      <c r="N57" s="2" t="str">
        <f t="shared" si="1"/>
        <v>-</v>
      </c>
      <c r="O57" s="2">
        <f t="shared" si="2"/>
        <v>52.202283849918437</v>
      </c>
      <c r="P57" s="2">
        <f t="shared" si="3"/>
        <v>240.60150375939853</v>
      </c>
      <c r="Q57" s="2"/>
      <c r="R57" s="2"/>
      <c r="S57" s="2"/>
      <c r="T57" s="2"/>
      <c r="U57" s="97" t="str">
        <f>IF(ISNUMBER(M57),ROUND(M57,K57-1-INT(LOG10(ABS(M57)))),"--")</f>
        <v>--</v>
      </c>
      <c r="V57" s="97" t="str">
        <f>IF(ISNUMBER(N57),ROUND(N57,K57-1-INT(LOG10(ABS(N57)))),"--")</f>
        <v>--</v>
      </c>
      <c r="W57" s="26">
        <f t="shared" si="5"/>
        <v>50</v>
      </c>
      <c r="X57" s="26">
        <f t="shared" si="6"/>
        <v>200</v>
      </c>
      <c r="Y57" s="6">
        <v>50</v>
      </c>
      <c r="Z57" s="6">
        <v>200</v>
      </c>
    </row>
    <row r="58" spans="1:30" ht="15.75" customHeight="1" x14ac:dyDescent="0.25">
      <c r="A58" s="18">
        <v>56</v>
      </c>
      <c r="B58" s="1" t="s">
        <v>52</v>
      </c>
      <c r="C58" s="6">
        <v>218019</v>
      </c>
      <c r="D58" s="7">
        <v>7.3000000000000001E-3</v>
      </c>
      <c r="E58" s="81" t="s">
        <v>99</v>
      </c>
      <c r="F58" s="6" t="s">
        <v>99</v>
      </c>
      <c r="G58" s="6" t="s">
        <v>99</v>
      </c>
      <c r="H58" s="6" t="s">
        <v>99</v>
      </c>
      <c r="I58" s="6" t="s">
        <v>99</v>
      </c>
      <c r="J58" s="8">
        <v>3900</v>
      </c>
      <c r="K58" s="8">
        <v>2</v>
      </c>
      <c r="L58" s="8" t="s">
        <v>99</v>
      </c>
      <c r="M58" s="2" t="str">
        <f t="shared" si="7"/>
        <v>-</v>
      </c>
      <c r="N58" s="2" t="str">
        <f t="shared" si="1"/>
        <v>-</v>
      </c>
      <c r="O58" s="2" t="str">
        <f t="shared" si="2"/>
        <v>-</v>
      </c>
      <c r="P58" s="2" t="str">
        <f t="shared" si="3"/>
        <v>-</v>
      </c>
      <c r="Q58" s="2">
        <f t="shared" ref="Q58" si="20">(($D$125/D58)*$D$119*1000)/($D$120+($D$124*J58))</f>
        <v>0.16000736033857557</v>
      </c>
      <c r="R58" s="2">
        <f t="shared" ref="R58" si="21">(($D$125/D58)*$D$119*1000)/($D$124*J58)</f>
        <v>0.16057002358372222</v>
      </c>
      <c r="S58" s="2"/>
      <c r="T58" s="2"/>
      <c r="U58" s="97">
        <f>IF(ISNUMBER(Q58),ROUND(Q58,K58-1-INT(LOG10(ABS(Q58)))),"--")</f>
        <v>0.16</v>
      </c>
      <c r="V58" s="97">
        <f>IF(ISNUMBER(R58),ROUND(R58,K58-1-INT(LOG10(ABS(R58)))),"--")</f>
        <v>0.16</v>
      </c>
      <c r="W58" s="2" t="str">
        <f t="shared" si="5"/>
        <v>--</v>
      </c>
      <c r="X58" s="2" t="str">
        <f t="shared" si="6"/>
        <v>--</v>
      </c>
      <c r="Y58" s="6">
        <v>1.6E-2</v>
      </c>
      <c r="Z58" s="6">
        <v>1.6E-2</v>
      </c>
    </row>
    <row r="59" spans="1:30" s="29" customFormat="1" ht="15.75" customHeight="1" x14ac:dyDescent="0.25">
      <c r="A59" s="67">
        <v>57</v>
      </c>
      <c r="B59" s="1" t="s">
        <v>53</v>
      </c>
      <c r="C59" s="6">
        <v>7440508</v>
      </c>
      <c r="D59" s="7" t="s">
        <v>99</v>
      </c>
      <c r="E59" s="81" t="s">
        <v>99</v>
      </c>
      <c r="F59" s="6" t="s">
        <v>99</v>
      </c>
      <c r="G59" s="6" t="s">
        <v>99</v>
      </c>
      <c r="H59" s="6" t="s">
        <v>99</v>
      </c>
      <c r="I59" s="6" t="s">
        <v>99</v>
      </c>
      <c r="J59" s="6" t="s">
        <v>99</v>
      </c>
      <c r="K59" s="6">
        <v>2</v>
      </c>
      <c r="L59" s="6">
        <v>2</v>
      </c>
      <c r="M59" s="2" t="str">
        <f t="shared" si="7"/>
        <v>-</v>
      </c>
      <c r="N59" s="2" t="str">
        <f t="shared" si="1"/>
        <v>-</v>
      </c>
      <c r="O59" s="2" t="str">
        <f t="shared" si="2"/>
        <v>-</v>
      </c>
      <c r="P59" s="2" t="str">
        <f t="shared" si="3"/>
        <v>-</v>
      </c>
      <c r="Q59" s="2"/>
      <c r="R59" s="2"/>
      <c r="S59" s="2"/>
      <c r="T59" s="2"/>
      <c r="U59" s="2" t="str">
        <f>IF(ISNUMBER(M59),ROUND(M59,K59-1-INT(LOG10(ABS(M59)))),"--")</f>
        <v>--</v>
      </c>
      <c r="V59" s="2" t="str">
        <f>IF(ISNUMBER(N59),ROUND(N59,K59-1-INT(LOG10(ABS(N59)))),"--")</f>
        <v>--</v>
      </c>
      <c r="W59" s="2" t="str">
        <f t="shared" si="5"/>
        <v>--</v>
      </c>
      <c r="X59" s="2" t="str">
        <f t="shared" si="6"/>
        <v>--</v>
      </c>
      <c r="Y59" s="12" t="s">
        <v>182</v>
      </c>
      <c r="Z59" s="12" t="s">
        <v>99</v>
      </c>
      <c r="AA59" s="29">
        <v>1300</v>
      </c>
    </row>
    <row r="60" spans="1:30" s="107" customFormat="1" ht="15.75" customHeight="1" x14ac:dyDescent="0.25">
      <c r="A60" s="103">
        <v>58</v>
      </c>
      <c r="B60" s="104" t="s">
        <v>54</v>
      </c>
      <c r="C60" s="105">
        <v>57125</v>
      </c>
      <c r="D60" s="106" t="s">
        <v>99</v>
      </c>
      <c r="E60" s="116">
        <v>0.2</v>
      </c>
      <c r="F60" s="118">
        <v>5.9999999999999995E-4</v>
      </c>
      <c r="G60" s="105" t="s">
        <v>99</v>
      </c>
      <c r="H60" s="105" t="s">
        <v>99</v>
      </c>
      <c r="I60" s="105" t="s">
        <v>99</v>
      </c>
      <c r="J60" s="118">
        <v>1</v>
      </c>
      <c r="K60" s="105" t="s">
        <v>99</v>
      </c>
      <c r="L60" s="105">
        <v>1</v>
      </c>
      <c r="M60" s="26" t="str">
        <f t="shared" si="7"/>
        <v>-</v>
      </c>
      <c r="N60" s="26" t="str">
        <f t="shared" si="1"/>
        <v>-</v>
      </c>
      <c r="O60" s="26" t="str">
        <f t="shared" si="2"/>
        <v>-</v>
      </c>
      <c r="P60" s="26" t="str">
        <f t="shared" si="3"/>
        <v>-</v>
      </c>
      <c r="Q60" s="26"/>
      <c r="R60" s="26"/>
      <c r="S60" s="26">
        <f>(F60*E60*$D$119*1000)/($D$120+($D$124*J60))</f>
        <v>3.7281553398058254</v>
      </c>
      <c r="T60" s="26">
        <f>(E60*F60*$D$119*1000)/($D$124*J60)</f>
        <v>54.857142857142861</v>
      </c>
      <c r="U60" s="26" t="str">
        <f>IF(ISNUMBER(M60),ROUND(M60,K60-1-INT(LOG10(ABS(M60)))),"--")</f>
        <v>--</v>
      </c>
      <c r="V60" s="26" t="str">
        <f>IF(ISNUMBER(N60),ROUND(N60,K60-1-INT(LOG10(ABS(N60)))),"--")</f>
        <v>--</v>
      </c>
      <c r="W60" s="119">
        <f>IF(ISNUMBER(S60),ROUND(S60,L60-1-INT(LOG10(ABS(S60)))),"--")</f>
        <v>4</v>
      </c>
      <c r="X60" s="119">
        <f>IF(ISNUMBER(T60),ROUND(T60,L60-1-INT(LOG10(ABS(T60)))),"--")</f>
        <v>50</v>
      </c>
      <c r="Y60" s="105">
        <v>4</v>
      </c>
      <c r="Z60" s="105">
        <v>50</v>
      </c>
      <c r="AA60" s="107">
        <v>700</v>
      </c>
      <c r="AB60" s="108">
        <v>220000</v>
      </c>
      <c r="AC60" s="107">
        <v>200</v>
      </c>
      <c r="AD60" s="107">
        <v>5.2</v>
      </c>
    </row>
    <row r="61" spans="1:30" x14ac:dyDescent="0.25">
      <c r="A61" s="18">
        <v>59</v>
      </c>
      <c r="B61" s="1" t="s">
        <v>55</v>
      </c>
      <c r="C61" s="6">
        <v>53703</v>
      </c>
      <c r="D61" s="7">
        <v>7.3</v>
      </c>
      <c r="E61" s="81" t="s">
        <v>99</v>
      </c>
      <c r="F61" s="6" t="s">
        <v>99</v>
      </c>
      <c r="G61" s="6" t="s">
        <v>99</v>
      </c>
      <c r="H61" s="6" t="s">
        <v>99</v>
      </c>
      <c r="I61" s="6" t="s">
        <v>99</v>
      </c>
      <c r="J61" s="8">
        <v>3900</v>
      </c>
      <c r="K61" s="8">
        <v>2</v>
      </c>
      <c r="L61" s="8" t="s">
        <v>99</v>
      </c>
      <c r="M61" s="2" t="str">
        <f t="shared" si="7"/>
        <v>-</v>
      </c>
      <c r="N61" s="2" t="str">
        <f t="shared" si="1"/>
        <v>-</v>
      </c>
      <c r="O61" s="2" t="str">
        <f t="shared" si="2"/>
        <v>-</v>
      </c>
      <c r="P61" s="2" t="str">
        <f t="shared" si="3"/>
        <v>-</v>
      </c>
      <c r="Q61" s="2">
        <f t="shared" ref="Q61" si="22">(($D$125/D61)*$D$119*1000)/($D$120+($D$124*J61))</f>
        <v>1.6000736033857559E-4</v>
      </c>
      <c r="R61" s="2">
        <f t="shared" ref="R61" si="23">(($D$125/D61)*$D$119*1000)/($D$124*J61)</f>
        <v>1.6057002358372223E-4</v>
      </c>
      <c r="S61" s="2"/>
      <c r="T61" s="2"/>
      <c r="U61" s="97">
        <f>IF(ISNUMBER(Q61),ROUND(Q61,K61-1-INT(LOG10(ABS(Q61)))),"--")</f>
        <v>1.6000000000000001E-4</v>
      </c>
      <c r="V61" s="97">
        <f>IF(ISNUMBER(R61),ROUND(R61,K61-1-INT(LOG10(ABS(R61)))),"--")</f>
        <v>1.6000000000000001E-4</v>
      </c>
      <c r="W61" s="2" t="str">
        <f t="shared" si="5"/>
        <v>--</v>
      </c>
      <c r="X61" s="2" t="str">
        <f t="shared" si="6"/>
        <v>--</v>
      </c>
      <c r="Y61" s="19">
        <v>1.5999999999999999E-5</v>
      </c>
      <c r="Z61" s="19">
        <v>1.5999999999999999E-5</v>
      </c>
    </row>
    <row r="62" spans="1:30" x14ac:dyDescent="0.25">
      <c r="A62" s="18">
        <v>60</v>
      </c>
      <c r="B62" s="1" t="s">
        <v>56</v>
      </c>
      <c r="C62" s="6">
        <v>75274</v>
      </c>
      <c r="D62" s="7">
        <v>3.4000000000000002E-2</v>
      </c>
      <c r="E62" s="81" t="s">
        <v>99</v>
      </c>
      <c r="F62" s="6" t="s">
        <v>99</v>
      </c>
      <c r="G62" s="6">
        <v>3.4</v>
      </c>
      <c r="H62" s="6">
        <v>4.3</v>
      </c>
      <c r="I62" s="6">
        <v>4.8</v>
      </c>
      <c r="J62" s="6" t="s">
        <v>99</v>
      </c>
      <c r="K62" s="6">
        <v>2</v>
      </c>
      <c r="L62" s="6">
        <v>1</v>
      </c>
      <c r="M62" s="2">
        <f t="shared" si="7"/>
        <v>7.2621641249092237</v>
      </c>
      <c r="N62" s="2">
        <f t="shared" si="1"/>
        <v>28.011204481792721</v>
      </c>
      <c r="O62" s="2" t="str">
        <f t="shared" si="2"/>
        <v>-</v>
      </c>
      <c r="P62" s="2" t="str">
        <f t="shared" si="3"/>
        <v>-</v>
      </c>
      <c r="Q62" s="2"/>
      <c r="R62" s="2"/>
      <c r="S62" s="2"/>
      <c r="T62" s="2"/>
      <c r="U62" s="97">
        <f t="shared" ref="U62:U67" si="24">IF(ISNUMBER(M62),ROUND(M62,K62-1-INT(LOG10(ABS(M62)))),"--")</f>
        <v>7.3</v>
      </c>
      <c r="V62" s="97">
        <f t="shared" ref="V62:V67" si="25">IF(ISNUMBER(N62),ROUND(N62,K62-1-INT(LOG10(ABS(N62)))),"--")</f>
        <v>28</v>
      </c>
      <c r="W62" s="2" t="str">
        <f t="shared" si="5"/>
        <v>--</v>
      </c>
      <c r="X62" s="2" t="str">
        <f t="shared" si="6"/>
        <v>--</v>
      </c>
      <c r="Y62" s="6">
        <v>0.73</v>
      </c>
      <c r="Z62" s="6">
        <v>2.8</v>
      </c>
    </row>
    <row r="63" spans="1:30" x14ac:dyDescent="0.25">
      <c r="A63" s="18">
        <v>61</v>
      </c>
      <c r="B63" s="1" t="s">
        <v>57</v>
      </c>
      <c r="C63" s="6">
        <v>60571</v>
      </c>
      <c r="D63" s="7">
        <v>16</v>
      </c>
      <c r="E63" s="81" t="s">
        <v>99</v>
      </c>
      <c r="F63" s="6" t="s">
        <v>99</v>
      </c>
      <c r="G63" s="8">
        <v>14000</v>
      </c>
      <c r="H63" s="8">
        <v>210000</v>
      </c>
      <c r="I63" s="8">
        <v>410000</v>
      </c>
      <c r="J63" s="6" t="s">
        <v>99</v>
      </c>
      <c r="K63" s="6">
        <v>2</v>
      </c>
      <c r="L63" s="6">
        <v>1</v>
      </c>
      <c r="M63" s="2">
        <f t="shared" si="7"/>
        <v>6.9684080253761555E-7</v>
      </c>
      <c r="N63" s="2">
        <f t="shared" si="1"/>
        <v>6.9686411149825791E-7</v>
      </c>
      <c r="O63" s="2" t="str">
        <f t="shared" si="2"/>
        <v>-</v>
      </c>
      <c r="P63" s="2" t="str">
        <f t="shared" si="3"/>
        <v>-</v>
      </c>
      <c r="Q63" s="2"/>
      <c r="R63" s="2"/>
      <c r="S63" s="2"/>
      <c r="T63" s="2"/>
      <c r="U63" s="97">
        <f t="shared" si="24"/>
        <v>6.9999999999999997E-7</v>
      </c>
      <c r="V63" s="97">
        <f t="shared" si="25"/>
        <v>6.9999999999999997E-7</v>
      </c>
      <c r="W63" s="2" t="str">
        <f t="shared" si="5"/>
        <v>--</v>
      </c>
      <c r="X63" s="2" t="str">
        <f t="shared" si="6"/>
        <v>--</v>
      </c>
      <c r="Y63" s="19">
        <v>7.0000000000000005E-8</v>
      </c>
      <c r="Z63" s="19">
        <v>7.0000000000000005E-8</v>
      </c>
    </row>
    <row r="64" spans="1:30" x14ac:dyDescent="0.25">
      <c r="A64" s="18">
        <v>62</v>
      </c>
      <c r="B64" s="1" t="s">
        <v>58</v>
      </c>
      <c r="C64" s="6">
        <v>84662</v>
      </c>
      <c r="D64" s="7" t="s">
        <v>99</v>
      </c>
      <c r="E64" s="81">
        <v>0.2</v>
      </c>
      <c r="F64" s="6">
        <v>0.8</v>
      </c>
      <c r="G64" s="6" t="s">
        <v>99</v>
      </c>
      <c r="H64" s="6" t="s">
        <v>99</v>
      </c>
      <c r="I64" s="6" t="s">
        <v>99</v>
      </c>
      <c r="J64" s="6">
        <v>920</v>
      </c>
      <c r="K64" s="6" t="s">
        <v>99</v>
      </c>
      <c r="L64" s="6">
        <v>1</v>
      </c>
      <c r="M64" s="2" t="str">
        <f t="shared" si="7"/>
        <v>-</v>
      </c>
      <c r="N64" s="2" t="str">
        <f t="shared" si="1"/>
        <v>-</v>
      </c>
      <c r="O64" s="2" t="str">
        <f t="shared" si="2"/>
        <v>-</v>
      </c>
      <c r="P64" s="2" t="str">
        <f t="shared" si="3"/>
        <v>-</v>
      </c>
      <c r="Q64" s="27"/>
      <c r="R64" s="27"/>
      <c r="S64" s="2">
        <f>(F64*E64*$D$119*1000)/($D$120+($D$124*J64))</f>
        <v>78.335373317013477</v>
      </c>
      <c r="T64" s="2">
        <f>(E64*F64*$D$119*1000)/($D$124*J64)</f>
        <v>79.50310559006212</v>
      </c>
      <c r="U64" s="2" t="str">
        <f t="shared" si="24"/>
        <v>--</v>
      </c>
      <c r="V64" s="111" t="str">
        <f t="shared" si="25"/>
        <v>--</v>
      </c>
      <c r="W64" s="26">
        <f>IF(ISNUMBER(S64),ROUND(S64,L64-1-INT(LOG10(ABS(S64)))),"--")</f>
        <v>80</v>
      </c>
      <c r="X64" s="26">
        <f>IF(ISNUMBER(T64),ROUND(T64,L64-1-INT(LOG10(ABS(T64)))),"--")</f>
        <v>80</v>
      </c>
      <c r="Y64" s="43">
        <v>80</v>
      </c>
      <c r="Z64" s="43">
        <v>80</v>
      </c>
      <c r="AA64" s="10">
        <v>23000</v>
      </c>
      <c r="AB64" s="10">
        <v>120000</v>
      </c>
    </row>
    <row r="65" spans="1:30" x14ac:dyDescent="0.25">
      <c r="A65" s="18">
        <v>63</v>
      </c>
      <c r="B65" s="1" t="s">
        <v>59</v>
      </c>
      <c r="C65" s="6">
        <v>131113</v>
      </c>
      <c r="D65" s="7" t="s">
        <v>99</v>
      </c>
      <c r="E65" s="81">
        <v>0.2</v>
      </c>
      <c r="F65" s="6">
        <v>10</v>
      </c>
      <c r="G65" s="6" t="s">
        <v>99</v>
      </c>
      <c r="H65" s="6" t="s">
        <v>99</v>
      </c>
      <c r="I65" s="6" t="s">
        <v>99</v>
      </c>
      <c r="J65" s="8">
        <v>4000</v>
      </c>
      <c r="K65" s="8" t="s">
        <v>99</v>
      </c>
      <c r="L65" s="8">
        <v>1</v>
      </c>
      <c r="M65" s="2" t="str">
        <f t="shared" si="7"/>
        <v>-</v>
      </c>
      <c r="N65" s="2" t="str">
        <f t="shared" si="1"/>
        <v>-</v>
      </c>
      <c r="O65" s="2" t="str">
        <f t="shared" si="2"/>
        <v>-</v>
      </c>
      <c r="P65" s="2" t="str">
        <f t="shared" si="3"/>
        <v>-</v>
      </c>
      <c r="Q65" s="27"/>
      <c r="R65" s="27"/>
      <c r="S65" s="2">
        <f>(F65*E65*$D$119*1000)/($D$120+($D$124*J65))</f>
        <v>227.79043280182233</v>
      </c>
      <c r="T65" s="2">
        <f>(E65*F65*$D$119*1000)/($D$124*J65)</f>
        <v>228.57142857142858</v>
      </c>
      <c r="U65" s="2" t="str">
        <f t="shared" si="24"/>
        <v>--</v>
      </c>
      <c r="V65" s="111" t="str">
        <f t="shared" si="25"/>
        <v>--</v>
      </c>
      <c r="W65" s="26">
        <f>IF(ISNUMBER(S65),ROUND(S65,L65-1-INT(LOG10(ABS(S65)))),"--")</f>
        <v>200</v>
      </c>
      <c r="X65" s="26">
        <f>IF(ISNUMBER(T65),ROUND(T65,L65-1-INT(LOG10(ABS(T65)))),"--")</f>
        <v>200</v>
      </c>
      <c r="Y65" s="43">
        <v>200</v>
      </c>
      <c r="Z65" s="43">
        <v>200</v>
      </c>
      <c r="AA65" s="10">
        <v>313000</v>
      </c>
      <c r="AB65" s="70">
        <v>2900000</v>
      </c>
    </row>
    <row r="66" spans="1:30" x14ac:dyDescent="0.25">
      <c r="A66" s="18">
        <v>64</v>
      </c>
      <c r="B66" s="1" t="s">
        <v>60</v>
      </c>
      <c r="C66" s="6">
        <v>84742</v>
      </c>
      <c r="D66" s="7" t="s">
        <v>99</v>
      </c>
      <c r="E66" s="81">
        <v>0.2</v>
      </c>
      <c r="F66" s="6">
        <v>0.1</v>
      </c>
      <c r="G66" s="6" t="s">
        <v>99</v>
      </c>
      <c r="H66" s="6" t="s">
        <v>99</v>
      </c>
      <c r="I66" s="6" t="s">
        <v>99</v>
      </c>
      <c r="J66" s="8">
        <v>2900</v>
      </c>
      <c r="K66" s="8" t="s">
        <v>99</v>
      </c>
      <c r="L66" s="8">
        <v>1</v>
      </c>
      <c r="M66" s="2" t="str">
        <f t="shared" si="7"/>
        <v>-</v>
      </c>
      <c r="N66" s="2" t="str">
        <f t="shared" si="1"/>
        <v>-</v>
      </c>
      <c r="O66" s="2" t="str">
        <f t="shared" si="2"/>
        <v>-</v>
      </c>
      <c r="P66" s="2" t="str">
        <f t="shared" si="3"/>
        <v>-</v>
      </c>
      <c r="Q66" s="27"/>
      <c r="R66" s="27"/>
      <c r="S66" s="2">
        <f>(F66*E66*$D$119*1000)/($D$120+($D$124*J66))</f>
        <v>3.1378701706216914</v>
      </c>
      <c r="T66" s="2">
        <f>(E66*F66*$D$119*1000)/($D$124*J66)</f>
        <v>3.1527093596059119</v>
      </c>
      <c r="U66" s="2" t="str">
        <f t="shared" si="24"/>
        <v>--</v>
      </c>
      <c r="V66" s="111" t="str">
        <f t="shared" si="25"/>
        <v>--</v>
      </c>
      <c r="W66" s="26">
        <f>IF(ISNUMBER(S66),ROUND(S66,L66-1-INT(LOG10(ABS(S66)))),"--")</f>
        <v>3</v>
      </c>
      <c r="X66" s="26">
        <f>IF(ISNUMBER(T66),ROUND(T66,L66-1-INT(LOG10(ABS(T66)))),"--")</f>
        <v>3</v>
      </c>
      <c r="Y66" s="43">
        <v>3</v>
      </c>
      <c r="Z66" s="43">
        <v>3</v>
      </c>
      <c r="AA66" s="10">
        <v>2700</v>
      </c>
      <c r="AB66" s="10">
        <v>12000</v>
      </c>
    </row>
    <row r="67" spans="1:30" x14ac:dyDescent="0.25">
      <c r="A67" s="18">
        <v>65</v>
      </c>
      <c r="B67" s="1" t="s">
        <v>61</v>
      </c>
      <c r="C67" s="6">
        <v>1031078</v>
      </c>
      <c r="D67" s="7" t="s">
        <v>99</v>
      </c>
      <c r="E67" s="81">
        <v>0.2</v>
      </c>
      <c r="F67" s="6">
        <v>6.0000000000000001E-3</v>
      </c>
      <c r="G67" s="6">
        <v>88</v>
      </c>
      <c r="H67" s="6">
        <v>120</v>
      </c>
      <c r="I67" s="6">
        <v>140</v>
      </c>
      <c r="J67" s="6" t="s">
        <v>99</v>
      </c>
      <c r="K67" s="6" t="s">
        <v>99</v>
      </c>
      <c r="L67" s="6">
        <v>1</v>
      </c>
      <c r="M67" s="2" t="str">
        <f t="shared" si="7"/>
        <v>-</v>
      </c>
      <c r="N67" s="2" t="str">
        <f t="shared" si="1"/>
        <v>-</v>
      </c>
      <c r="O67" s="2">
        <f t="shared" si="2"/>
        <v>3.5687732342007439</v>
      </c>
      <c r="P67" s="2">
        <f t="shared" si="3"/>
        <v>3.9183673469387754</v>
      </c>
      <c r="Q67" s="2"/>
      <c r="R67" s="2"/>
      <c r="S67" s="2"/>
      <c r="T67" s="2"/>
      <c r="U67" s="2" t="str">
        <f t="shared" si="24"/>
        <v>--</v>
      </c>
      <c r="V67" s="111" t="str">
        <f t="shared" si="25"/>
        <v>--</v>
      </c>
      <c r="W67" s="26">
        <f t="shared" si="5"/>
        <v>4</v>
      </c>
      <c r="X67" s="26">
        <f t="shared" si="6"/>
        <v>4</v>
      </c>
      <c r="Y67" s="43">
        <v>4</v>
      </c>
      <c r="Z67" s="43">
        <v>4</v>
      </c>
      <c r="AA67" s="10">
        <v>110</v>
      </c>
      <c r="AB67" s="10">
        <v>240</v>
      </c>
    </row>
    <row r="68" spans="1:30" s="107" customFormat="1" x14ac:dyDescent="0.25">
      <c r="A68" s="103">
        <v>66</v>
      </c>
      <c r="B68" s="104" t="s">
        <v>62</v>
      </c>
      <c r="C68" s="105">
        <v>72208</v>
      </c>
      <c r="D68" s="106" t="s">
        <v>99</v>
      </c>
      <c r="E68" s="116">
        <v>0.8</v>
      </c>
      <c r="F68" s="118">
        <v>2.9999999999999997E-4</v>
      </c>
      <c r="G68" s="109">
        <v>4600</v>
      </c>
      <c r="H68" s="109">
        <v>36000</v>
      </c>
      <c r="I68" s="117">
        <v>46000</v>
      </c>
      <c r="J68" s="105" t="s">
        <v>99</v>
      </c>
      <c r="K68" s="105" t="s">
        <v>99</v>
      </c>
      <c r="L68" s="105">
        <v>1</v>
      </c>
      <c r="M68" s="26" t="str">
        <f t="shared" si="7"/>
        <v>-</v>
      </c>
      <c r="N68" s="26" t="str">
        <f t="shared" ref="N68:N86" si="26">IF(AND(D68&lt;&gt;"-",I68&lt;&gt;"-"),((($D$125/D68)*$D$119*1000)/($D$121*G68+$D$122*H68+$D$123*I68)),"-")</f>
        <v>-</v>
      </c>
      <c r="O68" s="26">
        <f t="shared" ref="O68:O84" si="27">IF(AND(F68&lt;&gt;"-",G68&lt;&gt;"-"),(F68*E68*$D$119*1000)/($D$120+$D$121*G68+$D$122*H68+$D$123*I68),"-")</f>
        <v>2.3843822959614528E-3</v>
      </c>
      <c r="P68" s="26">
        <f t="shared" ref="P68:P84" si="28">IF(AND(F68&lt;&gt;"-",G68&lt;&gt;"-"),(F68*E68*$D$119*1000)/($D$121*G68+$D$122*H68+$D$123*I68),"-")</f>
        <v>2.3850931677018637E-3</v>
      </c>
      <c r="Q68" s="26"/>
      <c r="R68" s="26"/>
      <c r="S68" s="26"/>
      <c r="T68" s="26"/>
      <c r="U68" s="26" t="str">
        <f t="shared" ref="U68:U101" si="29">IF(ISNUMBER(M68),ROUND(M68,K68-1-INT(LOG10(ABS(M68)))),"--")</f>
        <v>--</v>
      </c>
      <c r="V68" s="26" t="str">
        <f t="shared" ref="V68:V101" si="30">IF(ISNUMBER(N68),ROUND(N68,K68-1-INT(LOG10(ABS(N68)))),"--")</f>
        <v>--</v>
      </c>
      <c r="W68" s="119">
        <f t="shared" ref="W68:W101" si="31">IF(ISNUMBER(O68),ROUND(O68,L68-1-INT(LOG10(ABS(O68)))),"--")</f>
        <v>2E-3</v>
      </c>
      <c r="X68" s="119">
        <f t="shared" ref="X68:X101" si="32">IF(ISNUMBER(P68),ROUND(P68,L68-1-INT(LOG10(ABS(P68)))),"--")</f>
        <v>2E-3</v>
      </c>
      <c r="Y68" s="110">
        <v>2E-3</v>
      </c>
      <c r="Z68" s="110">
        <v>2E-3</v>
      </c>
      <c r="AA68" s="107">
        <v>0.76</v>
      </c>
      <c r="AB68" s="107">
        <v>0.81</v>
      </c>
      <c r="AC68" s="107">
        <v>2</v>
      </c>
      <c r="AD68" s="107">
        <v>3.5999999999999997E-2</v>
      </c>
    </row>
    <row r="69" spans="1:30" x14ac:dyDescent="0.25">
      <c r="A69" s="18">
        <v>67</v>
      </c>
      <c r="B69" s="1" t="s">
        <v>63</v>
      </c>
      <c r="C69" s="6">
        <v>7421934</v>
      </c>
      <c r="D69" s="7" t="s">
        <v>99</v>
      </c>
      <c r="E69" s="81">
        <v>0.8</v>
      </c>
      <c r="F69" s="6">
        <v>2.9999999999999997E-4</v>
      </c>
      <c r="G69" s="6">
        <v>440</v>
      </c>
      <c r="H69" s="6">
        <v>920</v>
      </c>
      <c r="I69" s="6">
        <v>850</v>
      </c>
      <c r="J69" s="6" t="s">
        <v>99</v>
      </c>
      <c r="K69" s="6" t="s">
        <v>99</v>
      </c>
      <c r="L69" s="6">
        <v>1</v>
      </c>
      <c r="M69" s="2" t="str">
        <f t="shared" ref="M69:M86" si="33">IF(AND(D69&lt;&gt;"-",G69&lt;&gt;"-"),((($D$125/D69)*$D$119*1000)/($D$120+$D$121*G69+$D$122*H69+$D$123*I69)),"-")</f>
        <v>-</v>
      </c>
      <c r="N69" s="2" t="str">
        <f t="shared" si="26"/>
        <v>-</v>
      </c>
      <c r="O69" s="2">
        <f t="shared" si="27"/>
        <v>0.12702613298048296</v>
      </c>
      <c r="P69" s="2">
        <f t="shared" si="28"/>
        <v>0.12907563025210084</v>
      </c>
      <c r="Q69" s="2"/>
      <c r="R69" s="2"/>
      <c r="S69" s="2"/>
      <c r="T69" s="2"/>
      <c r="U69" s="2" t="str">
        <f t="shared" si="29"/>
        <v>--</v>
      </c>
      <c r="V69" s="111" t="str">
        <f t="shared" si="30"/>
        <v>--</v>
      </c>
      <c r="W69" s="26">
        <f t="shared" si="31"/>
        <v>0.1</v>
      </c>
      <c r="X69" s="26">
        <f t="shared" si="32"/>
        <v>0.1</v>
      </c>
      <c r="Y69" s="43">
        <v>0.1</v>
      </c>
      <c r="Z69" s="43">
        <v>0.1</v>
      </c>
      <c r="AA69" s="10">
        <v>0.76</v>
      </c>
      <c r="AB69" s="10">
        <v>0.81</v>
      </c>
    </row>
    <row r="70" spans="1:30" x14ac:dyDescent="0.25">
      <c r="A70" s="18">
        <v>68</v>
      </c>
      <c r="B70" s="1" t="s">
        <v>64</v>
      </c>
      <c r="C70" s="6">
        <v>100414</v>
      </c>
      <c r="D70" s="7" t="s">
        <v>99</v>
      </c>
      <c r="E70" s="81">
        <v>0.2</v>
      </c>
      <c r="F70" s="6">
        <v>2.1999999999999999E-2</v>
      </c>
      <c r="G70" s="6">
        <v>100</v>
      </c>
      <c r="H70" s="6">
        <v>140</v>
      </c>
      <c r="I70" s="6">
        <v>160</v>
      </c>
      <c r="J70" s="6" t="s">
        <v>99</v>
      </c>
      <c r="K70" s="6" t="s">
        <v>99</v>
      </c>
      <c r="L70" s="6">
        <v>2</v>
      </c>
      <c r="M70" s="2" t="str">
        <f t="shared" si="33"/>
        <v>-</v>
      </c>
      <c r="N70" s="2" t="str">
        <f t="shared" si="26"/>
        <v>-</v>
      </c>
      <c r="O70" s="2">
        <f t="shared" si="27"/>
        <v>11.578947368421055</v>
      </c>
      <c r="P70" s="2">
        <f t="shared" si="28"/>
        <v>12.571428571428573</v>
      </c>
      <c r="Q70" s="2"/>
      <c r="R70" s="2"/>
      <c r="S70" s="2"/>
      <c r="T70" s="2"/>
      <c r="U70" s="2" t="str">
        <f t="shared" si="29"/>
        <v>--</v>
      </c>
      <c r="V70" s="111" t="str">
        <f t="shared" si="30"/>
        <v>--</v>
      </c>
      <c r="W70" s="26">
        <f t="shared" si="31"/>
        <v>12</v>
      </c>
      <c r="X70" s="26">
        <f t="shared" si="32"/>
        <v>13</v>
      </c>
      <c r="Y70" s="43">
        <v>12</v>
      </c>
      <c r="Z70" s="43">
        <v>13</v>
      </c>
      <c r="AA70" s="10">
        <v>3100</v>
      </c>
      <c r="AB70" s="70">
        <v>29000</v>
      </c>
    </row>
    <row r="71" spans="1:30" x14ac:dyDescent="0.25">
      <c r="A71" s="18">
        <v>69</v>
      </c>
      <c r="B71" s="1" t="s">
        <v>65</v>
      </c>
      <c r="C71" s="6">
        <v>206440</v>
      </c>
      <c r="D71" s="7" t="s">
        <v>99</v>
      </c>
      <c r="E71" s="81">
        <v>0.2</v>
      </c>
      <c r="F71" s="6">
        <v>0.04</v>
      </c>
      <c r="G71" s="6" t="s">
        <v>99</v>
      </c>
      <c r="H71" s="6" t="s">
        <v>99</v>
      </c>
      <c r="I71" s="6" t="s">
        <v>99</v>
      </c>
      <c r="J71" s="8">
        <v>1500</v>
      </c>
      <c r="K71" s="8" t="s">
        <v>99</v>
      </c>
      <c r="L71" s="8">
        <v>1</v>
      </c>
      <c r="M71" s="2" t="str">
        <f t="shared" si="33"/>
        <v>-</v>
      </c>
      <c r="N71" s="2" t="str">
        <f t="shared" si="26"/>
        <v>-</v>
      </c>
      <c r="O71" s="2" t="str">
        <f t="shared" si="27"/>
        <v>-</v>
      </c>
      <c r="P71" s="2" t="str">
        <f t="shared" si="28"/>
        <v>-</v>
      </c>
      <c r="Q71" s="2"/>
      <c r="R71" s="2"/>
      <c r="S71" s="2">
        <f>(F71*E71*$D$119*1000)/($D$120+($D$124*J71))</f>
        <v>2.4160060400151004</v>
      </c>
      <c r="T71" s="2">
        <f>(E71*F71*$D$119*1000)/($D$124*J71)</f>
        <v>2.4380952380952383</v>
      </c>
      <c r="U71" s="2" t="str">
        <f t="shared" si="29"/>
        <v>--</v>
      </c>
      <c r="V71" s="111" t="str">
        <f t="shared" si="30"/>
        <v>--</v>
      </c>
      <c r="W71" s="26">
        <f>IF(ISNUMBER(S71),ROUND(S71,L71-1-INT(LOG10(ABS(S71)))),"--")</f>
        <v>2</v>
      </c>
      <c r="X71" s="26">
        <f>IF(ISNUMBER(T71),ROUND(T71,L71-1-INT(LOG10(ABS(T71)))),"--")</f>
        <v>2</v>
      </c>
      <c r="Y71" s="43">
        <v>2</v>
      </c>
      <c r="Z71" s="43">
        <v>2</v>
      </c>
      <c r="AA71" s="10">
        <v>300</v>
      </c>
      <c r="AB71" s="10">
        <v>370</v>
      </c>
    </row>
    <row r="72" spans="1:30" x14ac:dyDescent="0.25">
      <c r="A72" s="18">
        <v>70</v>
      </c>
      <c r="B72" s="1" t="s">
        <v>66</v>
      </c>
      <c r="C72" s="6">
        <v>86737</v>
      </c>
      <c r="D72" s="7" t="s">
        <v>99</v>
      </c>
      <c r="E72" s="81">
        <v>0.2</v>
      </c>
      <c r="F72" s="6">
        <v>0.04</v>
      </c>
      <c r="G72" s="6">
        <v>230</v>
      </c>
      <c r="H72" s="6">
        <v>450</v>
      </c>
      <c r="I72" s="6">
        <v>710</v>
      </c>
      <c r="J72" s="6" t="s">
        <v>99</v>
      </c>
      <c r="K72" s="6" t="s">
        <v>99</v>
      </c>
      <c r="L72" s="6">
        <v>1</v>
      </c>
      <c r="M72" s="2" t="str">
        <f t="shared" si="33"/>
        <v>-</v>
      </c>
      <c r="N72" s="2" t="str">
        <f t="shared" si="26"/>
        <v>-</v>
      </c>
      <c r="O72" s="2">
        <f t="shared" si="27"/>
        <v>5.0532964863797876</v>
      </c>
      <c r="P72" s="2">
        <f t="shared" si="28"/>
        <v>5.1509054325955743</v>
      </c>
      <c r="Q72" s="2"/>
      <c r="R72" s="2"/>
      <c r="S72" s="2"/>
      <c r="T72" s="2"/>
      <c r="U72" s="2" t="str">
        <f t="shared" si="29"/>
        <v>--</v>
      </c>
      <c r="V72" s="111" t="str">
        <f t="shared" si="30"/>
        <v>--</v>
      </c>
      <c r="W72" s="26">
        <f t="shared" si="31"/>
        <v>5</v>
      </c>
      <c r="X72" s="26">
        <f t="shared" si="32"/>
        <v>5</v>
      </c>
      <c r="Y72" s="43">
        <v>5</v>
      </c>
      <c r="Z72" s="43">
        <v>5</v>
      </c>
      <c r="AA72" s="10">
        <v>1300</v>
      </c>
      <c r="AB72" s="10">
        <v>14000</v>
      </c>
    </row>
    <row r="73" spans="1:30" x14ac:dyDescent="0.25">
      <c r="A73" s="18">
        <v>71</v>
      </c>
      <c r="B73" s="1" t="s">
        <v>98</v>
      </c>
      <c r="C73" s="6">
        <v>58899</v>
      </c>
      <c r="D73" s="7" t="s">
        <v>99</v>
      </c>
      <c r="E73" s="81">
        <v>0.5</v>
      </c>
      <c r="F73" s="6">
        <v>4.7000000000000002E-3</v>
      </c>
      <c r="G73" s="8">
        <v>1200</v>
      </c>
      <c r="H73" s="8">
        <v>2400</v>
      </c>
      <c r="I73" s="8">
        <v>2500</v>
      </c>
      <c r="J73" s="6" t="s">
        <v>99</v>
      </c>
      <c r="K73" s="6" t="s">
        <v>99</v>
      </c>
      <c r="L73" s="6">
        <v>2</v>
      </c>
      <c r="M73" s="2" t="str">
        <f t="shared" si="33"/>
        <v>-</v>
      </c>
      <c r="N73" s="2" t="str">
        <f t="shared" si="26"/>
        <v>-</v>
      </c>
      <c r="O73" s="2">
        <f t="shared" si="27"/>
        <v>0.42736985678563311</v>
      </c>
      <c r="P73" s="2">
        <f t="shared" si="28"/>
        <v>0.42971428571428572</v>
      </c>
      <c r="Q73" s="2"/>
      <c r="R73" s="2"/>
      <c r="S73" s="2"/>
      <c r="T73" s="2"/>
      <c r="U73" s="2" t="str">
        <f t="shared" si="29"/>
        <v>--</v>
      </c>
      <c r="V73" s="111" t="str">
        <f t="shared" si="30"/>
        <v>--</v>
      </c>
      <c r="W73" s="26">
        <f t="shared" si="31"/>
        <v>0.43</v>
      </c>
      <c r="X73" s="26">
        <f t="shared" si="32"/>
        <v>0.43</v>
      </c>
      <c r="Y73" s="43">
        <v>0.43</v>
      </c>
      <c r="Z73" s="43">
        <v>0.43</v>
      </c>
    </row>
    <row r="74" spans="1:30" s="29" customFormat="1" x14ac:dyDescent="0.25">
      <c r="A74" s="28">
        <v>72</v>
      </c>
      <c r="B74" s="1" t="s">
        <v>67</v>
      </c>
      <c r="C74" s="6">
        <v>76448</v>
      </c>
      <c r="D74" s="7">
        <v>4.0999999999999996</v>
      </c>
      <c r="E74" s="81" t="s">
        <v>99</v>
      </c>
      <c r="F74" s="6" t="s">
        <v>99</v>
      </c>
      <c r="G74" s="8">
        <v>12000</v>
      </c>
      <c r="H74" s="8">
        <v>180000</v>
      </c>
      <c r="I74" s="8">
        <v>330000</v>
      </c>
      <c r="J74" s="6" t="s">
        <v>99</v>
      </c>
      <c r="K74" s="6">
        <v>2</v>
      </c>
      <c r="L74" s="6">
        <v>1</v>
      </c>
      <c r="M74" s="2">
        <f t="shared" si="33"/>
        <v>3.3785946769227292E-6</v>
      </c>
      <c r="N74" s="2">
        <f t="shared" si="26"/>
        <v>3.3787350860521598E-6</v>
      </c>
      <c r="O74" s="2" t="str">
        <f t="shared" si="27"/>
        <v>-</v>
      </c>
      <c r="P74" s="2" t="str">
        <f t="shared" si="28"/>
        <v>-</v>
      </c>
      <c r="Q74" s="2"/>
      <c r="R74" s="2"/>
      <c r="S74" s="2"/>
      <c r="T74" s="2"/>
      <c r="U74" s="97">
        <f t="shared" si="29"/>
        <v>3.4000000000000001E-6</v>
      </c>
      <c r="V74" s="97">
        <f t="shared" si="30"/>
        <v>3.4000000000000001E-6</v>
      </c>
      <c r="W74" s="2" t="str">
        <f t="shared" si="31"/>
        <v>--</v>
      </c>
      <c r="X74" s="2" t="str">
        <f t="shared" si="32"/>
        <v>--</v>
      </c>
      <c r="Y74" s="30">
        <v>3.3999999999999997E-7</v>
      </c>
      <c r="Z74" s="30">
        <v>3.3999999999999997E-7</v>
      </c>
    </row>
    <row r="75" spans="1:30" x14ac:dyDescent="0.25">
      <c r="A75" s="18">
        <v>73</v>
      </c>
      <c r="B75" s="1" t="s">
        <v>68</v>
      </c>
      <c r="C75" s="6">
        <v>1024573</v>
      </c>
      <c r="D75" s="7">
        <v>5.5</v>
      </c>
      <c r="E75" s="81" t="s">
        <v>99</v>
      </c>
      <c r="F75" s="6" t="s">
        <v>99</v>
      </c>
      <c r="G75" s="8">
        <v>4000</v>
      </c>
      <c r="H75" s="8">
        <v>28000</v>
      </c>
      <c r="I75" s="8">
        <v>35000</v>
      </c>
      <c r="J75" s="6" t="s">
        <v>99</v>
      </c>
      <c r="K75" s="6">
        <v>2</v>
      </c>
      <c r="L75" s="6">
        <v>2</v>
      </c>
      <c r="M75" s="2">
        <f t="shared" si="33"/>
        <v>2.3738379321497774E-5</v>
      </c>
      <c r="N75" s="2">
        <f t="shared" si="26"/>
        <v>2.3747680890538032E-5</v>
      </c>
      <c r="O75" s="2" t="str">
        <f t="shared" si="27"/>
        <v>-</v>
      </c>
      <c r="P75" s="2" t="str">
        <f t="shared" si="28"/>
        <v>-</v>
      </c>
      <c r="Q75" s="2"/>
      <c r="R75" s="2"/>
      <c r="S75" s="2"/>
      <c r="T75" s="2"/>
      <c r="U75" s="97">
        <f t="shared" si="29"/>
        <v>2.4000000000000001E-5</v>
      </c>
      <c r="V75" s="97">
        <f t="shared" si="30"/>
        <v>2.4000000000000001E-5</v>
      </c>
      <c r="W75" s="2" t="str">
        <f t="shared" si="31"/>
        <v>--</v>
      </c>
      <c r="X75" s="2" t="str">
        <f t="shared" si="32"/>
        <v>--</v>
      </c>
      <c r="Y75" s="19">
        <v>2.3999999999999999E-6</v>
      </c>
      <c r="Z75" s="19">
        <v>2.3999999999999999E-6</v>
      </c>
    </row>
    <row r="76" spans="1:30" x14ac:dyDescent="0.25">
      <c r="A76" s="18">
        <v>74</v>
      </c>
      <c r="B76" s="1" t="s">
        <v>69</v>
      </c>
      <c r="C76" s="6">
        <v>118741</v>
      </c>
      <c r="D76" s="7">
        <v>1.02</v>
      </c>
      <c r="E76" s="81" t="s">
        <v>99</v>
      </c>
      <c r="F76" s="6" t="s">
        <v>99</v>
      </c>
      <c r="G76" s="8">
        <v>18000</v>
      </c>
      <c r="H76" s="8">
        <v>46000</v>
      </c>
      <c r="I76" s="8">
        <v>90000</v>
      </c>
      <c r="J76" s="6" t="s">
        <v>99</v>
      </c>
      <c r="K76" s="6">
        <v>2</v>
      </c>
      <c r="L76" s="6">
        <v>1</v>
      </c>
      <c r="M76" s="2">
        <f t="shared" si="33"/>
        <v>4.9790109792171119E-5</v>
      </c>
      <c r="N76" s="2">
        <f t="shared" si="26"/>
        <v>4.9797696856520396E-5</v>
      </c>
      <c r="O76" s="2" t="str">
        <f t="shared" si="27"/>
        <v>-</v>
      </c>
      <c r="P76" s="2" t="str">
        <f t="shared" si="28"/>
        <v>-</v>
      </c>
      <c r="Q76" s="2"/>
      <c r="R76" s="2"/>
      <c r="S76" s="2"/>
      <c r="T76" s="2"/>
      <c r="U76" s="97">
        <f t="shared" si="29"/>
        <v>5.0000000000000002E-5</v>
      </c>
      <c r="V76" s="97">
        <f t="shared" si="30"/>
        <v>5.0000000000000002E-5</v>
      </c>
      <c r="W76" s="2" t="str">
        <f t="shared" si="31"/>
        <v>--</v>
      </c>
      <c r="X76" s="2" t="str">
        <f t="shared" si="32"/>
        <v>--</v>
      </c>
      <c r="Y76" s="19">
        <v>5.0000000000000004E-6</v>
      </c>
      <c r="Z76" s="19">
        <v>5.0000000000000004E-6</v>
      </c>
    </row>
    <row r="77" spans="1:30" x14ac:dyDescent="0.25">
      <c r="A77" s="18">
        <v>75</v>
      </c>
      <c r="B77" s="1" t="s">
        <v>70</v>
      </c>
      <c r="C77" s="6">
        <v>87683</v>
      </c>
      <c r="D77" s="7">
        <v>0.04</v>
      </c>
      <c r="E77" s="81" t="s">
        <v>99</v>
      </c>
      <c r="F77" s="6" t="s">
        <v>99</v>
      </c>
      <c r="G77" s="8">
        <v>23000</v>
      </c>
      <c r="H77" s="8">
        <v>2800</v>
      </c>
      <c r="I77" s="8">
        <v>1100</v>
      </c>
      <c r="J77" s="6" t="s">
        <v>99</v>
      </c>
      <c r="K77" s="6">
        <v>1</v>
      </c>
      <c r="L77" s="6">
        <v>1</v>
      </c>
      <c r="M77" s="2">
        <f t="shared" si="33"/>
        <v>0.1026167265264238</v>
      </c>
      <c r="N77" s="2">
        <f t="shared" si="26"/>
        <v>0.1038961038961039</v>
      </c>
      <c r="O77" s="2" t="str">
        <f t="shared" si="27"/>
        <v>-</v>
      </c>
      <c r="P77" s="2" t="str">
        <f t="shared" si="28"/>
        <v>-</v>
      </c>
      <c r="Q77" s="2"/>
      <c r="R77" s="2"/>
      <c r="S77" s="2"/>
      <c r="T77" s="2"/>
      <c r="U77" s="97">
        <f t="shared" si="29"/>
        <v>0.1</v>
      </c>
      <c r="V77" s="97">
        <f t="shared" si="30"/>
        <v>0.1</v>
      </c>
      <c r="W77" s="2" t="str">
        <f t="shared" si="31"/>
        <v>--</v>
      </c>
      <c r="X77" s="2" t="str">
        <f t="shared" si="32"/>
        <v>--</v>
      </c>
      <c r="Y77" s="43">
        <v>0.01</v>
      </c>
      <c r="Z77" s="43">
        <v>0.01</v>
      </c>
    </row>
    <row r="78" spans="1:30" x14ac:dyDescent="0.25">
      <c r="A78" s="18">
        <v>76</v>
      </c>
      <c r="B78" s="1" t="s">
        <v>71</v>
      </c>
      <c r="C78" s="6">
        <v>77474</v>
      </c>
      <c r="D78" s="7" t="s">
        <v>99</v>
      </c>
      <c r="E78" s="81">
        <v>0.2</v>
      </c>
      <c r="F78" s="6">
        <v>6.0000000000000001E-3</v>
      </c>
      <c r="G78" s="6">
        <v>620</v>
      </c>
      <c r="H78" s="8">
        <v>1500</v>
      </c>
      <c r="I78" s="8">
        <v>1300</v>
      </c>
      <c r="J78" s="6" t="s">
        <v>99</v>
      </c>
      <c r="K78" s="6" t="s">
        <v>99</v>
      </c>
      <c r="L78" s="6">
        <v>1</v>
      </c>
      <c r="M78" s="2" t="str">
        <f t="shared" si="33"/>
        <v>-</v>
      </c>
      <c r="N78" s="2" t="str">
        <f t="shared" si="26"/>
        <v>-</v>
      </c>
      <c r="O78" s="2">
        <f t="shared" si="27"/>
        <v>0.41757285776424535</v>
      </c>
      <c r="P78" s="2">
        <f t="shared" si="28"/>
        <v>0.42197802197802203</v>
      </c>
      <c r="Q78" s="2"/>
      <c r="R78" s="2"/>
      <c r="S78" s="2"/>
      <c r="T78" s="2"/>
      <c r="U78" s="2" t="str">
        <f t="shared" si="29"/>
        <v>--</v>
      </c>
      <c r="V78" s="2" t="str">
        <f t="shared" si="30"/>
        <v>--</v>
      </c>
      <c r="W78" s="26">
        <f t="shared" si="31"/>
        <v>0.4</v>
      </c>
      <c r="X78" s="26">
        <f t="shared" si="32"/>
        <v>0.4</v>
      </c>
      <c r="Y78" s="43">
        <v>0.4</v>
      </c>
      <c r="Z78" s="43">
        <v>0.4</v>
      </c>
      <c r="AA78" s="10">
        <v>240</v>
      </c>
      <c r="AB78" s="10">
        <v>17000</v>
      </c>
    </row>
    <row r="79" spans="1:30" x14ac:dyDescent="0.25">
      <c r="A79" s="18">
        <v>77</v>
      </c>
      <c r="B79" s="1" t="s">
        <v>72</v>
      </c>
      <c r="C79" s="6">
        <v>67721</v>
      </c>
      <c r="D79" s="7">
        <v>0.04</v>
      </c>
      <c r="E79" s="81" t="s">
        <v>99</v>
      </c>
      <c r="F79" s="6" t="s">
        <v>99</v>
      </c>
      <c r="G79" s="8">
        <v>1200</v>
      </c>
      <c r="H79" s="6">
        <v>280</v>
      </c>
      <c r="I79" s="6">
        <v>600</v>
      </c>
      <c r="J79" s="6" t="s">
        <v>99</v>
      </c>
      <c r="K79" s="6">
        <v>1</v>
      </c>
      <c r="L79" s="6">
        <v>1</v>
      </c>
      <c r="M79" s="2">
        <f t="shared" si="33"/>
        <v>0.18621973929236499</v>
      </c>
      <c r="N79" s="2">
        <f t="shared" si="26"/>
        <v>0.19047619047619047</v>
      </c>
      <c r="O79" s="2" t="str">
        <f t="shared" si="27"/>
        <v>-</v>
      </c>
      <c r="P79" s="2" t="str">
        <f t="shared" si="28"/>
        <v>-</v>
      </c>
      <c r="Q79" s="2"/>
      <c r="R79" s="2"/>
      <c r="S79" s="2"/>
      <c r="T79" s="2"/>
      <c r="U79" s="97">
        <f t="shared" si="29"/>
        <v>0.2</v>
      </c>
      <c r="V79" s="97">
        <f t="shared" si="30"/>
        <v>0.2</v>
      </c>
      <c r="W79" s="2" t="str">
        <f t="shared" si="31"/>
        <v>--</v>
      </c>
      <c r="X79" s="2" t="str">
        <f t="shared" si="32"/>
        <v>--</v>
      </c>
      <c r="Y79" s="43">
        <v>0.02</v>
      </c>
      <c r="Z79" s="43">
        <v>0.02</v>
      </c>
    </row>
    <row r="80" spans="1:30" x14ac:dyDescent="0.25">
      <c r="A80" s="18">
        <v>78</v>
      </c>
      <c r="B80" s="1" t="s">
        <v>73</v>
      </c>
      <c r="C80" s="6">
        <v>193395</v>
      </c>
      <c r="D80" s="7">
        <v>0.73</v>
      </c>
      <c r="E80" s="81" t="s">
        <v>99</v>
      </c>
      <c r="F80" s="6" t="s">
        <v>99</v>
      </c>
      <c r="G80" s="6" t="s">
        <v>99</v>
      </c>
      <c r="H80" s="6" t="s">
        <v>99</v>
      </c>
      <c r="I80" s="6" t="s">
        <v>99</v>
      </c>
      <c r="J80" s="8">
        <v>3900</v>
      </c>
      <c r="K80" s="8">
        <v>2</v>
      </c>
      <c r="L80" s="8" t="s">
        <v>99</v>
      </c>
      <c r="M80" s="2" t="str">
        <f t="shared" si="33"/>
        <v>-</v>
      </c>
      <c r="N80" s="2" t="str">
        <f t="shared" si="26"/>
        <v>-</v>
      </c>
      <c r="O80" s="2" t="str">
        <f t="shared" si="27"/>
        <v>-</v>
      </c>
      <c r="P80" s="2" t="str">
        <f t="shared" si="28"/>
        <v>-</v>
      </c>
      <c r="Q80" s="2">
        <f t="shared" ref="Q80" si="34">(($D$125/D80)*$D$119*1000)/($D$120+($D$124*J80))</f>
        <v>1.6000736033857561E-3</v>
      </c>
      <c r="R80" s="2">
        <f t="shared" ref="R80" si="35">(($D$125/D80)*$D$119*1000)/($D$124*J80)</f>
        <v>1.6057002358372224E-3</v>
      </c>
      <c r="S80" s="2"/>
      <c r="T80" s="2"/>
      <c r="U80" s="97">
        <f>IF(ISNUMBER(Q80),ROUND(Q80,K80-1-INT(LOG10(ABS(Q80)))),"--")</f>
        <v>1.6000000000000001E-3</v>
      </c>
      <c r="V80" s="97">
        <f>IF(ISNUMBER(R80),ROUND(R80,K80-1-INT(LOG10(ABS(R80)))),"--")</f>
        <v>1.6000000000000001E-3</v>
      </c>
      <c r="W80" s="2" t="str">
        <f t="shared" si="31"/>
        <v>--</v>
      </c>
      <c r="X80" s="2" t="str">
        <f t="shared" si="32"/>
        <v>--</v>
      </c>
      <c r="Y80" s="43">
        <v>1.6000000000000001E-4</v>
      </c>
      <c r="Z80" s="43">
        <v>1.6000000000000001E-4</v>
      </c>
    </row>
    <row r="81" spans="1:28" x14ac:dyDescent="0.25">
      <c r="A81" s="18">
        <v>79</v>
      </c>
      <c r="B81" s="1" t="s">
        <v>74</v>
      </c>
      <c r="C81" s="6">
        <v>78591</v>
      </c>
      <c r="D81" s="7">
        <v>9.5E-4</v>
      </c>
      <c r="E81" s="81" t="s">
        <v>99</v>
      </c>
      <c r="F81" s="6" t="s">
        <v>99</v>
      </c>
      <c r="G81" s="6">
        <v>1.9</v>
      </c>
      <c r="H81" s="6">
        <v>2.2000000000000002</v>
      </c>
      <c r="I81" s="6">
        <v>2.4</v>
      </c>
      <c r="J81" s="6" t="s">
        <v>99</v>
      </c>
      <c r="K81" s="6">
        <v>2</v>
      </c>
      <c r="L81" s="6">
        <v>1</v>
      </c>
      <c r="M81" s="2">
        <f t="shared" si="33"/>
        <v>298.61888764464362</v>
      </c>
      <c r="N81" s="2">
        <f t="shared" si="26"/>
        <v>2005.0125313283213</v>
      </c>
      <c r="O81" s="2" t="str">
        <f t="shared" si="27"/>
        <v>-</v>
      </c>
      <c r="P81" s="2" t="str">
        <f t="shared" si="28"/>
        <v>-</v>
      </c>
      <c r="Q81" s="2"/>
      <c r="R81" s="2"/>
      <c r="S81" s="2"/>
      <c r="T81" s="2"/>
      <c r="U81" s="97">
        <f t="shared" si="29"/>
        <v>300</v>
      </c>
      <c r="V81" s="97">
        <f t="shared" si="30"/>
        <v>2000</v>
      </c>
      <c r="W81" s="2" t="str">
        <f t="shared" si="31"/>
        <v>--</v>
      </c>
      <c r="X81" s="2" t="str">
        <f t="shared" si="32"/>
        <v>--</v>
      </c>
      <c r="Y81" s="43">
        <v>30</v>
      </c>
      <c r="Z81" s="43">
        <v>200</v>
      </c>
    </row>
    <row r="82" spans="1:28" x14ac:dyDescent="0.25">
      <c r="A82" s="18">
        <v>80</v>
      </c>
      <c r="B82" s="1" t="s">
        <v>75</v>
      </c>
      <c r="C82" s="6">
        <v>74839</v>
      </c>
      <c r="D82" s="7" t="s">
        <v>99</v>
      </c>
      <c r="E82" s="81">
        <v>0.2</v>
      </c>
      <c r="F82" s="6">
        <v>0.02</v>
      </c>
      <c r="G82" s="6">
        <v>1.2</v>
      </c>
      <c r="H82" s="6">
        <v>1.3</v>
      </c>
      <c r="I82" s="6">
        <v>1.4</v>
      </c>
      <c r="J82" s="6" t="s">
        <v>99</v>
      </c>
      <c r="K82" s="6" t="s">
        <v>99</v>
      </c>
      <c r="L82" s="6">
        <v>1</v>
      </c>
      <c r="M82" s="2" t="str">
        <f t="shared" si="33"/>
        <v>-</v>
      </c>
      <c r="N82" s="2" t="str">
        <f t="shared" si="26"/>
        <v>-</v>
      </c>
      <c r="O82" s="2">
        <f t="shared" si="27"/>
        <v>120.98298676748583</v>
      </c>
      <c r="P82" s="2">
        <f t="shared" si="28"/>
        <v>1306.122448979592</v>
      </c>
      <c r="Q82" s="2"/>
      <c r="R82" s="2"/>
      <c r="S82" s="2"/>
      <c r="T82" s="2"/>
      <c r="U82" s="2" t="str">
        <f t="shared" si="29"/>
        <v>--</v>
      </c>
      <c r="V82" s="2" t="str">
        <f t="shared" si="30"/>
        <v>--</v>
      </c>
      <c r="W82" s="26">
        <f t="shared" si="31"/>
        <v>100</v>
      </c>
      <c r="X82" s="26">
        <f t="shared" si="32"/>
        <v>1000</v>
      </c>
      <c r="Y82" s="43">
        <v>100</v>
      </c>
      <c r="Z82" s="13">
        <v>1000</v>
      </c>
      <c r="AA82" s="10">
        <v>48</v>
      </c>
      <c r="AB82" s="10">
        <v>4000</v>
      </c>
    </row>
    <row r="83" spans="1:28" x14ac:dyDescent="0.25">
      <c r="A83" s="18">
        <v>81</v>
      </c>
      <c r="B83" s="1" t="s">
        <v>76</v>
      </c>
      <c r="C83" s="6">
        <v>75092</v>
      </c>
      <c r="D83" s="7">
        <v>2E-3</v>
      </c>
      <c r="E83" s="81" t="s">
        <v>99</v>
      </c>
      <c r="F83" s="6" t="s">
        <v>99</v>
      </c>
      <c r="G83" s="6">
        <v>1.4</v>
      </c>
      <c r="H83" s="6">
        <v>1.5</v>
      </c>
      <c r="I83" s="6">
        <v>1.6</v>
      </c>
      <c r="J83" s="6" t="s">
        <v>99</v>
      </c>
      <c r="K83" s="6">
        <v>1</v>
      </c>
      <c r="L83" s="6">
        <v>1</v>
      </c>
      <c r="M83" s="2">
        <f t="shared" si="33"/>
        <v>149.25373134328359</v>
      </c>
      <c r="N83" s="2">
        <f t="shared" si="26"/>
        <v>1428.5714285714287</v>
      </c>
      <c r="O83" s="2" t="str">
        <f t="shared" si="27"/>
        <v>-</v>
      </c>
      <c r="P83" s="2" t="str">
        <f t="shared" si="28"/>
        <v>-</v>
      </c>
      <c r="Q83" s="2"/>
      <c r="R83" s="2"/>
      <c r="S83" s="2"/>
      <c r="T83" s="2"/>
      <c r="U83" s="97">
        <f t="shared" si="29"/>
        <v>100</v>
      </c>
      <c r="V83" s="97">
        <f t="shared" si="30"/>
        <v>1000</v>
      </c>
      <c r="W83" s="2" t="str">
        <f t="shared" si="31"/>
        <v>--</v>
      </c>
      <c r="X83" s="2" t="str">
        <f t="shared" si="32"/>
        <v>--</v>
      </c>
      <c r="Y83" s="43">
        <v>10</v>
      </c>
      <c r="Z83" s="43">
        <v>100</v>
      </c>
    </row>
    <row r="84" spans="1:28" s="29" customFormat="1" ht="15.75" customHeight="1" x14ac:dyDescent="0.25">
      <c r="A84" s="67">
        <v>82</v>
      </c>
      <c r="B84" s="1" t="s">
        <v>112</v>
      </c>
      <c r="C84" s="6">
        <v>22967926</v>
      </c>
      <c r="D84" s="9" t="s">
        <v>99</v>
      </c>
      <c r="E84" s="84">
        <v>2.6999999999999999E-5</v>
      </c>
      <c r="F84" s="6">
        <v>1E-4</v>
      </c>
      <c r="G84" s="6" t="s">
        <v>99</v>
      </c>
      <c r="H84" s="6" t="s">
        <v>99</v>
      </c>
      <c r="I84" s="6" t="s">
        <v>99</v>
      </c>
      <c r="J84" s="6" t="s">
        <v>99</v>
      </c>
      <c r="K84" s="6">
        <v>2</v>
      </c>
      <c r="L84" s="6">
        <v>2</v>
      </c>
      <c r="M84" s="2" t="str">
        <f t="shared" si="33"/>
        <v>-</v>
      </c>
      <c r="N84" s="2" t="str">
        <f t="shared" si="26"/>
        <v>-</v>
      </c>
      <c r="O84" s="2" t="str">
        <f t="shared" si="27"/>
        <v>-</v>
      </c>
      <c r="P84" s="2" t="str">
        <f t="shared" si="28"/>
        <v>-</v>
      </c>
      <c r="Q84" s="2"/>
      <c r="R84" s="2"/>
      <c r="S84" s="2"/>
      <c r="T84" s="2"/>
      <c r="U84" s="2" t="str">
        <f t="shared" si="29"/>
        <v>--</v>
      </c>
      <c r="V84" s="2" t="str">
        <f t="shared" si="30"/>
        <v>--</v>
      </c>
      <c r="W84" s="2" t="str">
        <f t="shared" si="31"/>
        <v>--</v>
      </c>
      <c r="X84" s="2" t="str">
        <f t="shared" si="32"/>
        <v>--</v>
      </c>
      <c r="Y84" s="6" t="s">
        <v>99</v>
      </c>
      <c r="Z84" s="12" t="s">
        <v>183</v>
      </c>
    </row>
    <row r="85" spans="1:28" s="29" customFormat="1" x14ac:dyDescent="0.25">
      <c r="A85" s="67">
        <v>83</v>
      </c>
      <c r="B85" s="1" t="s">
        <v>77</v>
      </c>
      <c r="C85" s="6">
        <v>7440020</v>
      </c>
      <c r="D85" s="7" t="s">
        <v>99</v>
      </c>
      <c r="E85" s="81">
        <v>0.2</v>
      </c>
      <c r="F85" s="6">
        <v>0.02</v>
      </c>
      <c r="G85" s="6" t="s">
        <v>99</v>
      </c>
      <c r="H85" s="6" t="s">
        <v>99</v>
      </c>
      <c r="I85" s="6" t="s">
        <v>99</v>
      </c>
      <c r="J85" s="6">
        <v>47</v>
      </c>
      <c r="K85" s="6">
        <v>2</v>
      </c>
      <c r="L85" s="6">
        <v>2</v>
      </c>
      <c r="M85" s="2" t="str">
        <f t="shared" si="33"/>
        <v>-</v>
      </c>
      <c r="N85" s="2" t="str">
        <f t="shared" si="26"/>
        <v>-</v>
      </c>
      <c r="O85" s="2">
        <f>(F85*E85*$D$119*1000)/($D$120+($D$123*J85))</f>
        <v>30.117647058823529</v>
      </c>
      <c r="P85" s="2">
        <f>(E85*F85*$D$119*1000)/($D$123*J85)</f>
        <v>38.90577507598784</v>
      </c>
      <c r="Q85" s="2"/>
      <c r="R85" s="2"/>
      <c r="S85" s="2"/>
      <c r="T85" s="2"/>
      <c r="U85" s="2" t="str">
        <f t="shared" si="29"/>
        <v>--</v>
      </c>
      <c r="V85" s="2" t="str">
        <f t="shared" si="30"/>
        <v>--</v>
      </c>
      <c r="W85" s="26">
        <f t="shared" si="31"/>
        <v>30</v>
      </c>
      <c r="X85" s="26">
        <f t="shared" si="32"/>
        <v>39</v>
      </c>
      <c r="Y85" s="12">
        <v>30</v>
      </c>
      <c r="Z85" s="12">
        <v>39</v>
      </c>
      <c r="AA85" s="29">
        <v>610</v>
      </c>
      <c r="AB85" s="29">
        <v>4600</v>
      </c>
    </row>
    <row r="86" spans="1:28" x14ac:dyDescent="0.25">
      <c r="A86" s="18">
        <v>84</v>
      </c>
      <c r="B86" s="1" t="s">
        <v>78</v>
      </c>
      <c r="C86" s="6">
        <v>98953</v>
      </c>
      <c r="D86" s="7" t="s">
        <v>99</v>
      </c>
      <c r="E86" s="81">
        <v>0.2</v>
      </c>
      <c r="F86" s="6">
        <v>2E-3</v>
      </c>
      <c r="G86" s="6">
        <v>2.2999999999999998</v>
      </c>
      <c r="H86" s="6">
        <v>2.8</v>
      </c>
      <c r="I86" s="6">
        <v>3.1</v>
      </c>
      <c r="J86" s="6" t="s">
        <v>99</v>
      </c>
      <c r="K86" s="6" t="s">
        <v>99</v>
      </c>
      <c r="L86" s="6">
        <v>1</v>
      </c>
      <c r="M86" s="2" t="str">
        <f t="shared" si="33"/>
        <v>-</v>
      </c>
      <c r="N86" s="2" t="str">
        <f t="shared" si="26"/>
        <v>-</v>
      </c>
      <c r="O86" s="2">
        <f t="shared" ref="O86:O93" si="36">IF(AND(F86&lt;&gt;"-",G86&lt;&gt;"-"),(F86*E86*$D$119*1000)/($D$120+$D$121*G86+$D$122*H86+$D$123*I86),"-")</f>
        <v>10.875106202209006</v>
      </c>
      <c r="P86" s="2">
        <f t="shared" ref="P86:P93" si="37">IF(AND(F86&lt;&gt;"-",G86&lt;&gt;"-"),(F86*E86*$D$119*1000)/($D$121*G86+$D$122*H86+$D$123*I86),"-")</f>
        <v>58.986175115207374</v>
      </c>
      <c r="Q86" s="2"/>
      <c r="R86" s="2"/>
      <c r="S86" s="2"/>
      <c r="T86" s="2"/>
      <c r="U86" s="2" t="str">
        <f t="shared" si="29"/>
        <v>--</v>
      </c>
      <c r="V86" s="2" t="str">
        <f t="shared" si="30"/>
        <v>--</v>
      </c>
      <c r="W86" s="26">
        <f t="shared" si="31"/>
        <v>10</v>
      </c>
      <c r="X86" s="26">
        <f t="shared" si="32"/>
        <v>60</v>
      </c>
      <c r="Y86" s="43">
        <v>10</v>
      </c>
      <c r="Z86" s="43">
        <v>60</v>
      </c>
      <c r="AA86" s="10">
        <v>17</v>
      </c>
      <c r="AB86" s="10">
        <v>1900</v>
      </c>
    </row>
    <row r="87" spans="1:28" s="29" customFormat="1" x14ac:dyDescent="0.25">
      <c r="A87" s="28">
        <v>85</v>
      </c>
      <c r="B87" s="1" t="s">
        <v>79</v>
      </c>
      <c r="C87" s="6">
        <v>62759</v>
      </c>
      <c r="D87" s="7">
        <v>51</v>
      </c>
      <c r="E87" s="81" t="s">
        <v>99</v>
      </c>
      <c r="F87" s="6" t="s">
        <v>99</v>
      </c>
      <c r="G87" s="6" t="s">
        <v>99</v>
      </c>
      <c r="H87" s="6" t="s">
        <v>99</v>
      </c>
      <c r="I87" s="6" t="s">
        <v>99</v>
      </c>
      <c r="J87" s="6">
        <v>2.5999999999999999E-2</v>
      </c>
      <c r="K87" s="6">
        <v>2</v>
      </c>
      <c r="L87" s="6">
        <v>2</v>
      </c>
      <c r="M87" s="2">
        <f>($D$125*$D$119*1000)/(D87*($D$120+$D$124*J87))</f>
        <v>6.5235800918275449E-3</v>
      </c>
      <c r="N87" s="2">
        <f>($D$125*$D$119*1000)/(D87*$D$124*J87)</f>
        <v>3.4475328592975663</v>
      </c>
      <c r="O87" s="2" t="str">
        <f t="shared" si="36"/>
        <v>-</v>
      </c>
      <c r="P87" s="2" t="str">
        <f t="shared" si="37"/>
        <v>-</v>
      </c>
      <c r="Q87" s="2"/>
      <c r="R87" s="2"/>
      <c r="S87" s="2"/>
      <c r="T87" s="2"/>
      <c r="U87" s="97">
        <f t="shared" si="29"/>
        <v>6.4999999999999997E-3</v>
      </c>
      <c r="V87" s="97">
        <f t="shared" si="30"/>
        <v>3.4</v>
      </c>
      <c r="W87" s="2" t="str">
        <f t="shared" si="31"/>
        <v>--</v>
      </c>
      <c r="X87" s="2" t="str">
        <f t="shared" si="32"/>
        <v>--</v>
      </c>
      <c r="Y87" s="12">
        <v>6.4999999999999997E-4</v>
      </c>
      <c r="Z87" s="12">
        <v>0.34</v>
      </c>
    </row>
    <row r="88" spans="1:28" s="29" customFormat="1" x14ac:dyDescent="0.25">
      <c r="A88" s="28">
        <v>86</v>
      </c>
      <c r="B88" s="1" t="s">
        <v>80</v>
      </c>
      <c r="C88" s="6">
        <v>621647</v>
      </c>
      <c r="D88" s="7">
        <v>7</v>
      </c>
      <c r="E88" s="81" t="s">
        <v>99</v>
      </c>
      <c r="F88" s="6" t="s">
        <v>99</v>
      </c>
      <c r="G88" s="6" t="s">
        <v>99</v>
      </c>
      <c r="H88" s="6" t="s">
        <v>99</v>
      </c>
      <c r="I88" s="6" t="s">
        <v>99</v>
      </c>
      <c r="J88" s="6">
        <v>1.1299999999999999</v>
      </c>
      <c r="K88" s="6">
        <v>2</v>
      </c>
      <c r="L88" s="6">
        <v>2</v>
      </c>
      <c r="M88" s="2">
        <f>($D$125*$D$119*1000)/(D88*($D$120+$D$124*J88))</f>
        <v>4.3994115787013489E-2</v>
      </c>
      <c r="N88" s="2">
        <f>($D$125*$D$119*1000)/(D88*$D$124*J88)</f>
        <v>0.57793028715911154</v>
      </c>
      <c r="O88" s="2" t="str">
        <f t="shared" si="36"/>
        <v>-</v>
      </c>
      <c r="P88" s="2" t="str">
        <f t="shared" si="37"/>
        <v>-</v>
      </c>
      <c r="Q88" s="2"/>
      <c r="R88" s="2"/>
      <c r="S88" s="2"/>
      <c r="T88" s="2"/>
      <c r="U88" s="97">
        <f t="shared" si="29"/>
        <v>4.3999999999999997E-2</v>
      </c>
      <c r="V88" s="97">
        <f t="shared" si="30"/>
        <v>0.57999999999999996</v>
      </c>
      <c r="W88" s="2" t="str">
        <f t="shared" si="31"/>
        <v>--</v>
      </c>
      <c r="X88" s="2" t="str">
        <f t="shared" si="32"/>
        <v>--</v>
      </c>
      <c r="Y88" s="12">
        <v>4.4000000000000003E-3</v>
      </c>
      <c r="Z88" s="12">
        <v>5.8000000000000003E-2</v>
      </c>
    </row>
    <row r="89" spans="1:28" s="29" customFormat="1" x14ac:dyDescent="0.25">
      <c r="A89" s="28">
        <v>87</v>
      </c>
      <c r="B89" s="1" t="s">
        <v>81</v>
      </c>
      <c r="C89" s="6">
        <v>86306</v>
      </c>
      <c r="D89" s="7">
        <v>4.8999999999999998E-3</v>
      </c>
      <c r="E89" s="81" t="s">
        <v>99</v>
      </c>
      <c r="F89" s="6" t="s">
        <v>99</v>
      </c>
      <c r="G89" s="6" t="s">
        <v>99</v>
      </c>
      <c r="H89" s="6" t="s">
        <v>99</v>
      </c>
      <c r="I89" s="6" t="s">
        <v>99</v>
      </c>
      <c r="J89" s="6">
        <v>136</v>
      </c>
      <c r="K89" s="6">
        <v>2</v>
      </c>
      <c r="L89" s="6">
        <v>2</v>
      </c>
      <c r="M89" s="2">
        <f>($D$125*$D$119*1000)/(D89*($D$120+$D$124*J89))</f>
        <v>6.2315002336812606</v>
      </c>
      <c r="N89" s="2">
        <f>($D$125*$D$119*1000)/(D89*$D$124*J89)</f>
        <v>6.8598868118676055</v>
      </c>
      <c r="O89" s="2" t="str">
        <f t="shared" si="36"/>
        <v>-</v>
      </c>
      <c r="P89" s="2" t="str">
        <f t="shared" si="37"/>
        <v>-</v>
      </c>
      <c r="Q89" s="2"/>
      <c r="R89" s="2"/>
      <c r="S89" s="2"/>
      <c r="T89" s="2"/>
      <c r="U89" s="97">
        <f t="shared" si="29"/>
        <v>6.2</v>
      </c>
      <c r="V89" s="97">
        <f t="shared" si="30"/>
        <v>6.9</v>
      </c>
      <c r="W89" s="2" t="str">
        <f t="shared" si="31"/>
        <v>--</v>
      </c>
      <c r="X89" s="2" t="str">
        <f t="shared" si="32"/>
        <v>--</v>
      </c>
      <c r="Y89" s="12">
        <v>0.62</v>
      </c>
      <c r="Z89" s="12">
        <v>0.69</v>
      </c>
    </row>
    <row r="90" spans="1:28" x14ac:dyDescent="0.25">
      <c r="A90" s="18">
        <v>88</v>
      </c>
      <c r="B90" s="1" t="s">
        <v>82</v>
      </c>
      <c r="C90" s="6">
        <v>87865</v>
      </c>
      <c r="D90" s="7">
        <v>0.4</v>
      </c>
      <c r="E90" s="81" t="s">
        <v>99</v>
      </c>
      <c r="F90" s="6" t="s">
        <v>99</v>
      </c>
      <c r="G90" s="6">
        <v>44</v>
      </c>
      <c r="H90" s="6">
        <v>290</v>
      </c>
      <c r="I90" s="6">
        <v>520</v>
      </c>
      <c r="J90" s="6" t="s">
        <v>99</v>
      </c>
      <c r="K90" s="6">
        <v>1</v>
      </c>
      <c r="L90" s="6">
        <v>1</v>
      </c>
      <c r="M90" s="2">
        <f>IF(AND(D90&lt;&gt;"-",G90&lt;&gt;"-"),((($D$125/D90)*$D$119*1000)/($D$120+$D$121*G90+$D$122*H90+$D$123*I90)),"-")</f>
        <v>2.1413276231263382E-2</v>
      </c>
      <c r="N90" s="2">
        <f>IF(AND(D90&lt;&gt;"-",I90&lt;&gt;"-"),((($D$125/D90)*$D$119*1000)/($D$121*G90+$D$122*H90+$D$123*I90)),"-")</f>
        <v>2.197802197802198E-2</v>
      </c>
      <c r="O90" s="2" t="str">
        <f t="shared" si="36"/>
        <v>-</v>
      </c>
      <c r="P90" s="2" t="str">
        <f t="shared" si="37"/>
        <v>-</v>
      </c>
      <c r="Q90" s="2"/>
      <c r="R90" s="2"/>
      <c r="S90" s="2"/>
      <c r="T90" s="2"/>
      <c r="U90" s="97">
        <f t="shared" si="29"/>
        <v>0.02</v>
      </c>
      <c r="V90" s="97">
        <f t="shared" si="30"/>
        <v>0.02</v>
      </c>
      <c r="W90" s="2" t="str">
        <f t="shared" si="31"/>
        <v>--</v>
      </c>
      <c r="X90" s="2" t="str">
        <f t="shared" si="32"/>
        <v>--</v>
      </c>
      <c r="Y90" s="43">
        <v>2E-3</v>
      </c>
      <c r="Z90" s="43">
        <v>2E-3</v>
      </c>
    </row>
    <row r="91" spans="1:28" x14ac:dyDescent="0.25">
      <c r="A91" s="18">
        <v>89</v>
      </c>
      <c r="B91" s="1" t="s">
        <v>83</v>
      </c>
      <c r="C91" s="6">
        <v>108952</v>
      </c>
      <c r="D91" s="7" t="s">
        <v>99</v>
      </c>
      <c r="E91" s="81">
        <v>0.2</v>
      </c>
      <c r="F91" s="6">
        <v>0.6</v>
      </c>
      <c r="G91" s="6">
        <v>1.5</v>
      </c>
      <c r="H91" s="6">
        <v>1.7</v>
      </c>
      <c r="I91" s="6">
        <v>1.9</v>
      </c>
      <c r="J91" s="6" t="s">
        <v>99</v>
      </c>
      <c r="K91" s="6" t="s">
        <v>99</v>
      </c>
      <c r="L91" s="6">
        <v>1</v>
      </c>
      <c r="M91" s="2" t="str">
        <f>IF(AND(D91&lt;&gt;"-",G91&lt;&gt;"-"),((($D$125/D91)*$D$119*1000)/($D$120+$D$121*G91+$D$122*H91+$D$123*I91)),"-")</f>
        <v>-</v>
      </c>
      <c r="N91" s="2" t="str">
        <f>IF(AND(D91&lt;&gt;"-",I91&lt;&gt;"-"),((($D$125/D91)*$D$119*1000)/($D$121*G91+$D$122*H91+$D$123*I91)),"-")</f>
        <v>-</v>
      </c>
      <c r="O91" s="2">
        <f t="shared" si="36"/>
        <v>3513.2662397072281</v>
      </c>
      <c r="P91" s="2">
        <f t="shared" si="37"/>
        <v>28872.180451127824</v>
      </c>
      <c r="Q91" s="2"/>
      <c r="R91" s="2"/>
      <c r="S91" s="2"/>
      <c r="T91" s="2"/>
      <c r="U91" s="2" t="str">
        <f t="shared" si="29"/>
        <v>--</v>
      </c>
      <c r="V91" s="2" t="str">
        <f t="shared" si="30"/>
        <v>--</v>
      </c>
      <c r="W91" s="26">
        <f t="shared" si="31"/>
        <v>4000</v>
      </c>
      <c r="X91" s="26">
        <f t="shared" si="32"/>
        <v>30000</v>
      </c>
      <c r="Y91" s="13">
        <v>4000</v>
      </c>
      <c r="Z91" s="13">
        <v>30000</v>
      </c>
      <c r="AA91" s="10">
        <v>21000</v>
      </c>
      <c r="AB91" s="70">
        <v>4600000</v>
      </c>
    </row>
    <row r="92" spans="1:28" s="29" customFormat="1" ht="18" x14ac:dyDescent="0.25">
      <c r="A92" s="67">
        <v>90</v>
      </c>
      <c r="B92" s="1" t="s">
        <v>84</v>
      </c>
      <c r="C92" s="6" t="s">
        <v>94</v>
      </c>
      <c r="D92" s="7">
        <v>2</v>
      </c>
      <c r="E92" s="81" t="s">
        <v>99</v>
      </c>
      <c r="F92" s="6" t="s">
        <v>99</v>
      </c>
      <c r="G92" s="6" t="s">
        <v>99</v>
      </c>
      <c r="H92" s="6" t="s">
        <v>99</v>
      </c>
      <c r="I92" s="6" t="s">
        <v>99</v>
      </c>
      <c r="J92" s="8">
        <v>31200</v>
      </c>
      <c r="K92" s="8">
        <v>2</v>
      </c>
      <c r="L92" s="8">
        <v>2</v>
      </c>
      <c r="M92" s="2">
        <f>($D$125*$D$119*1000)/(D92*($D$120+$D$124*J92))</f>
        <v>7.3227885178676053E-5</v>
      </c>
      <c r="N92" s="2">
        <f>($D$125*$D$119*1000)/(D92*$D$124*J92)</f>
        <v>7.326007326007326E-5</v>
      </c>
      <c r="O92" s="2" t="str">
        <f t="shared" si="36"/>
        <v>-</v>
      </c>
      <c r="P92" s="2" t="str">
        <f t="shared" si="37"/>
        <v>-</v>
      </c>
      <c r="Q92" s="2"/>
      <c r="R92" s="2"/>
      <c r="S92" s="2"/>
      <c r="T92" s="2"/>
      <c r="U92" s="97">
        <f t="shared" si="29"/>
        <v>7.2999999999999999E-5</v>
      </c>
      <c r="V92" s="97">
        <f t="shared" si="30"/>
        <v>7.2999999999999999E-5</v>
      </c>
      <c r="W92" s="2" t="str">
        <f t="shared" si="31"/>
        <v>--</v>
      </c>
      <c r="X92" s="2" t="str">
        <f t="shared" si="32"/>
        <v>--</v>
      </c>
      <c r="Y92" s="30" t="s">
        <v>185</v>
      </c>
      <c r="Z92" s="30" t="s">
        <v>185</v>
      </c>
    </row>
    <row r="93" spans="1:28" x14ac:dyDescent="0.25">
      <c r="A93" s="18">
        <v>91</v>
      </c>
      <c r="B93" s="1" t="s">
        <v>85</v>
      </c>
      <c r="C93" s="6">
        <v>129000</v>
      </c>
      <c r="D93" s="7" t="s">
        <v>99</v>
      </c>
      <c r="E93" s="81">
        <v>0.2</v>
      </c>
      <c r="F93" s="6">
        <v>0.03</v>
      </c>
      <c r="G93" s="6" t="s">
        <v>99</v>
      </c>
      <c r="H93" s="6" t="s">
        <v>99</v>
      </c>
      <c r="I93" s="6" t="s">
        <v>99</v>
      </c>
      <c r="J93" s="6">
        <v>860</v>
      </c>
      <c r="K93" s="6" t="s">
        <v>99</v>
      </c>
      <c r="L93" s="6">
        <v>1</v>
      </c>
      <c r="M93" s="2" t="str">
        <f t="shared" ref="M93:M101" si="38">IF(AND(D93&lt;&gt;"-",G93&lt;&gt;"-"),((($D$125/D93)*$D$119*1000)/($D$120+$D$121*G93+$D$122*H93+$D$123*I93)),"-")</f>
        <v>-</v>
      </c>
      <c r="N93" s="2" t="str">
        <f t="shared" ref="N93:N101" si="39">IF(AND(D93&lt;&gt;"-",I93&lt;&gt;"-"),((($D$125/D93)*$D$119*1000)/($D$121*G93+$D$122*H93+$D$123*I93)),"-")</f>
        <v>-</v>
      </c>
      <c r="O93" s="2" t="str">
        <f t="shared" si="36"/>
        <v>-</v>
      </c>
      <c r="P93" s="2" t="str">
        <f t="shared" si="37"/>
        <v>-</v>
      </c>
      <c r="Q93" s="27"/>
      <c r="R93" s="27"/>
      <c r="S93" s="2">
        <f>(F93*E93*$D$119*1000)/($D$120+($D$124*J93))</f>
        <v>3.1393067364290386</v>
      </c>
      <c r="T93" s="2">
        <f>(E93*F93*$D$119*1000)/($D$124*J93)</f>
        <v>3.1893687707641196</v>
      </c>
      <c r="U93" s="2" t="str">
        <f t="shared" si="29"/>
        <v>--</v>
      </c>
      <c r="V93" s="2" t="str">
        <f t="shared" si="30"/>
        <v>--</v>
      </c>
      <c r="W93" s="26">
        <f>IF(ISNUMBER(S93),ROUND(S93,L93-1-INT(LOG10(ABS(S93)))),"--")</f>
        <v>3</v>
      </c>
      <c r="X93" s="26">
        <f>IF(ISNUMBER(T93),ROUND(T93,L93-1-INT(LOG10(ABS(T93)))),"--")</f>
        <v>3</v>
      </c>
      <c r="Y93" s="43">
        <v>3</v>
      </c>
      <c r="Z93" s="43">
        <v>3</v>
      </c>
      <c r="AA93" s="10">
        <v>960</v>
      </c>
      <c r="AB93" s="10">
        <v>11000</v>
      </c>
    </row>
    <row r="94" spans="1:28" s="29" customFormat="1" x14ac:dyDescent="0.25">
      <c r="A94" s="67">
        <v>92</v>
      </c>
      <c r="B94" s="1" t="s">
        <v>86</v>
      </c>
      <c r="C94" s="6">
        <v>7782492</v>
      </c>
      <c r="D94" s="7" t="s">
        <v>99</v>
      </c>
      <c r="E94" s="81">
        <v>0.2</v>
      </c>
      <c r="F94" s="6">
        <v>5.0000000000000001E-3</v>
      </c>
      <c r="G94" s="6" t="s">
        <v>99</v>
      </c>
      <c r="H94" s="6" t="s">
        <v>99</v>
      </c>
      <c r="I94" s="6" t="s">
        <v>99</v>
      </c>
      <c r="J94" s="6">
        <v>4.8</v>
      </c>
      <c r="K94" s="6">
        <v>2</v>
      </c>
      <c r="L94" s="6">
        <v>2</v>
      </c>
      <c r="M94" s="2" t="str">
        <f t="shared" si="38"/>
        <v>-</v>
      </c>
      <c r="N94" s="2" t="str">
        <f t="shared" si="39"/>
        <v>-</v>
      </c>
      <c r="O94" s="2">
        <f>(F94*E94*$D$119*1000)/($D$120+($D$123*J94))</f>
        <v>24.691358024691361</v>
      </c>
      <c r="P94" s="2">
        <f>(E94*F94*$D$119*1000)/($D$123*J94)</f>
        <v>95.238095238095241</v>
      </c>
      <c r="Q94" s="2"/>
      <c r="R94" s="2"/>
      <c r="S94" s="2"/>
      <c r="T94" s="2"/>
      <c r="U94" s="2" t="str">
        <f t="shared" si="29"/>
        <v>--</v>
      </c>
      <c r="V94" s="2" t="str">
        <f t="shared" si="30"/>
        <v>--</v>
      </c>
      <c r="W94" s="26">
        <f t="shared" si="31"/>
        <v>25</v>
      </c>
      <c r="X94" s="26">
        <f t="shared" si="32"/>
        <v>95</v>
      </c>
      <c r="Y94" s="12">
        <v>25</v>
      </c>
      <c r="Z94" s="12">
        <v>95</v>
      </c>
      <c r="AA94" s="29">
        <v>170</v>
      </c>
      <c r="AB94" s="29">
        <v>11000</v>
      </c>
    </row>
    <row r="95" spans="1:28" x14ac:dyDescent="0.25">
      <c r="A95" s="18">
        <v>93</v>
      </c>
      <c r="B95" s="1" t="s">
        <v>87</v>
      </c>
      <c r="C95" s="6">
        <v>127184</v>
      </c>
      <c r="D95" s="7">
        <v>2.0999999999999999E-3</v>
      </c>
      <c r="E95" s="81" t="s">
        <v>99</v>
      </c>
      <c r="F95" s="6" t="s">
        <v>99</v>
      </c>
      <c r="G95" s="6">
        <v>49</v>
      </c>
      <c r="H95" s="6">
        <v>66</v>
      </c>
      <c r="I95" s="6">
        <v>76</v>
      </c>
      <c r="J95" s="6" t="s">
        <v>99</v>
      </c>
      <c r="K95" s="6">
        <v>2</v>
      </c>
      <c r="L95" s="6">
        <v>1</v>
      </c>
      <c r="M95" s="2">
        <f t="shared" si="38"/>
        <v>24.264482863208979</v>
      </c>
      <c r="N95" s="2">
        <f t="shared" si="39"/>
        <v>28.643036161833159</v>
      </c>
      <c r="O95" s="2" t="str">
        <f>IF(AND(F95&lt;&gt;"-",G95&lt;&gt;"-"),(F95*E95*$D$119*1000)/($D$120+$D$121*G95+$D$122*H95+$D$123*I95),"-")</f>
        <v>-</v>
      </c>
      <c r="P95" s="2" t="str">
        <f>IF(AND(F95&lt;&gt;"-",G95&lt;&gt;"-"),(F95*E95*$D$119*1000)/($D$121*G95+$D$122*H95+$D$123*I95),"-")</f>
        <v>-</v>
      </c>
      <c r="Q95" s="2"/>
      <c r="R95" s="2"/>
      <c r="S95" s="2"/>
      <c r="T95" s="2"/>
      <c r="U95" s="97">
        <f t="shared" si="29"/>
        <v>24</v>
      </c>
      <c r="V95" s="97">
        <f t="shared" si="30"/>
        <v>29</v>
      </c>
      <c r="W95" s="2" t="str">
        <f t="shared" si="31"/>
        <v>--</v>
      </c>
      <c r="X95" s="2" t="str">
        <f t="shared" si="32"/>
        <v>--</v>
      </c>
      <c r="Y95" s="43">
        <v>2.4</v>
      </c>
      <c r="Z95" s="43">
        <v>2.9</v>
      </c>
    </row>
    <row r="96" spans="1:28" s="29" customFormat="1" x14ac:dyDescent="0.25">
      <c r="A96" s="67">
        <v>94</v>
      </c>
      <c r="B96" s="1" t="s">
        <v>88</v>
      </c>
      <c r="C96" s="6">
        <v>7440280</v>
      </c>
      <c r="D96" s="7" t="s">
        <v>99</v>
      </c>
      <c r="E96" s="81">
        <v>0.2</v>
      </c>
      <c r="F96" s="6">
        <v>6.7999999999999999E-5</v>
      </c>
      <c r="G96" s="6" t="s">
        <v>99</v>
      </c>
      <c r="H96" s="6" t="s">
        <v>99</v>
      </c>
      <c r="I96" s="6" t="s">
        <v>99</v>
      </c>
      <c r="J96" s="6">
        <v>116</v>
      </c>
      <c r="K96" s="6">
        <v>2</v>
      </c>
      <c r="L96" s="6">
        <v>2</v>
      </c>
      <c r="M96" s="2" t="str">
        <f t="shared" si="38"/>
        <v>-</v>
      </c>
      <c r="N96" s="2" t="str">
        <f t="shared" si="39"/>
        <v>-</v>
      </c>
      <c r="O96" s="2">
        <f>(F96*E96*$D$119*1000)/($D$120+($D$123*J96))</f>
        <v>4.7929515418502218E-2</v>
      </c>
      <c r="P96" s="2">
        <f>(E96*F96*$D$119*1000)/($D$123*J96)</f>
        <v>5.3596059113300502E-2</v>
      </c>
      <c r="Q96" s="2"/>
      <c r="R96" s="2"/>
      <c r="S96" s="2"/>
      <c r="T96" s="2"/>
      <c r="U96" s="2" t="str">
        <f t="shared" si="29"/>
        <v>--</v>
      </c>
      <c r="V96" s="2" t="str">
        <f t="shared" si="30"/>
        <v>--</v>
      </c>
      <c r="W96" s="26">
        <f t="shared" si="31"/>
        <v>4.8000000000000001E-2</v>
      </c>
      <c r="X96" s="26">
        <f t="shared" si="32"/>
        <v>5.3999999999999999E-2</v>
      </c>
      <c r="Y96" s="12">
        <v>4.8000000000000001E-2</v>
      </c>
      <c r="Z96" s="12">
        <v>5.3999999999999999E-2</v>
      </c>
      <c r="AA96" s="29">
        <v>1.7</v>
      </c>
      <c r="AB96" s="29">
        <v>6.3</v>
      </c>
    </row>
    <row r="97" spans="1:28" x14ac:dyDescent="0.25">
      <c r="A97" s="18">
        <v>95</v>
      </c>
      <c r="B97" s="1" t="s">
        <v>89</v>
      </c>
      <c r="C97" s="6">
        <v>108883</v>
      </c>
      <c r="D97" s="7" t="s">
        <v>99</v>
      </c>
      <c r="E97" s="81">
        <v>0.2</v>
      </c>
      <c r="F97" s="6">
        <v>9.7000000000000003E-3</v>
      </c>
      <c r="G97" s="6">
        <v>11</v>
      </c>
      <c r="H97" s="6">
        <v>15</v>
      </c>
      <c r="I97" s="6">
        <v>17</v>
      </c>
      <c r="J97" s="6" t="s">
        <v>99</v>
      </c>
      <c r="K97" s="6" t="s">
        <v>99</v>
      </c>
      <c r="L97" s="6">
        <v>2</v>
      </c>
      <c r="M97" s="2" t="str">
        <f t="shared" si="38"/>
        <v>-</v>
      </c>
      <c r="N97" s="2" t="str">
        <f t="shared" si="39"/>
        <v>-</v>
      </c>
      <c r="O97" s="2">
        <f>IF(AND(F97&lt;&gt;"-",G97&lt;&gt;"-"),(F97*E97*$D$119*1000)/($D$120+$D$121*G97+$D$122*H97+$D$123*I97),"-")</f>
        <v>28.874418604651165</v>
      </c>
      <c r="P97" s="2">
        <f>IF(AND(F97&lt;&gt;"-",G97&lt;&gt;"-"),(F97*E97*$D$119*1000)/($D$121*G97+$D$122*H97+$D$123*I97),"-")</f>
        <v>52.16806722689077</v>
      </c>
      <c r="Q97" s="2"/>
      <c r="R97" s="2"/>
      <c r="S97" s="2"/>
      <c r="T97" s="2"/>
      <c r="U97" s="2" t="str">
        <f t="shared" si="29"/>
        <v>--</v>
      </c>
      <c r="V97" s="2" t="str">
        <f t="shared" si="30"/>
        <v>--</v>
      </c>
      <c r="W97" s="26">
        <f t="shared" si="31"/>
        <v>29</v>
      </c>
      <c r="X97" s="26">
        <f t="shared" si="32"/>
        <v>52</v>
      </c>
      <c r="Y97" s="43">
        <v>29</v>
      </c>
      <c r="Z97" s="43">
        <v>52</v>
      </c>
      <c r="AA97" s="10">
        <v>6800</v>
      </c>
      <c r="AB97" s="70">
        <v>200000</v>
      </c>
    </row>
    <row r="98" spans="1:28" x14ac:dyDescent="0.25">
      <c r="A98" s="18">
        <v>96</v>
      </c>
      <c r="B98" s="1" t="s">
        <v>90</v>
      </c>
      <c r="C98" s="6">
        <v>8001352</v>
      </c>
      <c r="D98" s="7">
        <v>1.1000000000000001</v>
      </c>
      <c r="E98" s="81" t="s">
        <v>99</v>
      </c>
      <c r="F98" s="6" t="s">
        <v>99</v>
      </c>
      <c r="G98" s="8">
        <v>1700</v>
      </c>
      <c r="H98" s="8">
        <v>6600</v>
      </c>
      <c r="I98" s="8">
        <v>6300</v>
      </c>
      <c r="J98" s="6" t="s">
        <v>99</v>
      </c>
      <c r="K98" s="6">
        <v>2</v>
      </c>
      <c r="L98" s="6">
        <v>2</v>
      </c>
      <c r="M98" s="2">
        <f t="shared" si="38"/>
        <v>6.5822493191485844E-4</v>
      </c>
      <c r="N98" s="2">
        <f t="shared" si="39"/>
        <v>6.5965780251494525E-4</v>
      </c>
      <c r="O98" s="2" t="str">
        <f>IF(AND(F98&lt;&gt;"-",G98&lt;&gt;"-"),(F98*E98*$D$119*1000)/($D$120+$D$121*G98+$D$122*H98+$D$123*I98),"-")</f>
        <v>-</v>
      </c>
      <c r="P98" s="2" t="str">
        <f>IF(AND(F98&lt;&gt;"-",G98&lt;&gt;"-"),(F98*E98*$D$119*1000)/($D$121*G98+$D$122*H98+$D$123*I98),"-")</f>
        <v>-</v>
      </c>
      <c r="Q98" s="2"/>
      <c r="R98" s="2"/>
      <c r="S98" s="2"/>
      <c r="T98" s="2"/>
      <c r="U98" s="97">
        <f t="shared" si="29"/>
        <v>6.6E-4</v>
      </c>
      <c r="V98" s="97">
        <f t="shared" si="30"/>
        <v>6.6E-4</v>
      </c>
      <c r="W98" s="2" t="str">
        <f t="shared" si="31"/>
        <v>--</v>
      </c>
      <c r="X98" s="2" t="str">
        <f t="shared" si="32"/>
        <v>--</v>
      </c>
      <c r="Y98" s="19">
        <v>6.6000000000000005E-5</v>
      </c>
      <c r="Z98" s="19">
        <v>6.6000000000000005E-5</v>
      </c>
    </row>
    <row r="99" spans="1:28" x14ac:dyDescent="0.25">
      <c r="A99" s="18">
        <v>97</v>
      </c>
      <c r="B99" s="1" t="s">
        <v>91</v>
      </c>
      <c r="C99" s="6">
        <v>79016</v>
      </c>
      <c r="D99" s="7">
        <v>0.05</v>
      </c>
      <c r="E99" s="81" t="s">
        <v>99</v>
      </c>
      <c r="F99" s="6" t="s">
        <v>99</v>
      </c>
      <c r="G99" s="6">
        <v>8.6999999999999993</v>
      </c>
      <c r="H99" s="6">
        <v>12</v>
      </c>
      <c r="I99" s="6">
        <v>13</v>
      </c>
      <c r="J99" s="6" t="s">
        <v>99</v>
      </c>
      <c r="K99" s="6">
        <v>1</v>
      </c>
      <c r="L99" s="6">
        <v>1</v>
      </c>
      <c r="M99" s="2">
        <f t="shared" si="38"/>
        <v>3.4224598930481283</v>
      </c>
      <c r="N99" s="2">
        <f t="shared" si="39"/>
        <v>7.0329670329670328</v>
      </c>
      <c r="O99" s="2" t="str">
        <f>IF(AND(F99&lt;&gt;"-",G99&lt;&gt;"-"),(F99*E99*$D$119*1000)/($D$120+$D$121*G99+$D$122*H99+$D$123*I99),"-")</f>
        <v>-</v>
      </c>
      <c r="P99" s="2" t="str">
        <f>IF(AND(F99&lt;&gt;"-",G99&lt;&gt;"-"),(F99*E99*$D$119*1000)/($D$121*G99+$D$122*H99+$D$123*I99),"-")</f>
        <v>-</v>
      </c>
      <c r="Q99" s="2"/>
      <c r="R99" s="2"/>
      <c r="S99" s="2"/>
      <c r="T99" s="2"/>
      <c r="U99" s="97">
        <f t="shared" si="29"/>
        <v>3</v>
      </c>
      <c r="V99" s="97">
        <f t="shared" si="30"/>
        <v>7</v>
      </c>
      <c r="W99" s="2" t="str">
        <f t="shared" si="31"/>
        <v>--</v>
      </c>
      <c r="X99" s="2" t="str">
        <f t="shared" si="32"/>
        <v>--</v>
      </c>
      <c r="Y99" s="43">
        <v>0.3</v>
      </c>
      <c r="Z99" s="43">
        <v>0.7</v>
      </c>
    </row>
    <row r="100" spans="1:28" x14ac:dyDescent="0.25">
      <c r="A100" s="18">
        <v>98</v>
      </c>
      <c r="B100" s="1" t="s">
        <v>92</v>
      </c>
      <c r="C100" s="6">
        <v>75014</v>
      </c>
      <c r="D100" s="7">
        <v>1.5</v>
      </c>
      <c r="E100" s="81" t="s">
        <v>99</v>
      </c>
      <c r="F100" s="6" t="s">
        <v>99</v>
      </c>
      <c r="G100" s="6">
        <v>1.4</v>
      </c>
      <c r="H100" s="6">
        <v>1.6</v>
      </c>
      <c r="I100" s="6">
        <v>1.7</v>
      </c>
      <c r="J100" s="6" t="s">
        <v>99</v>
      </c>
      <c r="K100" s="6">
        <v>2</v>
      </c>
      <c r="L100" s="6">
        <v>1</v>
      </c>
      <c r="M100" s="2">
        <f>IF(AND(D100&lt;&gt;"-",G100&lt;&gt;"-"),((($D$125/D100)*$D$119*1000)/($D$120+$D$121*G100+$D$122*H100+$D$123*I100)),"-")</f>
        <v>0.19771393265369169</v>
      </c>
      <c r="N100" s="2">
        <f t="shared" si="39"/>
        <v>1.792717086834734</v>
      </c>
      <c r="O100" s="2" t="str">
        <f>IF(AND(F100&lt;&gt;"-",G100&lt;&gt;"-"),(F100*E100*$D$119*1000)/($D$120+$D$121*G100+$D$122*H100+$D$123*I100),"-")</f>
        <v>-</v>
      </c>
      <c r="P100" s="2" t="str">
        <f>IF(AND(F100&lt;&gt;"-",G100&lt;&gt;"-"),(F100*E100*$D$119*1000)/($D$121*G100+$D$122*H100+$D$123*I100),"-")</f>
        <v>-</v>
      </c>
      <c r="Q100" s="2"/>
      <c r="R100" s="2"/>
      <c r="S100" s="2"/>
      <c r="T100" s="2"/>
      <c r="U100" s="97">
        <f t="shared" si="29"/>
        <v>0.2</v>
      </c>
      <c r="V100" s="97">
        <f t="shared" si="30"/>
        <v>1.8</v>
      </c>
      <c r="W100" s="2" t="str">
        <f t="shared" si="31"/>
        <v>--</v>
      </c>
      <c r="X100" s="2" t="str">
        <f t="shared" si="32"/>
        <v>--</v>
      </c>
      <c r="Y100" s="57">
        <v>0.02</v>
      </c>
      <c r="Z100" s="43">
        <v>0.18</v>
      </c>
    </row>
    <row r="101" spans="1:28" s="29" customFormat="1" x14ac:dyDescent="0.25">
      <c r="A101" s="67">
        <v>99</v>
      </c>
      <c r="B101" s="1" t="s">
        <v>93</v>
      </c>
      <c r="C101" s="6">
        <v>7440666</v>
      </c>
      <c r="D101" s="7" t="s">
        <v>99</v>
      </c>
      <c r="E101" s="81">
        <v>0.2</v>
      </c>
      <c r="F101" s="6">
        <v>0.3</v>
      </c>
      <c r="G101" s="6" t="s">
        <v>99</v>
      </c>
      <c r="H101" s="6" t="s">
        <v>99</v>
      </c>
      <c r="I101" s="6" t="s">
        <v>99</v>
      </c>
      <c r="J101" s="6">
        <v>47</v>
      </c>
      <c r="K101" s="6">
        <v>2</v>
      </c>
      <c r="L101" s="6">
        <v>2</v>
      </c>
      <c r="M101" s="2" t="str">
        <f t="shared" si="38"/>
        <v>-</v>
      </c>
      <c r="N101" s="2" t="str">
        <f t="shared" si="39"/>
        <v>-</v>
      </c>
      <c r="O101" s="2">
        <f>(F101*E101*$D$119*1000)/($D$120+($D$123*J101))</f>
        <v>451.76470588235293</v>
      </c>
      <c r="P101" s="2">
        <f>(E101*F101*$D$119*1000)/($D$123*J101)</f>
        <v>583.58662613981767</v>
      </c>
      <c r="Q101" s="2"/>
      <c r="R101" s="2"/>
      <c r="S101" s="2"/>
      <c r="T101" s="2"/>
      <c r="U101" s="2" t="str">
        <f t="shared" si="29"/>
        <v>--</v>
      </c>
      <c r="V101" s="2" t="str">
        <f t="shared" si="30"/>
        <v>--</v>
      </c>
      <c r="W101" s="26">
        <f t="shared" si="31"/>
        <v>450</v>
      </c>
      <c r="X101" s="26">
        <f t="shared" si="32"/>
        <v>580</v>
      </c>
      <c r="Y101" s="12">
        <v>450</v>
      </c>
      <c r="Z101" s="12">
        <v>580</v>
      </c>
      <c r="AA101" s="29">
        <v>9100</v>
      </c>
      <c r="AB101" s="29">
        <v>69000</v>
      </c>
    </row>
    <row r="102" spans="1:28" s="29" customFormat="1" ht="75" x14ac:dyDescent="0.25">
      <c r="A102" s="44" t="s">
        <v>103</v>
      </c>
      <c r="B102" s="47" t="s">
        <v>177</v>
      </c>
      <c r="C102" s="48"/>
      <c r="D102" s="49"/>
      <c r="E102" s="50"/>
      <c r="F102" s="48"/>
      <c r="G102" s="48"/>
      <c r="H102" s="48"/>
      <c r="I102" s="48"/>
      <c r="J102" s="48"/>
      <c r="K102" s="48"/>
      <c r="L102" s="48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2"/>
      <c r="X102" s="52"/>
      <c r="Y102" s="53"/>
      <c r="Z102" s="53"/>
      <c r="AA102" s="71" t="s">
        <v>196</v>
      </c>
    </row>
    <row r="103" spans="1:28" ht="16.5" customHeight="1" x14ac:dyDescent="0.25">
      <c r="A103" s="44" t="s">
        <v>104</v>
      </c>
      <c r="B103" s="72" t="s">
        <v>173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8" ht="16.5" customHeight="1" x14ac:dyDescent="0.25">
      <c r="A104" s="44" t="s">
        <v>105</v>
      </c>
      <c r="B104" s="72" t="s">
        <v>169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8" ht="15.75" customHeight="1" x14ac:dyDescent="0.25">
      <c r="A105" s="44" t="s">
        <v>168</v>
      </c>
      <c r="B105" s="72" t="s">
        <v>106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8" ht="17.25" customHeight="1" x14ac:dyDescent="0.25">
      <c r="A106" s="44" t="s">
        <v>178</v>
      </c>
      <c r="B106" s="72" t="s">
        <v>186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8" ht="17.25" customHeight="1" x14ac:dyDescent="0.25">
      <c r="A107" s="44" t="s">
        <v>179</v>
      </c>
      <c r="B107" s="45" t="s">
        <v>184</v>
      </c>
      <c r="C107" s="45"/>
      <c r="D107" s="45"/>
      <c r="E107" s="66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8" ht="15.75" customHeight="1" x14ac:dyDescent="0.25">
      <c r="A108" s="44" t="s">
        <v>172</v>
      </c>
      <c r="B108" s="72" t="s">
        <v>171</v>
      </c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8" x14ac:dyDescent="0.25">
      <c r="B109" s="10" t="s">
        <v>162</v>
      </c>
    </row>
    <row r="110" spans="1:28" x14ac:dyDescent="0.25">
      <c r="B110" s="1" t="s">
        <v>127</v>
      </c>
      <c r="C110" s="80" t="s">
        <v>165</v>
      </c>
      <c r="D110" s="80"/>
      <c r="E110" s="80"/>
      <c r="F110" s="80"/>
      <c r="G110" s="22"/>
      <c r="H110" s="22"/>
    </row>
    <row r="111" spans="1:28" x14ac:dyDescent="0.25">
      <c r="B111" s="1" t="s">
        <v>128</v>
      </c>
      <c r="C111" s="80" t="s">
        <v>156</v>
      </c>
      <c r="D111" s="80"/>
      <c r="E111" s="80"/>
      <c r="F111" s="80"/>
      <c r="G111" s="22"/>
      <c r="H111" s="22"/>
    </row>
    <row r="112" spans="1:28" x14ac:dyDescent="0.25">
      <c r="B112" s="1" t="s">
        <v>129</v>
      </c>
      <c r="C112" s="80" t="s">
        <v>166</v>
      </c>
      <c r="D112" s="80"/>
      <c r="E112" s="80"/>
      <c r="F112" s="80"/>
      <c r="G112" s="22"/>
      <c r="H112" s="22"/>
    </row>
    <row r="113" spans="2:8" x14ac:dyDescent="0.25">
      <c r="B113" s="1" t="s">
        <v>130</v>
      </c>
      <c r="C113" s="80" t="s">
        <v>157</v>
      </c>
      <c r="D113" s="80"/>
      <c r="E113" s="80"/>
      <c r="F113" s="80"/>
      <c r="G113" s="22"/>
      <c r="H113" s="22"/>
    </row>
    <row r="114" spans="2:8" x14ac:dyDescent="0.25">
      <c r="B114" s="1" t="s">
        <v>131</v>
      </c>
      <c r="C114" s="80" t="s">
        <v>158</v>
      </c>
      <c r="D114" s="80"/>
      <c r="E114" s="80"/>
      <c r="F114" s="80"/>
      <c r="G114" s="22"/>
      <c r="H114" s="22"/>
    </row>
    <row r="115" spans="2:8" x14ac:dyDescent="0.25">
      <c r="B115" s="1" t="s">
        <v>132</v>
      </c>
      <c r="C115" s="80" t="s">
        <v>159</v>
      </c>
      <c r="D115" s="80"/>
      <c r="E115" s="80"/>
      <c r="F115" s="80"/>
      <c r="G115" s="22"/>
      <c r="H115" s="22"/>
    </row>
    <row r="117" spans="2:8" x14ac:dyDescent="0.25">
      <c r="B117" s="10" t="s">
        <v>163</v>
      </c>
      <c r="G117" s="68" t="s">
        <v>193</v>
      </c>
    </row>
    <row r="118" spans="2:8" x14ac:dyDescent="0.25">
      <c r="B118" s="31" t="s">
        <v>133</v>
      </c>
      <c r="C118" s="32" t="s">
        <v>134</v>
      </c>
      <c r="D118" s="33" t="s">
        <v>135</v>
      </c>
      <c r="E118" s="91" t="s">
        <v>136</v>
      </c>
      <c r="G118" s="10" t="s">
        <v>191</v>
      </c>
    </row>
    <row r="119" spans="2:8" x14ac:dyDescent="0.25">
      <c r="B119" s="34" t="s">
        <v>137</v>
      </c>
      <c r="C119" s="35" t="s">
        <v>138</v>
      </c>
      <c r="D119" s="36">
        <v>80</v>
      </c>
      <c r="E119" s="35" t="s">
        <v>139</v>
      </c>
    </row>
    <row r="120" spans="2:8" x14ac:dyDescent="0.25">
      <c r="B120" s="37" t="s">
        <v>140</v>
      </c>
      <c r="C120" s="42" t="s">
        <v>164</v>
      </c>
      <c r="D120" s="39">
        <v>2.4</v>
      </c>
      <c r="E120" s="38" t="s">
        <v>141</v>
      </c>
    </row>
    <row r="121" spans="2:8" x14ac:dyDescent="0.25">
      <c r="B121" s="37" t="s">
        <v>142</v>
      </c>
      <c r="C121" s="38" t="s">
        <v>143</v>
      </c>
      <c r="D121" s="40">
        <v>0</v>
      </c>
      <c r="E121" s="38" t="s">
        <v>144</v>
      </c>
    </row>
    <row r="122" spans="2:8" x14ac:dyDescent="0.25">
      <c r="B122" s="34" t="s">
        <v>145</v>
      </c>
      <c r="C122" s="38" t="s">
        <v>146</v>
      </c>
      <c r="D122" s="40">
        <v>0</v>
      </c>
      <c r="E122" s="35" t="s">
        <v>144</v>
      </c>
    </row>
    <row r="123" spans="2:8" x14ac:dyDescent="0.25">
      <c r="B123" s="87" t="s">
        <v>147</v>
      </c>
      <c r="C123" s="85" t="s">
        <v>148</v>
      </c>
      <c r="D123" s="88">
        <v>0.17499999999999999</v>
      </c>
      <c r="E123" s="42" t="s">
        <v>144</v>
      </c>
      <c r="G123" s="10" t="s">
        <v>192</v>
      </c>
    </row>
    <row r="124" spans="2:8" x14ac:dyDescent="0.25">
      <c r="B124" s="41" t="s">
        <v>149</v>
      </c>
      <c r="C124" s="38" t="s">
        <v>150</v>
      </c>
      <c r="D124" s="40">
        <v>0.17499999999999999</v>
      </c>
      <c r="E124" s="42" t="s">
        <v>144</v>
      </c>
    </row>
    <row r="125" spans="2:8" x14ac:dyDescent="0.25">
      <c r="B125" s="87" t="s">
        <v>151</v>
      </c>
      <c r="C125" s="86" t="s">
        <v>152</v>
      </c>
      <c r="D125" s="89">
        <f>1/100000</f>
        <v>1.0000000000000001E-5</v>
      </c>
      <c r="E125" s="92" t="s">
        <v>153</v>
      </c>
      <c r="G125" s="10" t="s">
        <v>197</v>
      </c>
    </row>
  </sheetData>
  <mergeCells count="19">
    <mergeCell ref="C113:F113"/>
    <mergeCell ref="B108:Z108"/>
    <mergeCell ref="C114:F114"/>
    <mergeCell ref="B104:Z104"/>
    <mergeCell ref="C115:F115"/>
    <mergeCell ref="B106:Z106"/>
    <mergeCell ref="C110:F110"/>
    <mergeCell ref="C111:F111"/>
    <mergeCell ref="C112:F112"/>
    <mergeCell ref="B105:Z105"/>
    <mergeCell ref="K1:L1"/>
    <mergeCell ref="M1:P1"/>
    <mergeCell ref="Q1:T1"/>
    <mergeCell ref="U1:X1"/>
    <mergeCell ref="AA1:AB1"/>
    <mergeCell ref="B1:C1"/>
    <mergeCell ref="D1:J1"/>
    <mergeCell ref="Y1:Z1"/>
    <mergeCell ref="B103:Z103"/>
  </mergeCells>
  <pageMargins left="0.7" right="0.7" top="0.75" bottom="0.75" header="0.3" footer="0.3"/>
  <pageSetup scale="70" orientation="landscape" r:id="rId1"/>
  <ignoredErrors>
    <ignoredError sqref="O96:P96 O94:P94 O85:P85 M92:N92 M16:N16 O37:P37 O95:P95 W20:X20 W30:X30 W36:X36 U52:X52 U58:V58 W60:X60 U61:V61 W71:X71 U80:V80 W93:X9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Static Table</vt:lpstr>
      <vt:lpstr>Calculated</vt:lpstr>
      <vt:lpstr>Calculated!Print_Titles</vt:lpstr>
      <vt:lpstr>'Static Table'!Print_Titles</vt:lpstr>
      <vt:lpstr>rnd_thres_buffer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Sonafrank, Nancy</cp:lastModifiedBy>
  <cp:lastPrinted>2015-05-11T20:53:24Z</cp:lastPrinted>
  <dcterms:created xsi:type="dcterms:W3CDTF">2015-04-22T20:50:26Z</dcterms:created>
  <dcterms:modified xsi:type="dcterms:W3CDTF">2015-12-14T23:52:26Z</dcterms:modified>
</cp:coreProperties>
</file>