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ater\FACILITIES\MGL\Municipal Grants Program\FY15 Questionnaires\"/>
    </mc:Choice>
  </mc:AlternateContent>
  <bookViews>
    <workbookView xWindow="120" yWindow="75" windowWidth="19110" windowHeight="11670" activeTab="1"/>
  </bookViews>
  <sheets>
    <sheet name="Rate Analysis 0% Increase" sheetId="1" r:id="rId1"/>
    <sheet name="Rate Analysis 10% Increase" sheetId="4" r:id="rId2"/>
    <sheet name="Rate Analysis 15% Increase" sheetId="3" r:id="rId3"/>
  </sheets>
  <calcPr calcId="152511"/>
</workbook>
</file>

<file path=xl/calcChain.xml><?xml version="1.0" encoding="utf-8"?>
<calcChain xmlns="http://schemas.openxmlformats.org/spreadsheetml/2006/main">
  <c r="E26" i="4" l="1"/>
  <c r="E27" i="4" s="1"/>
  <c r="E28" i="4" s="1"/>
  <c r="C26" i="4"/>
  <c r="C27" i="4" s="1"/>
  <c r="B26" i="4"/>
  <c r="B27" i="4" s="1"/>
  <c r="B28" i="4" s="1"/>
  <c r="B29" i="4" s="1"/>
  <c r="B30" i="4" s="1"/>
  <c r="F18" i="4"/>
  <c r="F27" i="4" s="1"/>
  <c r="E18" i="4"/>
  <c r="F16" i="4"/>
  <c r="E16" i="4"/>
  <c r="C16" i="4"/>
  <c r="C18" i="4" s="1"/>
  <c r="B16" i="4"/>
  <c r="B18" i="4" s="1"/>
  <c r="G15" i="4"/>
  <c r="D15" i="4"/>
  <c r="G14" i="4"/>
  <c r="D14" i="4"/>
  <c r="G13" i="4"/>
  <c r="D13" i="4"/>
  <c r="G12" i="4"/>
  <c r="D12" i="4"/>
  <c r="F28" i="3"/>
  <c r="E26" i="3"/>
  <c r="E27" i="3" s="1"/>
  <c r="E28" i="3" s="1"/>
  <c r="C26" i="3"/>
  <c r="C27" i="3" s="1"/>
  <c r="B26" i="3"/>
  <c r="B27" i="3" s="1"/>
  <c r="B28" i="3" s="1"/>
  <c r="B29" i="3" s="1"/>
  <c r="B30" i="3" s="1"/>
  <c r="F18" i="3"/>
  <c r="F27" i="3" s="1"/>
  <c r="E18" i="3"/>
  <c r="F16" i="3"/>
  <c r="E16" i="3"/>
  <c r="C16" i="3"/>
  <c r="C18" i="3" s="1"/>
  <c r="B16" i="3"/>
  <c r="B18" i="3" s="1"/>
  <c r="G15" i="3"/>
  <c r="D15" i="3"/>
  <c r="G14" i="3"/>
  <c r="D14" i="3"/>
  <c r="G13" i="3"/>
  <c r="D13" i="3"/>
  <c r="G12" i="3"/>
  <c r="G18" i="3" s="1"/>
  <c r="D12" i="3"/>
  <c r="E16" i="1"/>
  <c r="F16" i="1"/>
  <c r="F18" i="1"/>
  <c r="F27" i="1" s="1"/>
  <c r="E26" i="1"/>
  <c r="E27" i="1" s="1"/>
  <c r="E28" i="1" s="1"/>
  <c r="E29" i="1" s="1"/>
  <c r="E30" i="1" s="1"/>
  <c r="B26" i="1"/>
  <c r="B27" i="1" s="1"/>
  <c r="B28" i="1" s="1"/>
  <c r="B29" i="1" s="1"/>
  <c r="B30" i="1" s="1"/>
  <c r="C26" i="1"/>
  <c r="C27" i="1" s="1"/>
  <c r="C28" i="1" s="1"/>
  <c r="C29" i="1" s="1"/>
  <c r="C30" i="1" s="1"/>
  <c r="E18" i="1"/>
  <c r="G16" i="3" l="1"/>
  <c r="G18" i="4"/>
  <c r="D26" i="4"/>
  <c r="F26" i="1"/>
  <c r="E29" i="4"/>
  <c r="D27" i="4"/>
  <c r="C28" i="4"/>
  <c r="G28" i="4" s="1"/>
  <c r="F29" i="4"/>
  <c r="D18" i="4"/>
  <c r="F26" i="4"/>
  <c r="G26" i="4" s="1"/>
  <c r="F30" i="4"/>
  <c r="G27" i="4"/>
  <c r="F28" i="4"/>
  <c r="G16" i="4"/>
  <c r="E29" i="3"/>
  <c r="C28" i="3"/>
  <c r="G28" i="3" s="1"/>
  <c r="D27" i="3"/>
  <c r="F29" i="3"/>
  <c r="D18" i="3"/>
  <c r="F26" i="3"/>
  <c r="G26" i="3" s="1"/>
  <c r="F30" i="3"/>
  <c r="G27" i="3"/>
  <c r="D26" i="3"/>
  <c r="F30" i="1"/>
  <c r="F29" i="1"/>
  <c r="F28" i="1"/>
  <c r="G15" i="1"/>
  <c r="G14" i="1"/>
  <c r="G13" i="1"/>
  <c r="G12" i="1"/>
  <c r="D15" i="1"/>
  <c r="D14" i="1"/>
  <c r="G16" i="1" l="1"/>
  <c r="G29" i="4"/>
  <c r="E30" i="4"/>
  <c r="C29" i="4"/>
  <c r="D28" i="4"/>
  <c r="E30" i="3"/>
  <c r="C29" i="3"/>
  <c r="G29" i="3" s="1"/>
  <c r="D28" i="3"/>
  <c r="G18" i="1"/>
  <c r="C16" i="1"/>
  <c r="B16" i="1"/>
  <c r="B18" i="1" s="1"/>
  <c r="D13" i="1"/>
  <c r="D12" i="1"/>
  <c r="C30" i="4" l="1"/>
  <c r="D30" i="4" s="1"/>
  <c r="D29" i="4"/>
  <c r="C30" i="3"/>
  <c r="D30" i="3" s="1"/>
  <c r="D29" i="3"/>
  <c r="D18" i="1"/>
  <c r="C18" i="1"/>
  <c r="G30" i="4" l="1"/>
  <c r="G31" i="4" s="1"/>
  <c r="G30" i="3"/>
  <c r="G31" i="3" s="1"/>
  <c r="D26" i="1"/>
  <c r="G26" i="1"/>
  <c r="D28" i="1" l="1"/>
  <c r="G27" i="1"/>
  <c r="D27" i="1"/>
  <c r="G28" i="1"/>
  <c r="D29" i="1" l="1"/>
  <c r="G29" i="1"/>
  <c r="D30" i="1"/>
  <c r="G30" i="1" l="1"/>
  <c r="G31" i="1" s="1"/>
</calcChain>
</file>

<file path=xl/sharedStrings.xml><?xml version="1.0" encoding="utf-8"?>
<sst xmlns="http://schemas.openxmlformats.org/spreadsheetml/2006/main" count="102" uniqueCount="32">
  <si>
    <t>Average</t>
  </si>
  <si>
    <t>Year</t>
  </si>
  <si>
    <t>Operating Expense</t>
  </si>
  <si>
    <t>Revenue</t>
  </si>
  <si>
    <t>Note 1:</t>
  </si>
  <si>
    <t>Note 2:</t>
  </si>
  <si>
    <t>Projected Operating Expense</t>
  </si>
  <si>
    <t>Projected Revenue</t>
  </si>
  <si>
    <t>Projected Profit / Loss</t>
  </si>
  <si>
    <t>HISTORIC DATA</t>
  </si>
  <si>
    <t>PROJECTED DATA</t>
  </si>
  <si>
    <t>Gallons Produced</t>
  </si>
  <si>
    <t>Profit or Loss</t>
  </si>
  <si>
    <t>Depreciation Expense</t>
  </si>
  <si>
    <t>Projected Depreciation Expense</t>
  </si>
  <si>
    <t>Revenue = water sales + connection fees + misc fees.</t>
  </si>
  <si>
    <t>Note 4:</t>
  </si>
  <si>
    <t>Note 5:</t>
  </si>
  <si>
    <t>Gallons Produced &amp; Operating Expense is trending down because many steel water mains have been replaced eliminating leaks.</t>
  </si>
  <si>
    <t>Gallons Produced &amp; Operating Expense not expected to continue trending down.</t>
  </si>
  <si>
    <t>Operating Cost Per Gallon</t>
  </si>
  <si>
    <t>Note 6:</t>
  </si>
  <si>
    <t>Note 3:</t>
  </si>
  <si>
    <t>Operating expense, revenue, and depreciation info from Finance Dept.</t>
  </si>
  <si>
    <t>Projected Gallons Produced</t>
  </si>
  <si>
    <t>Projected Operating Cost Per Gallon</t>
  </si>
  <si>
    <t>Totals</t>
  </si>
  <si>
    <t>Change the percentage in yellow highlighted cell to see Projected Profit or Loss at end of 2015</t>
  </si>
  <si>
    <t>Assumed % annual increases</t>
  </si>
  <si>
    <t>Assumed % rate increase in 2011</t>
  </si>
  <si>
    <t>Additional water savings expected after completion of the Water Main Replacement project.</t>
  </si>
  <si>
    <t xml:space="preserve">This sheet does not account for customer growth rate, water rate adjustments, or addition of the college.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</si>
</sst>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164" formatCode="&quot;$&quot;#,##0"/>
    <numFmt numFmtId="165" formatCode="#,##0.000000"/>
    <numFmt numFmtId="166" formatCode="&quot;$&quot;#,##0.00"/>
    <numFmt numFmtId="167" formatCode="&quot;$&quot;#,##0.000000"/>
  </numFmts>
  <fonts count="9" x14ac:knownFonts="1"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0" xfId="0" applyBorder="1"/>
    <xf numFmtId="0" fontId="2" fillId="0" borderId="0" xfId="0" applyFont="1" applyAlignment="1"/>
    <xf numFmtId="0" fontId="3" fillId="0" borderId="0" xfId="0" applyFont="1"/>
    <xf numFmtId="0" fontId="5" fillId="0" borderId="0" xfId="0" applyFont="1"/>
    <xf numFmtId="6" fontId="6" fillId="0" borderId="1" xfId="0" applyNumberFormat="1" applyFont="1" applyBorder="1"/>
    <xf numFmtId="0" fontId="7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/>
    <xf numFmtId="3" fontId="3" fillId="0" borderId="1" xfId="0" applyNumberFormat="1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5" fontId="3" fillId="0" borderId="2" xfId="0" applyNumberFormat="1" applyFont="1" applyBorder="1"/>
    <xf numFmtId="0" fontId="3" fillId="0" borderId="3" xfId="0" applyFont="1" applyBorder="1"/>
    <xf numFmtId="164" fontId="3" fillId="0" borderId="3" xfId="0" applyNumberFormat="1" applyFont="1" applyBorder="1"/>
    <xf numFmtId="164" fontId="3" fillId="0" borderId="1" xfId="0" applyNumberFormat="1" applyFont="1" applyBorder="1" applyAlignment="1"/>
    <xf numFmtId="0" fontId="3" fillId="0" borderId="0" xfId="0" applyFont="1" applyFill="1" applyAlignment="1">
      <alignment horizontal="center" wrapText="1"/>
    </xf>
    <xf numFmtId="0" fontId="0" fillId="0" borderId="0" xfId="0" applyFill="1"/>
    <xf numFmtId="3" fontId="3" fillId="0" borderId="1" xfId="0" applyNumberFormat="1" applyFont="1" applyBorder="1" applyAlignment="1">
      <alignment horizontal="right"/>
    </xf>
    <xf numFmtId="0" fontId="4" fillId="0" borderId="0" xfId="0" applyFont="1" applyFill="1"/>
    <xf numFmtId="0" fontId="4" fillId="0" borderId="0" xfId="0" applyFont="1"/>
    <xf numFmtId="2" fontId="3" fillId="0" borderId="0" xfId="0" applyNumberFormat="1" applyFont="1"/>
    <xf numFmtId="3" fontId="3" fillId="0" borderId="1" xfId="0" applyNumberFormat="1" applyFont="1" applyBorder="1" applyAlignment="1"/>
    <xf numFmtId="0" fontId="2" fillId="0" borderId="0" xfId="0" applyFont="1" applyFill="1" applyBorder="1"/>
    <xf numFmtId="3" fontId="0" fillId="0" borderId="0" xfId="0" applyNumberFormat="1" applyBorder="1"/>
    <xf numFmtId="164" fontId="0" fillId="0" borderId="0" xfId="0" applyNumberFormat="1" applyBorder="1"/>
    <xf numFmtId="165" fontId="0" fillId="0" borderId="0" xfId="0" applyNumberFormat="1" applyBorder="1"/>
    <xf numFmtId="164" fontId="8" fillId="0" borderId="1" xfId="0" applyNumberFormat="1" applyFont="1" applyBorder="1"/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166" fontId="8" fillId="0" borderId="1" xfId="0" applyNumberFormat="1" applyFont="1" applyBorder="1"/>
    <xf numFmtId="167" fontId="8" fillId="0" borderId="1" xfId="0" applyNumberFormat="1" applyFont="1" applyBorder="1"/>
    <xf numFmtId="2" fontId="3" fillId="0" borderId="3" xfId="0" applyNumberFormat="1" applyFont="1" applyFill="1" applyBorder="1" applyAlignment="1">
      <alignment horizontal="center" wrapText="1"/>
    </xf>
    <xf numFmtId="2" fontId="3" fillId="2" borderId="3" xfId="0" applyNumberFormat="1" applyFont="1" applyFill="1" applyBorder="1" applyAlignment="1">
      <alignment horizontal="center" wrapText="1"/>
    </xf>
    <xf numFmtId="166" fontId="7" fillId="0" borderId="0" xfId="0" applyNumberFormat="1" applyFont="1" applyAlignment="1"/>
    <xf numFmtId="0" fontId="2" fillId="0" borderId="0" xfId="0" applyFont="1" applyAlignment="1">
      <alignment horizontal="left"/>
    </xf>
    <xf numFmtId="6" fontId="8" fillId="0" borderId="1" xfId="0" applyNumberFormat="1" applyFont="1" applyBorder="1"/>
    <xf numFmtId="0" fontId="0" fillId="0" borderId="0" xfId="0" applyBorder="1" applyAlignment="1">
      <alignment horizontal="center"/>
    </xf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/>
    <xf numFmtId="165" fontId="3" fillId="0" borderId="3" xfId="0" applyNumberFormat="1" applyFont="1" applyBorder="1"/>
    <xf numFmtId="6" fontId="6" fillId="0" borderId="3" xfId="0" applyNumberFormat="1" applyFont="1" applyBorder="1"/>
    <xf numFmtId="0" fontId="3" fillId="0" borderId="4" xfId="0" applyFont="1" applyBorder="1"/>
    <xf numFmtId="3" fontId="3" fillId="0" borderId="4" xfId="0" applyNumberFormat="1" applyFont="1" applyBorder="1" applyAlignment="1">
      <alignment horizontal="right"/>
    </xf>
    <xf numFmtId="164" fontId="3" fillId="0" borderId="4" xfId="0" applyNumberFormat="1" applyFont="1" applyBorder="1"/>
    <xf numFmtId="165" fontId="3" fillId="0" borderId="4" xfId="0" applyNumberFormat="1" applyFont="1" applyBorder="1"/>
    <xf numFmtId="6" fontId="6" fillId="0" borderId="4" xfId="0" applyNumberFormat="1" applyFont="1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6" fontId="8" fillId="0" borderId="1" xfId="0" applyNumberFormat="1" applyFont="1" applyFill="1" applyBorder="1"/>
    <xf numFmtId="0" fontId="4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workbookViewId="0">
      <selection activeCell="B20" sqref="B20"/>
    </sheetView>
  </sheetViews>
  <sheetFormatPr defaultRowHeight="15" x14ac:dyDescent="0.2"/>
  <cols>
    <col min="1" max="1" width="7.6640625" customWidth="1"/>
    <col min="2" max="2" width="17.44140625" customWidth="1"/>
    <col min="3" max="3" width="17.77734375" customWidth="1"/>
    <col min="4" max="4" width="18.77734375" customWidth="1"/>
    <col min="5" max="5" width="16.21875" customWidth="1"/>
    <col min="6" max="6" width="16" customWidth="1"/>
    <col min="7" max="7" width="13.6640625" customWidth="1"/>
  </cols>
  <sheetData>
    <row r="1" spans="1:8" x14ac:dyDescent="0.2">
      <c r="A1" s="4" t="s">
        <v>4</v>
      </c>
      <c r="B1" s="4" t="s">
        <v>23</v>
      </c>
    </row>
    <row r="2" spans="1:8" x14ac:dyDescent="0.2">
      <c r="A2" s="4" t="s">
        <v>5</v>
      </c>
      <c r="B2" s="4" t="s">
        <v>15</v>
      </c>
    </row>
    <row r="3" spans="1:8" x14ac:dyDescent="0.2">
      <c r="A3" s="4" t="s">
        <v>22</v>
      </c>
      <c r="B3" s="4" t="s">
        <v>18</v>
      </c>
    </row>
    <row r="4" spans="1:8" x14ac:dyDescent="0.2">
      <c r="A4" s="4" t="s">
        <v>16</v>
      </c>
      <c r="B4" s="4" t="s">
        <v>19</v>
      </c>
    </row>
    <row r="5" spans="1:8" x14ac:dyDescent="0.2">
      <c r="A5" s="4" t="s">
        <v>17</v>
      </c>
      <c r="B5" s="4" t="s">
        <v>30</v>
      </c>
    </row>
    <row r="6" spans="1:8" x14ac:dyDescent="0.2">
      <c r="A6" s="4" t="s">
        <v>21</v>
      </c>
      <c r="B6" s="4" t="s">
        <v>31</v>
      </c>
    </row>
    <row r="8" spans="1:8" ht="18" x14ac:dyDescent="0.25">
      <c r="A8" s="52" t="s">
        <v>9</v>
      </c>
      <c r="B8" s="52"/>
      <c r="C8" s="8"/>
      <c r="D8" s="8"/>
    </row>
    <row r="9" spans="1:8" ht="6" customHeight="1" x14ac:dyDescent="0.2"/>
    <row r="10" spans="1:8" ht="39.75" customHeight="1" x14ac:dyDescent="0.2">
      <c r="A10" s="48" t="s">
        <v>1</v>
      </c>
      <c r="B10" s="49" t="s">
        <v>11</v>
      </c>
      <c r="C10" s="49" t="s">
        <v>2</v>
      </c>
      <c r="D10" s="49" t="s">
        <v>20</v>
      </c>
      <c r="E10" s="49" t="s">
        <v>3</v>
      </c>
      <c r="F10" s="49" t="s">
        <v>13</v>
      </c>
      <c r="G10" s="49" t="s">
        <v>12</v>
      </c>
    </row>
    <row r="11" spans="1:8" x14ac:dyDescent="0.2">
      <c r="A11" s="1"/>
      <c r="B11" s="1"/>
      <c r="C11" s="1"/>
      <c r="D11" s="1"/>
      <c r="E11" s="1"/>
      <c r="F11" s="1"/>
      <c r="G11" s="1"/>
    </row>
    <row r="12" spans="1:8" x14ac:dyDescent="0.2">
      <c r="A12" s="9">
        <v>2007</v>
      </c>
      <c r="B12" s="10">
        <v>381393000</v>
      </c>
      <c r="C12" s="11">
        <v>714456</v>
      </c>
      <c r="D12" s="12">
        <f>C12/B12</f>
        <v>1.8732803171531728E-3</v>
      </c>
      <c r="E12" s="11">
        <v>1024284</v>
      </c>
      <c r="F12" s="11">
        <v>369251</v>
      </c>
      <c r="G12" s="6">
        <f>E12-C12-F12</f>
        <v>-59423</v>
      </c>
      <c r="H12" s="18"/>
    </row>
    <row r="13" spans="1:8" ht="15.75" x14ac:dyDescent="0.25">
      <c r="A13" s="9">
        <v>2008</v>
      </c>
      <c r="B13" s="10">
        <v>364997000</v>
      </c>
      <c r="C13" s="11">
        <v>703118</v>
      </c>
      <c r="D13" s="12">
        <f>C13/B13</f>
        <v>1.9263665180809706E-3</v>
      </c>
      <c r="E13" s="11">
        <v>1056013</v>
      </c>
      <c r="F13" s="11">
        <v>377938</v>
      </c>
      <c r="G13" s="6">
        <f>E13-C13-F13</f>
        <v>-25043</v>
      </c>
      <c r="H13" s="7"/>
    </row>
    <row r="14" spans="1:8" ht="15.75" x14ac:dyDescent="0.25">
      <c r="A14" s="9">
        <v>2009</v>
      </c>
      <c r="B14" s="19">
        <v>364923000</v>
      </c>
      <c r="C14" s="11">
        <v>669861</v>
      </c>
      <c r="D14" s="12">
        <f>C14/B14</f>
        <v>1.835622857424717E-3</v>
      </c>
      <c r="E14" s="11">
        <v>1157066</v>
      </c>
      <c r="F14" s="11">
        <v>646135</v>
      </c>
      <c r="G14" s="6">
        <f>E14-C14-F14</f>
        <v>-158930</v>
      </c>
      <c r="H14" s="7"/>
    </row>
    <row r="15" spans="1:8" ht="15.75" thickBot="1" x14ac:dyDescent="0.25">
      <c r="A15" s="43">
        <v>2010</v>
      </c>
      <c r="B15" s="44">
        <v>312706400</v>
      </c>
      <c r="C15" s="45">
        <v>654712</v>
      </c>
      <c r="D15" s="46">
        <f>C15/B15</f>
        <v>2.0936955559592001E-3</v>
      </c>
      <c r="E15" s="45">
        <v>1203949</v>
      </c>
      <c r="F15" s="45">
        <v>639848</v>
      </c>
      <c r="G15" s="47">
        <f>E15-C15-F15</f>
        <v>-90611</v>
      </c>
    </row>
    <row r="16" spans="1:8" ht="18.75" customHeight="1" thickTop="1" x14ac:dyDescent="0.2">
      <c r="A16" s="39" t="s">
        <v>26</v>
      </c>
      <c r="B16" s="40">
        <f>SUM(B12:B15)</f>
        <v>1424019400</v>
      </c>
      <c r="C16" s="15">
        <f>SUM(C12:C15)</f>
        <v>2742147</v>
      </c>
      <c r="D16" s="41"/>
      <c r="E16" s="15">
        <f>SUM(E12:E15)</f>
        <v>4441312</v>
      </c>
      <c r="F16" s="15">
        <f>SUM(F12:F15)</f>
        <v>2033172</v>
      </c>
      <c r="G16" s="42">
        <f>SUM(G12:G15)</f>
        <v>-334007</v>
      </c>
    </row>
    <row r="17" spans="1:9" ht="10.5" customHeight="1" x14ac:dyDescent="0.2">
      <c r="A17" s="38"/>
      <c r="B17" s="25"/>
      <c r="C17" s="2"/>
      <c r="D17" s="2"/>
      <c r="E17" s="2"/>
      <c r="F17" s="2"/>
      <c r="G17" s="2"/>
    </row>
    <row r="18" spans="1:9" ht="21" customHeight="1" x14ac:dyDescent="0.25">
      <c r="A18" s="29" t="s">
        <v>0</v>
      </c>
      <c r="B18" s="30">
        <f>B16/4</f>
        <v>356004850</v>
      </c>
      <c r="C18" s="31">
        <f>C16/4</f>
        <v>685536.75</v>
      </c>
      <c r="D18" s="32">
        <f>C16/B16</f>
        <v>1.9256387939658687E-3</v>
      </c>
      <c r="E18" s="28">
        <f>(E12+E13+E14+E15)/4</f>
        <v>1110328</v>
      </c>
      <c r="F18" s="28">
        <f>(F12+F13+F14+F15)/4</f>
        <v>508293</v>
      </c>
      <c r="G18" s="37">
        <f>(G12+G13+G14+G15)/4</f>
        <v>-83501.75</v>
      </c>
    </row>
    <row r="19" spans="1:9" x14ac:dyDescent="0.2">
      <c r="A19" s="2"/>
      <c r="B19" s="2"/>
      <c r="C19" s="2"/>
      <c r="D19" s="2"/>
      <c r="E19" s="2"/>
      <c r="F19" s="2"/>
      <c r="G19" s="2"/>
    </row>
    <row r="20" spans="1:9" x14ac:dyDescent="0.2">
      <c r="A20" s="2"/>
      <c r="B20" s="2"/>
      <c r="C20" s="2"/>
      <c r="D20" s="2"/>
      <c r="E20" s="2"/>
      <c r="F20" s="2"/>
      <c r="G20" s="2"/>
    </row>
    <row r="21" spans="1:9" ht="18" x14ac:dyDescent="0.25">
      <c r="A21" s="52" t="s">
        <v>10</v>
      </c>
      <c r="B21" s="52"/>
      <c r="C21" s="35" t="s">
        <v>27</v>
      </c>
      <c r="D21" s="3"/>
      <c r="E21" s="24"/>
      <c r="H21" s="20"/>
      <c r="I21" s="18"/>
    </row>
    <row r="22" spans="1:9" ht="6" customHeight="1" x14ac:dyDescent="0.2"/>
    <row r="23" spans="1:9" ht="28.5" customHeight="1" x14ac:dyDescent="0.2">
      <c r="B23" s="51" t="s">
        <v>28</v>
      </c>
      <c r="C23" s="51" t="s">
        <v>28</v>
      </c>
      <c r="D23" s="21"/>
      <c r="E23" s="51" t="s">
        <v>29</v>
      </c>
    </row>
    <row r="24" spans="1:9" ht="15.75" customHeight="1" x14ac:dyDescent="0.2">
      <c r="B24" s="33">
        <v>0.01</v>
      </c>
      <c r="C24" s="33">
        <v>0.03</v>
      </c>
      <c r="D24" s="22"/>
      <c r="E24" s="34">
        <v>0</v>
      </c>
      <c r="F24" s="17"/>
    </row>
    <row r="25" spans="1:9" ht="39.75" customHeight="1" x14ac:dyDescent="0.2">
      <c r="A25" s="48" t="s">
        <v>1</v>
      </c>
      <c r="B25" s="49" t="s">
        <v>24</v>
      </c>
      <c r="C25" s="49" t="s">
        <v>6</v>
      </c>
      <c r="D25" s="49" t="s">
        <v>25</v>
      </c>
      <c r="E25" s="49" t="s">
        <v>7</v>
      </c>
      <c r="F25" s="49" t="s">
        <v>14</v>
      </c>
      <c r="G25" s="49" t="s">
        <v>8</v>
      </c>
    </row>
    <row r="26" spans="1:9" ht="15.75" x14ac:dyDescent="0.25">
      <c r="A26" s="14">
        <v>2011</v>
      </c>
      <c r="B26" s="23">
        <f>(B15)*((B24)+1)</f>
        <v>315833464</v>
      </c>
      <c r="C26" s="16">
        <f>(C15)*((C24)+1)</f>
        <v>674353.36</v>
      </c>
      <c r="D26" s="13">
        <f>C26/B26</f>
        <v>2.1351548738989859E-3</v>
      </c>
      <c r="E26" s="15">
        <f>(E15)*((E24)+1)</f>
        <v>1203949</v>
      </c>
      <c r="F26" s="11">
        <f>F18</f>
        <v>508293</v>
      </c>
      <c r="G26" s="6">
        <f>E26-C26-F26</f>
        <v>21302.640000000014</v>
      </c>
      <c r="I26" s="5"/>
    </row>
    <row r="27" spans="1:9" x14ac:dyDescent="0.2">
      <c r="A27" s="9">
        <v>2012</v>
      </c>
      <c r="B27" s="23">
        <f>(B26)*((B24)+1)</f>
        <v>318991798.63999999</v>
      </c>
      <c r="C27" s="16">
        <f>(C26)*((C24)+1)</f>
        <v>694583.9608</v>
      </c>
      <c r="D27" s="13">
        <f>C27/B27</f>
        <v>2.1774351684316394E-3</v>
      </c>
      <c r="E27" s="15">
        <f>(E26)*((0)+1)</f>
        <v>1203949</v>
      </c>
      <c r="F27" s="11">
        <f>F18</f>
        <v>508293</v>
      </c>
      <c r="G27" s="6">
        <f>E27-C27-F27</f>
        <v>1072.0391999999993</v>
      </c>
    </row>
    <row r="28" spans="1:9" x14ac:dyDescent="0.2">
      <c r="A28" s="9">
        <v>2013</v>
      </c>
      <c r="B28" s="23">
        <f>(B27)*((B24)+1)</f>
        <v>322181716.62639999</v>
      </c>
      <c r="C28" s="16">
        <f>(C27)*((C24)+1)</f>
        <v>715421.47962400003</v>
      </c>
      <c r="D28" s="13">
        <f>C28/B28</f>
        <v>2.2205526965193949E-3</v>
      </c>
      <c r="E28" s="15">
        <f>(E27)*((0)+1)</f>
        <v>1203949</v>
      </c>
      <c r="F28" s="11">
        <f>F18</f>
        <v>508293</v>
      </c>
      <c r="G28" s="6">
        <f>E28-C28-F28</f>
        <v>-19765.479624000029</v>
      </c>
    </row>
    <row r="29" spans="1:9" x14ac:dyDescent="0.2">
      <c r="A29" s="9">
        <v>2014</v>
      </c>
      <c r="B29" s="23">
        <f>(B28)*((B24)+1)</f>
        <v>325403533.79266399</v>
      </c>
      <c r="C29" s="16">
        <f>(C28)*((C24)+1)</f>
        <v>736884.12401272007</v>
      </c>
      <c r="D29" s="13">
        <f>C29/B29</f>
        <v>2.2645240370445315E-3</v>
      </c>
      <c r="E29" s="15">
        <f>(E28)*((0)+1)</f>
        <v>1203949</v>
      </c>
      <c r="F29" s="11">
        <f>F18</f>
        <v>508293</v>
      </c>
      <c r="G29" s="6">
        <f>E29-C29-F29</f>
        <v>-41228.124012720073</v>
      </c>
    </row>
    <row r="30" spans="1:9" x14ac:dyDescent="0.2">
      <c r="A30" s="9">
        <v>2015</v>
      </c>
      <c r="B30" s="23">
        <f>(B29)*((B24)+1)</f>
        <v>328657569.13059062</v>
      </c>
      <c r="C30" s="16">
        <f>(C29)*((C24)+1)</f>
        <v>758990.64773310174</v>
      </c>
      <c r="D30" s="12">
        <f>C30/B30</f>
        <v>2.3093660971840275E-3</v>
      </c>
      <c r="E30" s="11">
        <f>(E29)*((0)+1)</f>
        <v>1203949</v>
      </c>
      <c r="F30" s="11">
        <f>F18</f>
        <v>508293</v>
      </c>
      <c r="G30" s="6">
        <f>E30-C30-F30</f>
        <v>-63334.647733101738</v>
      </c>
    </row>
    <row r="31" spans="1:9" ht="18" customHeight="1" x14ac:dyDescent="0.25">
      <c r="A31" s="2"/>
      <c r="B31" s="25"/>
      <c r="C31" s="26"/>
      <c r="D31" s="27"/>
      <c r="E31" s="26"/>
      <c r="F31" s="26"/>
      <c r="G31" s="50">
        <f>SUM(G26:G30)</f>
        <v>-101953.57216982183</v>
      </c>
    </row>
  </sheetData>
  <mergeCells count="2">
    <mergeCell ref="A8:B8"/>
    <mergeCell ref="A21:B21"/>
  </mergeCells>
  <pageMargins left="0.45" right="0.45" top="0.75" bottom="0.45" header="0.3" footer="0.3"/>
  <pageSetup orientation="landscape" r:id="rId1"/>
  <headerFooter>
    <oddHeader>&amp;C&amp;"Arial,Bold"&amp;16Example - Operation and Maintenance Cost Comparison</oddHeader>
    <oddFooter>&amp;C&amp;"Arial,Bold"&amp;A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workbookViewId="0">
      <selection activeCell="C11" sqref="C11"/>
    </sheetView>
  </sheetViews>
  <sheetFormatPr defaultRowHeight="15" x14ac:dyDescent="0.2"/>
  <cols>
    <col min="1" max="1" width="7.6640625" customWidth="1"/>
    <col min="2" max="2" width="17.44140625" customWidth="1"/>
    <col min="3" max="3" width="17.77734375" customWidth="1"/>
    <col min="4" max="4" width="18.77734375" customWidth="1"/>
    <col min="5" max="5" width="16.21875" customWidth="1"/>
    <col min="6" max="6" width="16" customWidth="1"/>
    <col min="7" max="7" width="13.6640625" customWidth="1"/>
  </cols>
  <sheetData>
    <row r="1" spans="1:8" x14ac:dyDescent="0.2">
      <c r="A1" s="4" t="s">
        <v>4</v>
      </c>
      <c r="B1" s="4" t="s">
        <v>23</v>
      </c>
    </row>
    <row r="2" spans="1:8" x14ac:dyDescent="0.2">
      <c r="A2" s="4" t="s">
        <v>5</v>
      </c>
      <c r="B2" s="4" t="s">
        <v>15</v>
      </c>
    </row>
    <row r="3" spans="1:8" x14ac:dyDescent="0.2">
      <c r="A3" s="4" t="s">
        <v>22</v>
      </c>
      <c r="B3" s="4" t="s">
        <v>18</v>
      </c>
    </row>
    <row r="4" spans="1:8" x14ac:dyDescent="0.2">
      <c r="A4" s="4" t="s">
        <v>16</v>
      </c>
      <c r="B4" s="4" t="s">
        <v>19</v>
      </c>
    </row>
    <row r="5" spans="1:8" x14ac:dyDescent="0.2">
      <c r="A5" s="4" t="s">
        <v>17</v>
      </c>
      <c r="B5" s="4" t="s">
        <v>30</v>
      </c>
    </row>
    <row r="6" spans="1:8" x14ac:dyDescent="0.2">
      <c r="A6" s="4" t="s">
        <v>21</v>
      </c>
      <c r="B6" s="4" t="s">
        <v>31</v>
      </c>
    </row>
    <row r="8" spans="1:8" ht="18" x14ac:dyDescent="0.25">
      <c r="A8" s="52" t="s">
        <v>9</v>
      </c>
      <c r="B8" s="52"/>
      <c r="C8" s="36"/>
      <c r="D8" s="36"/>
    </row>
    <row r="9" spans="1:8" ht="6" customHeight="1" x14ac:dyDescent="0.2"/>
    <row r="10" spans="1:8" ht="39.75" customHeight="1" x14ac:dyDescent="0.2">
      <c r="A10" s="48" t="s">
        <v>1</v>
      </c>
      <c r="B10" s="49" t="s">
        <v>11</v>
      </c>
      <c r="C10" s="49" t="s">
        <v>2</v>
      </c>
      <c r="D10" s="49" t="s">
        <v>20</v>
      </c>
      <c r="E10" s="49" t="s">
        <v>3</v>
      </c>
      <c r="F10" s="49" t="s">
        <v>13</v>
      </c>
      <c r="G10" s="49" t="s">
        <v>12</v>
      </c>
    </row>
    <row r="11" spans="1:8" x14ac:dyDescent="0.2">
      <c r="A11" s="1"/>
      <c r="B11" s="1"/>
      <c r="C11" s="1"/>
      <c r="D11" s="1"/>
      <c r="E11" s="1"/>
      <c r="F11" s="1"/>
      <c r="G11" s="1"/>
    </row>
    <row r="12" spans="1:8" x14ac:dyDescent="0.2">
      <c r="A12" s="9">
        <v>2007</v>
      </c>
      <c r="B12" s="10">
        <v>381393000</v>
      </c>
      <c r="C12" s="11">
        <v>714456</v>
      </c>
      <c r="D12" s="12">
        <f>C12/B12</f>
        <v>1.8732803171531728E-3</v>
      </c>
      <c r="E12" s="11">
        <v>1024284</v>
      </c>
      <c r="F12" s="11">
        <v>369251</v>
      </c>
      <c r="G12" s="6">
        <f>E12-C12-F12</f>
        <v>-59423</v>
      </c>
      <c r="H12" s="18"/>
    </row>
    <row r="13" spans="1:8" ht="15.75" x14ac:dyDescent="0.25">
      <c r="A13" s="9">
        <v>2008</v>
      </c>
      <c r="B13" s="10">
        <v>364997000</v>
      </c>
      <c r="C13" s="11">
        <v>703118</v>
      </c>
      <c r="D13" s="12">
        <f>C13/B13</f>
        <v>1.9263665180809706E-3</v>
      </c>
      <c r="E13" s="11">
        <v>1056013</v>
      </c>
      <c r="F13" s="11">
        <v>377938</v>
      </c>
      <c r="G13" s="6">
        <f>E13-C13-F13</f>
        <v>-25043</v>
      </c>
      <c r="H13" s="7"/>
    </row>
    <row r="14" spans="1:8" ht="15.75" x14ac:dyDescent="0.25">
      <c r="A14" s="9">
        <v>2009</v>
      </c>
      <c r="B14" s="19">
        <v>364923000</v>
      </c>
      <c r="C14" s="11">
        <v>669861</v>
      </c>
      <c r="D14" s="12">
        <f>C14/B14</f>
        <v>1.835622857424717E-3</v>
      </c>
      <c r="E14" s="11">
        <v>1157066</v>
      </c>
      <c r="F14" s="11">
        <v>646135</v>
      </c>
      <c r="G14" s="6">
        <f>E14-C14-F14</f>
        <v>-158930</v>
      </c>
      <c r="H14" s="7"/>
    </row>
    <row r="15" spans="1:8" ht="15.75" thickBot="1" x14ac:dyDescent="0.25">
      <c r="A15" s="43">
        <v>2010</v>
      </c>
      <c r="B15" s="44">
        <v>312706400</v>
      </c>
      <c r="C15" s="45">
        <v>654712</v>
      </c>
      <c r="D15" s="46">
        <f>C15/B15</f>
        <v>2.0936955559592001E-3</v>
      </c>
      <c r="E15" s="45">
        <v>1203949</v>
      </c>
      <c r="F15" s="45">
        <v>639848</v>
      </c>
      <c r="G15" s="47">
        <f>E15-C15-F15</f>
        <v>-90611</v>
      </c>
    </row>
    <row r="16" spans="1:8" ht="18.75" customHeight="1" thickTop="1" x14ac:dyDescent="0.2">
      <c r="A16" s="39" t="s">
        <v>26</v>
      </c>
      <c r="B16" s="40">
        <f>SUM(B12:B15)</f>
        <v>1424019400</v>
      </c>
      <c r="C16" s="15">
        <f>SUM(C12:C15)</f>
        <v>2742147</v>
      </c>
      <c r="D16" s="41"/>
      <c r="E16" s="15">
        <f>SUM(E12:E15)</f>
        <v>4441312</v>
      </c>
      <c r="F16" s="15">
        <f>SUM(F12:F15)</f>
        <v>2033172</v>
      </c>
      <c r="G16" s="42">
        <f>SUM(G12:G15)</f>
        <v>-334007</v>
      </c>
    </row>
    <row r="17" spans="1:9" ht="10.5" customHeight="1" x14ac:dyDescent="0.2">
      <c r="A17" s="38"/>
      <c r="B17" s="25"/>
      <c r="C17" s="2"/>
      <c r="D17" s="2"/>
      <c r="E17" s="2"/>
      <c r="F17" s="2"/>
      <c r="G17" s="2"/>
    </row>
    <row r="18" spans="1:9" ht="21" customHeight="1" x14ac:dyDescent="0.25">
      <c r="A18" s="29" t="s">
        <v>0</v>
      </c>
      <c r="B18" s="30">
        <f>B16/4</f>
        <v>356004850</v>
      </c>
      <c r="C18" s="31">
        <f>C16/4</f>
        <v>685536.75</v>
      </c>
      <c r="D18" s="32">
        <f>C16/B16</f>
        <v>1.9256387939658687E-3</v>
      </c>
      <c r="E18" s="28">
        <f>(E12+E13+E14+E15)/4</f>
        <v>1110328</v>
      </c>
      <c r="F18" s="28">
        <f>(F12+F13+F14+F15)/4</f>
        <v>508293</v>
      </c>
      <c r="G18" s="37">
        <f>(G12+G13+G14+G15)/4</f>
        <v>-83501.75</v>
      </c>
    </row>
    <row r="19" spans="1:9" x14ac:dyDescent="0.2">
      <c r="A19" s="2"/>
      <c r="B19" s="2"/>
      <c r="C19" s="2"/>
      <c r="D19" s="2"/>
      <c r="E19" s="2"/>
      <c r="F19" s="2"/>
      <c r="G19" s="2"/>
    </row>
    <row r="20" spans="1:9" x14ac:dyDescent="0.2">
      <c r="A20" s="2"/>
      <c r="B20" s="2"/>
      <c r="C20" s="2"/>
      <c r="D20" s="2"/>
      <c r="E20" s="2"/>
      <c r="F20" s="2"/>
      <c r="G20" s="2"/>
    </row>
    <row r="21" spans="1:9" ht="18" x14ac:dyDescent="0.25">
      <c r="A21" s="52" t="s">
        <v>10</v>
      </c>
      <c r="B21" s="52"/>
      <c r="C21" s="35" t="s">
        <v>27</v>
      </c>
      <c r="D21" s="3"/>
      <c r="E21" s="24"/>
      <c r="H21" s="20"/>
      <c r="I21" s="18"/>
    </row>
    <row r="22" spans="1:9" ht="6" customHeight="1" x14ac:dyDescent="0.2"/>
    <row r="23" spans="1:9" ht="28.5" customHeight="1" x14ac:dyDescent="0.2">
      <c r="B23" s="51" t="s">
        <v>28</v>
      </c>
      <c r="C23" s="51" t="s">
        <v>28</v>
      </c>
      <c r="D23" s="21"/>
      <c r="E23" s="51" t="s">
        <v>29</v>
      </c>
    </row>
    <row r="24" spans="1:9" ht="15.75" customHeight="1" x14ac:dyDescent="0.2">
      <c r="B24" s="33">
        <v>0.01</v>
      </c>
      <c r="C24" s="33">
        <v>0.03</v>
      </c>
      <c r="D24" s="22"/>
      <c r="E24" s="34">
        <v>0.1</v>
      </c>
      <c r="F24" s="17"/>
    </row>
    <row r="25" spans="1:9" ht="39.75" customHeight="1" x14ac:dyDescent="0.2">
      <c r="A25" s="48" t="s">
        <v>1</v>
      </c>
      <c r="B25" s="49" t="s">
        <v>24</v>
      </c>
      <c r="C25" s="49" t="s">
        <v>6</v>
      </c>
      <c r="D25" s="49" t="s">
        <v>25</v>
      </c>
      <c r="E25" s="49" t="s">
        <v>7</v>
      </c>
      <c r="F25" s="49" t="s">
        <v>14</v>
      </c>
      <c r="G25" s="49" t="s">
        <v>8</v>
      </c>
    </row>
    <row r="26" spans="1:9" ht="15.75" x14ac:dyDescent="0.25">
      <c r="A26" s="14">
        <v>2011</v>
      </c>
      <c r="B26" s="23">
        <f>(B15)*((B24)+1)</f>
        <v>315833464</v>
      </c>
      <c r="C26" s="16">
        <f>(C15)*((C24)+1)</f>
        <v>674353.36</v>
      </c>
      <c r="D26" s="13">
        <f>C26/B26</f>
        <v>2.1351548738989859E-3</v>
      </c>
      <c r="E26" s="15">
        <f>(E15)*((E24)+1)</f>
        <v>1324343.9000000001</v>
      </c>
      <c r="F26" s="11">
        <f>F18</f>
        <v>508293</v>
      </c>
      <c r="G26" s="6">
        <f>E26-C26-F26</f>
        <v>141697.54000000015</v>
      </c>
      <c r="I26" s="5"/>
    </row>
    <row r="27" spans="1:9" x14ac:dyDescent="0.2">
      <c r="A27" s="9">
        <v>2012</v>
      </c>
      <c r="B27" s="23">
        <f>(B26)*((B24)+1)</f>
        <v>318991798.63999999</v>
      </c>
      <c r="C27" s="16">
        <f>(C26)*((C24)+1)</f>
        <v>694583.9608</v>
      </c>
      <c r="D27" s="13">
        <f>C27/B27</f>
        <v>2.1774351684316394E-3</v>
      </c>
      <c r="E27" s="15">
        <f>(E26)*((0)+1)</f>
        <v>1324343.9000000001</v>
      </c>
      <c r="F27" s="11">
        <f>F18</f>
        <v>508293</v>
      </c>
      <c r="G27" s="6">
        <f>E27-C27-F27</f>
        <v>121466.93920000014</v>
      </c>
    </row>
    <row r="28" spans="1:9" x14ac:dyDescent="0.2">
      <c r="A28" s="9">
        <v>2013</v>
      </c>
      <c r="B28" s="23">
        <f>(B27)*((B24)+1)</f>
        <v>322181716.62639999</v>
      </c>
      <c r="C28" s="16">
        <f>(C27)*((C24)+1)</f>
        <v>715421.47962400003</v>
      </c>
      <c r="D28" s="13">
        <f>C28/B28</f>
        <v>2.2205526965193949E-3</v>
      </c>
      <c r="E28" s="15">
        <f>(E27)*((0)+1)</f>
        <v>1324343.9000000001</v>
      </c>
      <c r="F28" s="11">
        <f>F18</f>
        <v>508293</v>
      </c>
      <c r="G28" s="6">
        <f>E28-C28-F28</f>
        <v>100629.42037600011</v>
      </c>
    </row>
    <row r="29" spans="1:9" x14ac:dyDescent="0.2">
      <c r="A29" s="9">
        <v>2014</v>
      </c>
      <c r="B29" s="23">
        <f>(B28)*((B24)+1)</f>
        <v>325403533.79266399</v>
      </c>
      <c r="C29" s="16">
        <f>(C28)*((C24)+1)</f>
        <v>736884.12401272007</v>
      </c>
      <c r="D29" s="13">
        <f>C29/B29</f>
        <v>2.2645240370445315E-3</v>
      </c>
      <c r="E29" s="15">
        <f>(E28)*((0)+1)</f>
        <v>1324343.9000000001</v>
      </c>
      <c r="F29" s="11">
        <f>F18</f>
        <v>508293</v>
      </c>
      <c r="G29" s="6">
        <f>E29-C29-F29</f>
        <v>79166.775987280067</v>
      </c>
    </row>
    <row r="30" spans="1:9" x14ac:dyDescent="0.2">
      <c r="A30" s="9">
        <v>2015</v>
      </c>
      <c r="B30" s="23">
        <f>(B29)*((B24)+1)</f>
        <v>328657569.13059062</v>
      </c>
      <c r="C30" s="16">
        <f>(C29)*((C24)+1)</f>
        <v>758990.64773310174</v>
      </c>
      <c r="D30" s="12">
        <f>C30/B30</f>
        <v>2.3093660971840275E-3</v>
      </c>
      <c r="E30" s="11">
        <f>(E29)*((0)+1)</f>
        <v>1324343.9000000001</v>
      </c>
      <c r="F30" s="11">
        <f>F18</f>
        <v>508293</v>
      </c>
      <c r="G30" s="6">
        <f>E30-C30-F30</f>
        <v>57060.252266898402</v>
      </c>
    </row>
    <row r="31" spans="1:9" ht="18" customHeight="1" x14ac:dyDescent="0.25">
      <c r="A31" s="2"/>
      <c r="B31" s="25"/>
      <c r="C31" s="26"/>
      <c r="D31" s="27"/>
      <c r="E31" s="26"/>
      <c r="F31" s="26"/>
      <c r="G31" s="50">
        <f>SUM(G26:G30)</f>
        <v>500020.92783017887</v>
      </c>
    </row>
  </sheetData>
  <mergeCells count="2">
    <mergeCell ref="A8:B8"/>
    <mergeCell ref="A21:B21"/>
  </mergeCells>
  <pageMargins left="0.7" right="0.7" top="0.75" bottom="0.75" header="0.3" footer="0.3"/>
  <pageSetup scale="95" orientation="landscape" r:id="rId1"/>
  <headerFooter>
    <oddHeader>&amp;C&amp;"Arial,Bold"&amp;16Example - Operation and Maintenance Cost Comparison</oddHeader>
    <oddFooter>&amp;C&amp;"Arial,Bold"&amp;A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workbookViewId="0">
      <selection activeCell="B2" sqref="B2"/>
    </sheetView>
  </sheetViews>
  <sheetFormatPr defaultRowHeight="15" x14ac:dyDescent="0.2"/>
  <cols>
    <col min="1" max="1" width="7.6640625" customWidth="1"/>
    <col min="2" max="2" width="17.44140625" customWidth="1"/>
    <col min="3" max="3" width="17.77734375" customWidth="1"/>
    <col min="4" max="4" width="18.77734375" customWidth="1"/>
    <col min="5" max="5" width="16.21875" customWidth="1"/>
    <col min="6" max="6" width="16" customWidth="1"/>
    <col min="7" max="7" width="13.6640625" customWidth="1"/>
  </cols>
  <sheetData>
    <row r="1" spans="1:8" x14ac:dyDescent="0.2">
      <c r="A1" s="4" t="s">
        <v>4</v>
      </c>
      <c r="B1" s="4" t="s">
        <v>23</v>
      </c>
    </row>
    <row r="2" spans="1:8" x14ac:dyDescent="0.2">
      <c r="A2" s="4" t="s">
        <v>5</v>
      </c>
      <c r="B2" s="4" t="s">
        <v>15</v>
      </c>
    </row>
    <row r="3" spans="1:8" x14ac:dyDescent="0.2">
      <c r="A3" s="4" t="s">
        <v>22</v>
      </c>
      <c r="B3" s="4" t="s">
        <v>18</v>
      </c>
    </row>
    <row r="4" spans="1:8" x14ac:dyDescent="0.2">
      <c r="A4" s="4" t="s">
        <v>16</v>
      </c>
      <c r="B4" s="4" t="s">
        <v>19</v>
      </c>
    </row>
    <row r="5" spans="1:8" x14ac:dyDescent="0.2">
      <c r="A5" s="4" t="s">
        <v>17</v>
      </c>
      <c r="B5" s="4" t="s">
        <v>30</v>
      </c>
    </row>
    <row r="6" spans="1:8" x14ac:dyDescent="0.2">
      <c r="A6" s="4" t="s">
        <v>21</v>
      </c>
      <c r="B6" s="4" t="s">
        <v>31</v>
      </c>
    </row>
    <row r="8" spans="1:8" ht="18" x14ac:dyDescent="0.25">
      <c r="A8" s="52" t="s">
        <v>9</v>
      </c>
      <c r="B8" s="52"/>
      <c r="C8" s="36"/>
      <c r="D8" s="36"/>
    </row>
    <row r="9" spans="1:8" ht="6" customHeight="1" x14ac:dyDescent="0.2"/>
    <row r="10" spans="1:8" ht="39.75" customHeight="1" x14ac:dyDescent="0.2">
      <c r="A10" s="48" t="s">
        <v>1</v>
      </c>
      <c r="B10" s="49" t="s">
        <v>11</v>
      </c>
      <c r="C10" s="49" t="s">
        <v>2</v>
      </c>
      <c r="D10" s="49" t="s">
        <v>20</v>
      </c>
      <c r="E10" s="49" t="s">
        <v>3</v>
      </c>
      <c r="F10" s="49" t="s">
        <v>13</v>
      </c>
      <c r="G10" s="49" t="s">
        <v>12</v>
      </c>
    </row>
    <row r="11" spans="1:8" x14ac:dyDescent="0.2">
      <c r="A11" s="1"/>
      <c r="B11" s="1"/>
      <c r="C11" s="1"/>
      <c r="D11" s="1"/>
      <c r="E11" s="1"/>
      <c r="F11" s="1"/>
      <c r="G11" s="1"/>
    </row>
    <row r="12" spans="1:8" x14ac:dyDescent="0.2">
      <c r="A12" s="9">
        <v>2007</v>
      </c>
      <c r="B12" s="10">
        <v>381393000</v>
      </c>
      <c r="C12" s="11">
        <v>714456</v>
      </c>
      <c r="D12" s="12">
        <f>C12/B12</f>
        <v>1.8732803171531728E-3</v>
      </c>
      <c r="E12" s="11">
        <v>1024284</v>
      </c>
      <c r="F12" s="11">
        <v>369251</v>
      </c>
      <c r="G12" s="6">
        <f>E12-C12-F12</f>
        <v>-59423</v>
      </c>
      <c r="H12" s="18"/>
    </row>
    <row r="13" spans="1:8" ht="15.75" x14ac:dyDescent="0.25">
      <c r="A13" s="9">
        <v>2008</v>
      </c>
      <c r="B13" s="10">
        <v>364997000</v>
      </c>
      <c r="C13" s="11">
        <v>703118</v>
      </c>
      <c r="D13" s="12">
        <f>C13/B13</f>
        <v>1.9263665180809706E-3</v>
      </c>
      <c r="E13" s="11">
        <v>1056013</v>
      </c>
      <c r="F13" s="11">
        <v>377938</v>
      </c>
      <c r="G13" s="6">
        <f>E13-C13-F13</f>
        <v>-25043</v>
      </c>
      <c r="H13" s="7"/>
    </row>
    <row r="14" spans="1:8" ht="15.75" x14ac:dyDescent="0.25">
      <c r="A14" s="9">
        <v>2009</v>
      </c>
      <c r="B14" s="19">
        <v>364923000</v>
      </c>
      <c r="C14" s="11">
        <v>669861</v>
      </c>
      <c r="D14" s="12">
        <f>C14/B14</f>
        <v>1.835622857424717E-3</v>
      </c>
      <c r="E14" s="11">
        <v>1157066</v>
      </c>
      <c r="F14" s="11">
        <v>646135</v>
      </c>
      <c r="G14" s="6">
        <f>E14-C14-F14</f>
        <v>-158930</v>
      </c>
      <c r="H14" s="7"/>
    </row>
    <row r="15" spans="1:8" ht="15.75" thickBot="1" x14ac:dyDescent="0.25">
      <c r="A15" s="43">
        <v>2010</v>
      </c>
      <c r="B15" s="44">
        <v>312706400</v>
      </c>
      <c r="C15" s="45">
        <v>654712</v>
      </c>
      <c r="D15" s="46">
        <f>C15/B15</f>
        <v>2.0936955559592001E-3</v>
      </c>
      <c r="E15" s="45">
        <v>1203949</v>
      </c>
      <c r="F15" s="45">
        <v>639848</v>
      </c>
      <c r="G15" s="47">
        <f>E15-C15-F15</f>
        <v>-90611</v>
      </c>
    </row>
    <row r="16" spans="1:8" ht="18.75" customHeight="1" thickTop="1" x14ac:dyDescent="0.2">
      <c r="A16" s="39" t="s">
        <v>26</v>
      </c>
      <c r="B16" s="40">
        <f>SUM(B12:B15)</f>
        <v>1424019400</v>
      </c>
      <c r="C16" s="15">
        <f>SUM(C12:C15)</f>
        <v>2742147</v>
      </c>
      <c r="D16" s="41"/>
      <c r="E16" s="15">
        <f>SUM(E12:E15)</f>
        <v>4441312</v>
      </c>
      <c r="F16" s="15">
        <f>SUM(F12:F15)</f>
        <v>2033172</v>
      </c>
      <c r="G16" s="42">
        <f>SUM(G12:G15)</f>
        <v>-334007</v>
      </c>
    </row>
    <row r="17" spans="1:9" ht="10.5" customHeight="1" x14ac:dyDescent="0.2">
      <c r="A17" s="38"/>
      <c r="B17" s="25"/>
      <c r="C17" s="2"/>
      <c r="D17" s="2"/>
      <c r="E17" s="2"/>
      <c r="F17" s="2"/>
      <c r="G17" s="2"/>
    </row>
    <row r="18" spans="1:9" ht="21" customHeight="1" x14ac:dyDescent="0.25">
      <c r="A18" s="29" t="s">
        <v>0</v>
      </c>
      <c r="B18" s="30">
        <f>B16/4</f>
        <v>356004850</v>
      </c>
      <c r="C18" s="31">
        <f>C16/4</f>
        <v>685536.75</v>
      </c>
      <c r="D18" s="32">
        <f>C16/B16</f>
        <v>1.9256387939658687E-3</v>
      </c>
      <c r="E18" s="28">
        <f>(E12+E13+E14+E15)/4</f>
        <v>1110328</v>
      </c>
      <c r="F18" s="28">
        <f>(F12+F13+F14+F15)/4</f>
        <v>508293</v>
      </c>
      <c r="G18" s="37">
        <f>(G12+G13+G14+G15)/4</f>
        <v>-83501.75</v>
      </c>
    </row>
    <row r="19" spans="1:9" x14ac:dyDescent="0.2">
      <c r="A19" s="2"/>
      <c r="B19" s="2"/>
      <c r="C19" s="2"/>
      <c r="D19" s="2"/>
      <c r="E19" s="2"/>
      <c r="F19" s="2"/>
      <c r="G19" s="2"/>
    </row>
    <row r="20" spans="1:9" x14ac:dyDescent="0.2">
      <c r="A20" s="2"/>
      <c r="B20" s="2"/>
      <c r="C20" s="2"/>
      <c r="D20" s="2"/>
      <c r="E20" s="2"/>
      <c r="F20" s="2"/>
      <c r="G20" s="2"/>
    </row>
    <row r="21" spans="1:9" ht="18" x14ac:dyDescent="0.25">
      <c r="A21" s="52" t="s">
        <v>10</v>
      </c>
      <c r="B21" s="52"/>
      <c r="C21" s="35" t="s">
        <v>27</v>
      </c>
      <c r="D21" s="3"/>
      <c r="E21" s="24"/>
      <c r="H21" s="20"/>
      <c r="I21" s="18"/>
    </row>
    <row r="22" spans="1:9" ht="6" customHeight="1" x14ac:dyDescent="0.2"/>
    <row r="23" spans="1:9" ht="28.5" customHeight="1" x14ac:dyDescent="0.2">
      <c r="B23" s="51" t="s">
        <v>28</v>
      </c>
      <c r="C23" s="51" t="s">
        <v>28</v>
      </c>
      <c r="D23" s="21"/>
      <c r="E23" s="51" t="s">
        <v>29</v>
      </c>
    </row>
    <row r="24" spans="1:9" ht="15.75" customHeight="1" x14ac:dyDescent="0.2">
      <c r="B24" s="33">
        <v>0.01</v>
      </c>
      <c r="C24" s="33">
        <v>0.03</v>
      </c>
      <c r="D24" s="22"/>
      <c r="E24" s="34">
        <v>0.15</v>
      </c>
      <c r="F24" s="17"/>
    </row>
    <row r="25" spans="1:9" ht="39.75" customHeight="1" x14ac:dyDescent="0.2">
      <c r="A25" s="48" t="s">
        <v>1</v>
      </c>
      <c r="B25" s="49" t="s">
        <v>24</v>
      </c>
      <c r="C25" s="49" t="s">
        <v>6</v>
      </c>
      <c r="D25" s="49" t="s">
        <v>25</v>
      </c>
      <c r="E25" s="49" t="s">
        <v>7</v>
      </c>
      <c r="F25" s="49" t="s">
        <v>14</v>
      </c>
      <c r="G25" s="49" t="s">
        <v>8</v>
      </c>
    </row>
    <row r="26" spans="1:9" ht="15.75" x14ac:dyDescent="0.25">
      <c r="A26" s="14">
        <v>2011</v>
      </c>
      <c r="B26" s="23">
        <f>(B15)*((B24)+1)</f>
        <v>315833464</v>
      </c>
      <c r="C26" s="16">
        <f>(C15)*((C24)+1)</f>
        <v>674353.36</v>
      </c>
      <c r="D26" s="13">
        <f>C26/B26</f>
        <v>2.1351548738989859E-3</v>
      </c>
      <c r="E26" s="15">
        <f>(E15)*((E24)+1)</f>
        <v>1384541.3499999999</v>
      </c>
      <c r="F26" s="11">
        <f>F18</f>
        <v>508293</v>
      </c>
      <c r="G26" s="6">
        <f>E26-C26-F26</f>
        <v>201894.98999999987</v>
      </c>
      <c r="I26" s="5"/>
    </row>
    <row r="27" spans="1:9" x14ac:dyDescent="0.2">
      <c r="A27" s="9">
        <v>2012</v>
      </c>
      <c r="B27" s="23">
        <f>(B26)*((B24)+1)</f>
        <v>318991798.63999999</v>
      </c>
      <c r="C27" s="16">
        <f>(C26)*((C24)+1)</f>
        <v>694583.9608</v>
      </c>
      <c r="D27" s="13">
        <f>C27/B27</f>
        <v>2.1774351684316394E-3</v>
      </c>
      <c r="E27" s="15">
        <f>(E26)*((0)+1)</f>
        <v>1384541.3499999999</v>
      </c>
      <c r="F27" s="11">
        <f>F18</f>
        <v>508293</v>
      </c>
      <c r="G27" s="6">
        <f>E27-C27-F27</f>
        <v>181664.38919999986</v>
      </c>
    </row>
    <row r="28" spans="1:9" x14ac:dyDescent="0.2">
      <c r="A28" s="9">
        <v>2013</v>
      </c>
      <c r="B28" s="23">
        <f>(B27)*((B24)+1)</f>
        <v>322181716.62639999</v>
      </c>
      <c r="C28" s="16">
        <f>(C27)*((C24)+1)</f>
        <v>715421.47962400003</v>
      </c>
      <c r="D28" s="13">
        <f>C28/B28</f>
        <v>2.2205526965193949E-3</v>
      </c>
      <c r="E28" s="15">
        <f>(E27)*((0)+1)</f>
        <v>1384541.3499999999</v>
      </c>
      <c r="F28" s="11">
        <f>F18</f>
        <v>508293</v>
      </c>
      <c r="G28" s="6">
        <f>E28-C28-F28</f>
        <v>160826.87037599983</v>
      </c>
    </row>
    <row r="29" spans="1:9" x14ac:dyDescent="0.2">
      <c r="A29" s="9">
        <v>2014</v>
      </c>
      <c r="B29" s="23">
        <f>(B28)*((B24)+1)</f>
        <v>325403533.79266399</v>
      </c>
      <c r="C29" s="16">
        <f>(C28)*((C24)+1)</f>
        <v>736884.12401272007</v>
      </c>
      <c r="D29" s="13">
        <f>C29/B29</f>
        <v>2.2645240370445315E-3</v>
      </c>
      <c r="E29" s="15">
        <f>(E28)*((0)+1)</f>
        <v>1384541.3499999999</v>
      </c>
      <c r="F29" s="11">
        <f>F18</f>
        <v>508293</v>
      </c>
      <c r="G29" s="6">
        <f>E29-C29-F29</f>
        <v>139364.22598727979</v>
      </c>
    </row>
    <row r="30" spans="1:9" x14ac:dyDescent="0.2">
      <c r="A30" s="9">
        <v>2015</v>
      </c>
      <c r="B30" s="23">
        <f>(B29)*((B24)+1)</f>
        <v>328657569.13059062</v>
      </c>
      <c r="C30" s="16">
        <f>(C29)*((C24)+1)</f>
        <v>758990.64773310174</v>
      </c>
      <c r="D30" s="12">
        <f>C30/B30</f>
        <v>2.3093660971840275E-3</v>
      </c>
      <c r="E30" s="11">
        <f>(E29)*((0)+1)</f>
        <v>1384541.3499999999</v>
      </c>
      <c r="F30" s="11">
        <f>F18</f>
        <v>508293</v>
      </c>
      <c r="G30" s="6">
        <f>E30-C30-F30</f>
        <v>117257.70226689812</v>
      </c>
    </row>
    <row r="31" spans="1:9" ht="18" customHeight="1" x14ac:dyDescent="0.25">
      <c r="A31" s="2"/>
      <c r="B31" s="25"/>
      <c r="C31" s="26"/>
      <c r="D31" s="27"/>
      <c r="E31" s="26"/>
      <c r="F31" s="26"/>
      <c r="G31" s="50">
        <f>SUM(G26:G30)</f>
        <v>801008.17783017748</v>
      </c>
    </row>
  </sheetData>
  <mergeCells count="2">
    <mergeCell ref="A8:B8"/>
    <mergeCell ref="A21:B21"/>
  </mergeCells>
  <pageMargins left="0.45" right="0.45" top="0.75" bottom="0.5" header="0.3" footer="0.3"/>
  <pageSetup orientation="landscape" r:id="rId1"/>
  <headerFooter>
    <oddHeader>&amp;C&amp;"Arial,Bold"&amp;16Example - Operation and Maintenance Cost Comparison</oddHeader>
    <oddFooter>&amp;C&amp;"Arial,Bold"&amp;A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Rate Analysis 0% Increase</vt:lpstr>
      <vt:lpstr>Rate Analysis 10% Increase</vt:lpstr>
      <vt:lpstr>Rate Analysis 15% Increase</vt:lpstr>
    </vt:vector>
  </TitlesOfParts>
  <Company>Tu Spirits, LLC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Lewis, Mike</cp:lastModifiedBy>
  <cp:lastPrinted>2013-07-13T01:09:49Z</cp:lastPrinted>
  <dcterms:created xsi:type="dcterms:W3CDTF">2011-01-05T18:40:36Z</dcterms:created>
  <dcterms:modified xsi:type="dcterms:W3CDTF">2013-07-13T01:14:32Z</dcterms:modified>
</cp:coreProperties>
</file>