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CWork\ADEC\Serious_PM_SIP\Inventory\Onroad_Mobile\"/>
    </mc:Choice>
  </mc:AlternateContent>
  <xr:revisionPtr revIDLastSave="0" documentId="13_ncr:1_{A6D43D65-4BDF-43C3-B670-517908EBDC7E}" xr6:coauthVersionLast="45" xr6:coauthVersionMax="45" xr10:uidLastSave="{00000000-0000-0000-0000-000000000000}"/>
  <bookViews>
    <workbookView xWindow="-108" yWindow="-108" windowWidth="46296" windowHeight="25536" activeTab="2" xr2:uid="{00000000-000D-0000-FFFF-FFFF00000000}"/>
  </bookViews>
  <sheets>
    <sheet name="FairbanksSoakDist" sheetId="1" r:id="rId1"/>
    <sheet name="OriginalCalcs" sheetId="2" r:id="rId2"/>
    <sheet name="RevisedCalcs" sheetId="4" r:id="rId3"/>
    <sheet name="CarchipData" sheetId="3" r:id="rId4"/>
  </sheets>
  <externalReferences>
    <externalReference r:id="rId5"/>
    <externalReference r:id="rId6"/>
  </externalReferences>
  <definedNames>
    <definedName name="_xlnm._FilterDatabase" localSheetId="3" hidden="1">CarchipData!$A$6:$AX$963</definedName>
    <definedName name="DrvSchTbl">[1]DrvSch!$A$1:$C$41</definedName>
    <definedName name="_xlnm.Print_Area" localSheetId="2">RevisedCalcs!$N$75:$V$88</definedName>
    <definedName name="solver_adj" localSheetId="0" hidden="1">OriginalCalcs!$J$9:$J$10</definedName>
    <definedName name="solver_adj" localSheetId="1" hidden="1">OriginalCalcs!$N$9:$N$10</definedName>
    <definedName name="solver_adj" localSheetId="2" hidden="1">RevisedCalcs!$V$65:$V$69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2" hidden="1">RevisedCalcs!$V$66</definedName>
    <definedName name="solver_lhs2" localSheetId="2" hidden="1">RevisedCalcs!$V$68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OriginalCalcs!#REF!</definedName>
    <definedName name="solver_opt" localSheetId="1" hidden="1">OriginalCalcs!$N$23</definedName>
    <definedName name="solver_opt" localSheetId="2" hidden="1">RevisedCalcs!$V$71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1" i="4" l="1"/>
  <c r="C10" i="4"/>
  <c r="C11" i="4"/>
  <c r="I11" i="4" s="1"/>
  <c r="I71" i="4" s="1"/>
  <c r="I3" i="4"/>
  <c r="AT963" i="3"/>
  <c r="AT962" i="3"/>
  <c r="AT961" i="3"/>
  <c r="AT960" i="3"/>
  <c r="AT959" i="3"/>
  <c r="AT958" i="3"/>
  <c r="AT957" i="3"/>
  <c r="AT956" i="3"/>
  <c r="AT955" i="3"/>
  <c r="AT954" i="3"/>
  <c r="AT953" i="3"/>
  <c r="AT952" i="3"/>
  <c r="AT951" i="3"/>
  <c r="AT950" i="3"/>
  <c r="AT949" i="3"/>
  <c r="AT948" i="3"/>
  <c r="AT947" i="3"/>
  <c r="AT946" i="3"/>
  <c r="AT945" i="3"/>
  <c r="AT944" i="3"/>
  <c r="AT943" i="3"/>
  <c r="AT942" i="3"/>
  <c r="AT941" i="3"/>
  <c r="AT940" i="3"/>
  <c r="AT939" i="3"/>
  <c r="AT938" i="3"/>
  <c r="AT937" i="3"/>
  <c r="AT936" i="3"/>
  <c r="AT935" i="3"/>
  <c r="AT934" i="3"/>
  <c r="AT933" i="3"/>
  <c r="AT932" i="3"/>
  <c r="AT931" i="3"/>
  <c r="AT930" i="3"/>
  <c r="AT929" i="3"/>
  <c r="AT928" i="3"/>
  <c r="AT927" i="3"/>
  <c r="AT926" i="3"/>
  <c r="AT925" i="3"/>
  <c r="AT924" i="3"/>
  <c r="AT923" i="3"/>
  <c r="AT922" i="3"/>
  <c r="AT921" i="3"/>
  <c r="AT920" i="3"/>
  <c r="AT919" i="3"/>
  <c r="AT918" i="3"/>
  <c r="AT917" i="3"/>
  <c r="AT916" i="3"/>
  <c r="AT915" i="3"/>
  <c r="AT914" i="3"/>
  <c r="AT913" i="3"/>
  <c r="AT912" i="3"/>
  <c r="AT911" i="3"/>
  <c r="AT910" i="3"/>
  <c r="AT909" i="3"/>
  <c r="AT908" i="3"/>
  <c r="AT907" i="3"/>
  <c r="AT906" i="3"/>
  <c r="AT905" i="3"/>
  <c r="AT904" i="3"/>
  <c r="AT903" i="3"/>
  <c r="AT902" i="3"/>
  <c r="AT901" i="3"/>
  <c r="AT900" i="3"/>
  <c r="AT899" i="3"/>
  <c r="AT898" i="3"/>
  <c r="AT897" i="3"/>
  <c r="AT896" i="3"/>
  <c r="AT895" i="3"/>
  <c r="AT894" i="3"/>
  <c r="AT893" i="3"/>
  <c r="AT892" i="3"/>
  <c r="AT891" i="3"/>
  <c r="AT890" i="3"/>
  <c r="AT889" i="3"/>
  <c r="AT888" i="3"/>
  <c r="AT887" i="3"/>
  <c r="AT886" i="3"/>
  <c r="AT885" i="3"/>
  <c r="AT884" i="3"/>
  <c r="AT883" i="3"/>
  <c r="AT882" i="3"/>
  <c r="AT881" i="3"/>
  <c r="AT880" i="3"/>
  <c r="AT879" i="3"/>
  <c r="AT878" i="3"/>
  <c r="AT877" i="3"/>
  <c r="AT876" i="3"/>
  <c r="AT875" i="3"/>
  <c r="AT874" i="3"/>
  <c r="AT873" i="3"/>
  <c r="AT872" i="3"/>
  <c r="AT871" i="3"/>
  <c r="AT870" i="3"/>
  <c r="AT869" i="3"/>
  <c r="AT868" i="3"/>
  <c r="AT867" i="3"/>
  <c r="AT866" i="3"/>
  <c r="AT865" i="3"/>
  <c r="AT864" i="3"/>
  <c r="AT863" i="3"/>
  <c r="AT862" i="3"/>
  <c r="AT861" i="3"/>
  <c r="AT860" i="3"/>
  <c r="AT859" i="3"/>
  <c r="AT858" i="3"/>
  <c r="AT857" i="3"/>
  <c r="AT856" i="3"/>
  <c r="AT855" i="3"/>
  <c r="AT854" i="3"/>
  <c r="AT853" i="3"/>
  <c r="AT852" i="3"/>
  <c r="AT851" i="3"/>
  <c r="AT850" i="3"/>
  <c r="AT849" i="3"/>
  <c r="AT848" i="3"/>
  <c r="AT847" i="3"/>
  <c r="AT846" i="3"/>
  <c r="AT845" i="3"/>
  <c r="AT844" i="3"/>
  <c r="AT843" i="3"/>
  <c r="AT842" i="3"/>
  <c r="AT841" i="3"/>
  <c r="AT840" i="3"/>
  <c r="AT839" i="3"/>
  <c r="AT838" i="3"/>
  <c r="AT837" i="3"/>
  <c r="AT836" i="3"/>
  <c r="AT835" i="3"/>
  <c r="AT834" i="3"/>
  <c r="AT833" i="3"/>
  <c r="AT832" i="3"/>
  <c r="AT831" i="3"/>
  <c r="AT830" i="3"/>
  <c r="AT829" i="3"/>
  <c r="AT828" i="3"/>
  <c r="AT827" i="3"/>
  <c r="AT826" i="3"/>
  <c r="AT825" i="3"/>
  <c r="AT824" i="3"/>
  <c r="AT823" i="3"/>
  <c r="AT822" i="3"/>
  <c r="AT821" i="3"/>
  <c r="AT820" i="3"/>
  <c r="AT819" i="3"/>
  <c r="AT818" i="3"/>
  <c r="AT817" i="3"/>
  <c r="AT816" i="3"/>
  <c r="AT815" i="3"/>
  <c r="AT814" i="3"/>
  <c r="AT813" i="3"/>
  <c r="AT812" i="3"/>
  <c r="AT811" i="3"/>
  <c r="AT810" i="3"/>
  <c r="AT809" i="3"/>
  <c r="AT808" i="3"/>
  <c r="AT807" i="3"/>
  <c r="AT806" i="3"/>
  <c r="AT805" i="3"/>
  <c r="AT804" i="3"/>
  <c r="AT803" i="3"/>
  <c r="AT802" i="3"/>
  <c r="AT801" i="3"/>
  <c r="AT800" i="3"/>
  <c r="AT799" i="3"/>
  <c r="AT798" i="3"/>
  <c r="AT797" i="3"/>
  <c r="AT796" i="3"/>
  <c r="AT795" i="3"/>
  <c r="AT794" i="3"/>
  <c r="AT793" i="3"/>
  <c r="AT792" i="3"/>
  <c r="AT791" i="3"/>
  <c r="AT790" i="3"/>
  <c r="AT789" i="3"/>
  <c r="AT788" i="3"/>
  <c r="AT787" i="3"/>
  <c r="AT786" i="3"/>
  <c r="AT785" i="3"/>
  <c r="AT784" i="3"/>
  <c r="AT783" i="3"/>
  <c r="AT782" i="3"/>
  <c r="AT781" i="3"/>
  <c r="AT780" i="3"/>
  <c r="AT779" i="3"/>
  <c r="AT778" i="3"/>
  <c r="AT777" i="3"/>
  <c r="AT776" i="3"/>
  <c r="AT775" i="3"/>
  <c r="AT774" i="3"/>
  <c r="AT773" i="3"/>
  <c r="AT772" i="3"/>
  <c r="AT771" i="3"/>
  <c r="AT770" i="3"/>
  <c r="AT769" i="3"/>
  <c r="AT768" i="3"/>
  <c r="AT767" i="3"/>
  <c r="AT766" i="3"/>
  <c r="AT765" i="3"/>
  <c r="AT764" i="3"/>
  <c r="AT763" i="3"/>
  <c r="AT762" i="3"/>
  <c r="AT761" i="3"/>
  <c r="AT760" i="3"/>
  <c r="AT759" i="3"/>
  <c r="AT758" i="3"/>
  <c r="AT757" i="3"/>
  <c r="AT756" i="3"/>
  <c r="AT755" i="3"/>
  <c r="AT754" i="3"/>
  <c r="AT753" i="3"/>
  <c r="AT752" i="3"/>
  <c r="AT751" i="3"/>
  <c r="AT750" i="3"/>
  <c r="AT749" i="3"/>
  <c r="AT748" i="3"/>
  <c r="AT747" i="3"/>
  <c r="AT746" i="3"/>
  <c r="AT745" i="3"/>
  <c r="AT744" i="3"/>
  <c r="AT743" i="3"/>
  <c r="AT742" i="3"/>
  <c r="AT741" i="3"/>
  <c r="AT740" i="3"/>
  <c r="AT739" i="3"/>
  <c r="AT738" i="3"/>
  <c r="AT737" i="3"/>
  <c r="AT736" i="3"/>
  <c r="AT735" i="3"/>
  <c r="AT734" i="3"/>
  <c r="AT733" i="3"/>
  <c r="AT732" i="3"/>
  <c r="AT731" i="3"/>
  <c r="AT730" i="3"/>
  <c r="AT729" i="3"/>
  <c r="AT728" i="3"/>
  <c r="AT727" i="3"/>
  <c r="AT726" i="3"/>
  <c r="AT725" i="3"/>
  <c r="AT724" i="3"/>
  <c r="AT723" i="3"/>
  <c r="AT722" i="3"/>
  <c r="AT721" i="3"/>
  <c r="AT720" i="3"/>
  <c r="AT719" i="3"/>
  <c r="AT718" i="3"/>
  <c r="AT717" i="3"/>
  <c r="AT716" i="3"/>
  <c r="AT715" i="3"/>
  <c r="AT714" i="3"/>
  <c r="AT713" i="3"/>
  <c r="AT712" i="3"/>
  <c r="AT711" i="3"/>
  <c r="AT710" i="3"/>
  <c r="AT709" i="3"/>
  <c r="AT708" i="3"/>
  <c r="AT707" i="3"/>
  <c r="AT706" i="3"/>
  <c r="AT705" i="3"/>
  <c r="AT704" i="3"/>
  <c r="AT703" i="3"/>
  <c r="AT702" i="3"/>
  <c r="AT701" i="3"/>
  <c r="AT700" i="3"/>
  <c r="AT699" i="3"/>
  <c r="AT698" i="3"/>
  <c r="AT697" i="3"/>
  <c r="AT696" i="3"/>
  <c r="AT695" i="3"/>
  <c r="AT694" i="3"/>
  <c r="AT693" i="3"/>
  <c r="AT692" i="3"/>
  <c r="AT691" i="3"/>
  <c r="AT690" i="3"/>
  <c r="AT689" i="3"/>
  <c r="AT688" i="3"/>
  <c r="AT687" i="3"/>
  <c r="AT686" i="3"/>
  <c r="AT685" i="3"/>
  <c r="AT684" i="3"/>
  <c r="AT683" i="3"/>
  <c r="AT682" i="3"/>
  <c r="AT681" i="3"/>
  <c r="AT680" i="3"/>
  <c r="AT679" i="3"/>
  <c r="AT678" i="3"/>
  <c r="AT677" i="3"/>
  <c r="AT676" i="3"/>
  <c r="AT675" i="3"/>
  <c r="AT674" i="3"/>
  <c r="AT673" i="3"/>
  <c r="AT672" i="3"/>
  <c r="AT671" i="3"/>
  <c r="AT670" i="3"/>
  <c r="AT669" i="3"/>
  <c r="AT668" i="3"/>
  <c r="AT667" i="3"/>
  <c r="AT666" i="3"/>
  <c r="AT665" i="3"/>
  <c r="AT664" i="3"/>
  <c r="AT663" i="3"/>
  <c r="AT662" i="3"/>
  <c r="AT661" i="3"/>
  <c r="AT660" i="3"/>
  <c r="AT659" i="3"/>
  <c r="AT658" i="3"/>
  <c r="AT657" i="3"/>
  <c r="AT656" i="3"/>
  <c r="AT655" i="3"/>
  <c r="AT654" i="3"/>
  <c r="AT653" i="3"/>
  <c r="AT652" i="3"/>
  <c r="AT651" i="3"/>
  <c r="AT650" i="3"/>
  <c r="AT649" i="3"/>
  <c r="AT648" i="3"/>
  <c r="AT647" i="3"/>
  <c r="AT646" i="3"/>
  <c r="AT645" i="3"/>
  <c r="AT644" i="3"/>
  <c r="AT643" i="3"/>
  <c r="AT642" i="3"/>
  <c r="AT641" i="3"/>
  <c r="AT640" i="3"/>
  <c r="AT639" i="3"/>
  <c r="AT638" i="3"/>
  <c r="AT637" i="3"/>
  <c r="AT636" i="3"/>
  <c r="AT635" i="3"/>
  <c r="AT634" i="3"/>
  <c r="AT633" i="3"/>
  <c r="AT632" i="3"/>
  <c r="AT631" i="3"/>
  <c r="AT630" i="3"/>
  <c r="AT629" i="3"/>
  <c r="AT628" i="3"/>
  <c r="AT627" i="3"/>
  <c r="AT626" i="3"/>
  <c r="AT625" i="3"/>
  <c r="AT624" i="3"/>
  <c r="AT623" i="3"/>
  <c r="AT622" i="3"/>
  <c r="AT621" i="3"/>
  <c r="AT620" i="3"/>
  <c r="AT619" i="3"/>
  <c r="AT618" i="3"/>
  <c r="AT617" i="3"/>
  <c r="AT616" i="3"/>
  <c r="AT615" i="3"/>
  <c r="AT614" i="3"/>
  <c r="AT613" i="3"/>
  <c r="AT612" i="3"/>
  <c r="AT611" i="3"/>
  <c r="AT610" i="3"/>
  <c r="AT609" i="3"/>
  <c r="AT608" i="3"/>
  <c r="AT607" i="3"/>
  <c r="AT606" i="3"/>
  <c r="AT605" i="3"/>
  <c r="AT604" i="3"/>
  <c r="AT603" i="3"/>
  <c r="AT602" i="3"/>
  <c r="AT601" i="3"/>
  <c r="AT600" i="3"/>
  <c r="AT599" i="3"/>
  <c r="AT598" i="3"/>
  <c r="AT597" i="3"/>
  <c r="AT596" i="3"/>
  <c r="AT595" i="3"/>
  <c r="AT594" i="3"/>
  <c r="AT593" i="3"/>
  <c r="AT592" i="3"/>
  <c r="AT591" i="3"/>
  <c r="AT590" i="3"/>
  <c r="AT589" i="3"/>
  <c r="AT588" i="3"/>
  <c r="AT587" i="3"/>
  <c r="AT586" i="3"/>
  <c r="AT585" i="3"/>
  <c r="AT584" i="3"/>
  <c r="AT583" i="3"/>
  <c r="AT582" i="3"/>
  <c r="AT581" i="3"/>
  <c r="AT580" i="3"/>
  <c r="AT579" i="3"/>
  <c r="AT578" i="3"/>
  <c r="AT577" i="3"/>
  <c r="AT576" i="3"/>
  <c r="AT575" i="3"/>
  <c r="AT574" i="3"/>
  <c r="AT573" i="3"/>
  <c r="AT572" i="3"/>
  <c r="AT571" i="3"/>
  <c r="AT570" i="3"/>
  <c r="AT569" i="3"/>
  <c r="AT568" i="3"/>
  <c r="AT567" i="3"/>
  <c r="AT566" i="3"/>
  <c r="AT565" i="3"/>
  <c r="AT564" i="3"/>
  <c r="AT563" i="3"/>
  <c r="AT562" i="3"/>
  <c r="AT561" i="3"/>
  <c r="AT560" i="3"/>
  <c r="AT559" i="3"/>
  <c r="AT558" i="3"/>
  <c r="AT557" i="3"/>
  <c r="AT556" i="3"/>
  <c r="AT555" i="3"/>
  <c r="AT554" i="3"/>
  <c r="AT553" i="3"/>
  <c r="AT552" i="3"/>
  <c r="AT551" i="3"/>
  <c r="AT550" i="3"/>
  <c r="AT549" i="3"/>
  <c r="AT548" i="3"/>
  <c r="AT547" i="3"/>
  <c r="AT546" i="3"/>
  <c r="AT545" i="3"/>
  <c r="AT544" i="3"/>
  <c r="AT543" i="3"/>
  <c r="AT542" i="3"/>
  <c r="AT541" i="3"/>
  <c r="AT540" i="3"/>
  <c r="AT539" i="3"/>
  <c r="AT538" i="3"/>
  <c r="AT537" i="3"/>
  <c r="AT536" i="3"/>
  <c r="AT535" i="3"/>
  <c r="AT534" i="3"/>
  <c r="AT533" i="3"/>
  <c r="AT532" i="3"/>
  <c r="AT531" i="3"/>
  <c r="AT530" i="3"/>
  <c r="AT529" i="3"/>
  <c r="AT528" i="3"/>
  <c r="AT527" i="3"/>
  <c r="AT526" i="3"/>
  <c r="AT525" i="3"/>
  <c r="AT524" i="3"/>
  <c r="AT523" i="3"/>
  <c r="AT522" i="3"/>
  <c r="AT521" i="3"/>
  <c r="AT520" i="3"/>
  <c r="AT519" i="3"/>
  <c r="AT518" i="3"/>
  <c r="AT517" i="3"/>
  <c r="AT516" i="3"/>
  <c r="AT515" i="3"/>
  <c r="AT514" i="3"/>
  <c r="AT513" i="3"/>
  <c r="AT512" i="3"/>
  <c r="AT511" i="3"/>
  <c r="AT510" i="3"/>
  <c r="AT509" i="3"/>
  <c r="AT508" i="3"/>
  <c r="AT507" i="3"/>
  <c r="AT506" i="3"/>
  <c r="AT505" i="3"/>
  <c r="AT504" i="3"/>
  <c r="AT503" i="3"/>
  <c r="AT502" i="3"/>
  <c r="AT501" i="3"/>
  <c r="AT500" i="3"/>
  <c r="AT499" i="3"/>
  <c r="AT498" i="3"/>
  <c r="AT497" i="3"/>
  <c r="AT496" i="3"/>
  <c r="AT495" i="3"/>
  <c r="AT494" i="3"/>
  <c r="AT493" i="3"/>
  <c r="AT492" i="3"/>
  <c r="AT491" i="3"/>
  <c r="AT490" i="3"/>
  <c r="AT489" i="3"/>
  <c r="AT488" i="3"/>
  <c r="AT487" i="3"/>
  <c r="AT486" i="3"/>
  <c r="AT485" i="3"/>
  <c r="AT484" i="3"/>
  <c r="AT483" i="3"/>
  <c r="AT482" i="3"/>
  <c r="AT481" i="3"/>
  <c r="AT480" i="3"/>
  <c r="AT479" i="3"/>
  <c r="AT478" i="3"/>
  <c r="AT477" i="3"/>
  <c r="AT476" i="3"/>
  <c r="AT475" i="3"/>
  <c r="AT474" i="3"/>
  <c r="AT473" i="3"/>
  <c r="AT472" i="3"/>
  <c r="AT471" i="3"/>
  <c r="AT470" i="3"/>
  <c r="AT469" i="3"/>
  <c r="AT468" i="3"/>
  <c r="AT467" i="3"/>
  <c r="AT466" i="3"/>
  <c r="AT465" i="3"/>
  <c r="AT464" i="3"/>
  <c r="AT463" i="3"/>
  <c r="AT462" i="3"/>
  <c r="AT461" i="3"/>
  <c r="AT460" i="3"/>
  <c r="AT459" i="3"/>
  <c r="AT458" i="3"/>
  <c r="AT457" i="3"/>
  <c r="AT456" i="3"/>
  <c r="AT455" i="3"/>
  <c r="AT454" i="3"/>
  <c r="AT453" i="3"/>
  <c r="AT452" i="3"/>
  <c r="AT451" i="3"/>
  <c r="AT450" i="3"/>
  <c r="AT449" i="3"/>
  <c r="AT448" i="3"/>
  <c r="AT447" i="3"/>
  <c r="AT446" i="3"/>
  <c r="AT445" i="3"/>
  <c r="AT444" i="3"/>
  <c r="AT443" i="3"/>
  <c r="AT442" i="3"/>
  <c r="AT441" i="3"/>
  <c r="AT440" i="3"/>
  <c r="AT439" i="3"/>
  <c r="AT438" i="3"/>
  <c r="AT437" i="3"/>
  <c r="AT436" i="3"/>
  <c r="AT435" i="3"/>
  <c r="AT434" i="3"/>
  <c r="AT433" i="3"/>
  <c r="AT432" i="3"/>
  <c r="AT431" i="3"/>
  <c r="AT430" i="3"/>
  <c r="AT429" i="3"/>
  <c r="AT428" i="3"/>
  <c r="AT427" i="3"/>
  <c r="AT426" i="3"/>
  <c r="AT425" i="3"/>
  <c r="AT424" i="3"/>
  <c r="AT423" i="3"/>
  <c r="AT422" i="3"/>
  <c r="AT421" i="3"/>
  <c r="AT420" i="3"/>
  <c r="AT419" i="3"/>
  <c r="AT418" i="3"/>
  <c r="AT417" i="3"/>
  <c r="AT416" i="3"/>
  <c r="AT415" i="3"/>
  <c r="AT414" i="3"/>
  <c r="AT413" i="3"/>
  <c r="AT412" i="3"/>
  <c r="AT411" i="3"/>
  <c r="AT410" i="3"/>
  <c r="AT409" i="3"/>
  <c r="AT408" i="3"/>
  <c r="AT407" i="3"/>
  <c r="AT406" i="3"/>
  <c r="AT405" i="3"/>
  <c r="AT404" i="3"/>
  <c r="AT403" i="3"/>
  <c r="AT402" i="3"/>
  <c r="AT401" i="3"/>
  <c r="AT400" i="3"/>
  <c r="AT399" i="3"/>
  <c r="AT398" i="3"/>
  <c r="AT397" i="3"/>
  <c r="AT396" i="3"/>
  <c r="AT395" i="3"/>
  <c r="AT394" i="3"/>
  <c r="AT393" i="3"/>
  <c r="AT392" i="3"/>
  <c r="AT391" i="3"/>
  <c r="AT390" i="3"/>
  <c r="AT389" i="3"/>
  <c r="AT388" i="3"/>
  <c r="AT387" i="3"/>
  <c r="AT386" i="3"/>
  <c r="AT385" i="3"/>
  <c r="AT384" i="3"/>
  <c r="AT383" i="3"/>
  <c r="AT382" i="3"/>
  <c r="AT381" i="3"/>
  <c r="AT380" i="3"/>
  <c r="AT379" i="3"/>
  <c r="AT378" i="3"/>
  <c r="AT377" i="3"/>
  <c r="AT376" i="3"/>
  <c r="AT375" i="3"/>
  <c r="AT374" i="3"/>
  <c r="AT373" i="3"/>
  <c r="AT372" i="3"/>
  <c r="AT371" i="3"/>
  <c r="AT370" i="3"/>
  <c r="AT369" i="3"/>
  <c r="AT368" i="3"/>
  <c r="AT367" i="3"/>
  <c r="AT366" i="3"/>
  <c r="AT365" i="3"/>
  <c r="AT364" i="3"/>
  <c r="AT363" i="3"/>
  <c r="AT362" i="3"/>
  <c r="AT361" i="3"/>
  <c r="AT360" i="3"/>
  <c r="AT359" i="3"/>
  <c r="AT358" i="3"/>
  <c r="AT357" i="3"/>
  <c r="AT356" i="3"/>
  <c r="AT355" i="3"/>
  <c r="AT354" i="3"/>
  <c r="AT353" i="3"/>
  <c r="AT352" i="3"/>
  <c r="AT351" i="3"/>
  <c r="AT350" i="3"/>
  <c r="AT349" i="3"/>
  <c r="AT348" i="3"/>
  <c r="AT347" i="3"/>
  <c r="AT346" i="3"/>
  <c r="AT345" i="3"/>
  <c r="AT344" i="3"/>
  <c r="AT343" i="3"/>
  <c r="AT342" i="3"/>
  <c r="AT341" i="3"/>
  <c r="AT340" i="3"/>
  <c r="AT339" i="3"/>
  <c r="AT338" i="3"/>
  <c r="AT337" i="3"/>
  <c r="AT336" i="3"/>
  <c r="AT335" i="3"/>
  <c r="AT334" i="3"/>
  <c r="AT333" i="3"/>
  <c r="AT332" i="3"/>
  <c r="AT331" i="3"/>
  <c r="AT330" i="3"/>
  <c r="AT329" i="3"/>
  <c r="AT328" i="3"/>
  <c r="AT327" i="3"/>
  <c r="AT326" i="3"/>
  <c r="AT325" i="3"/>
  <c r="AT324" i="3"/>
  <c r="AT323" i="3"/>
  <c r="AT322" i="3"/>
  <c r="AT321" i="3"/>
  <c r="AT320" i="3"/>
  <c r="AT319" i="3"/>
  <c r="AT318" i="3"/>
  <c r="AT317" i="3"/>
  <c r="AT316" i="3"/>
  <c r="AT315" i="3"/>
  <c r="AT314" i="3"/>
  <c r="AT313" i="3"/>
  <c r="AT312" i="3"/>
  <c r="AT311" i="3"/>
  <c r="AT310" i="3"/>
  <c r="AT309" i="3"/>
  <c r="AT308" i="3"/>
  <c r="AT307" i="3"/>
  <c r="AT306" i="3"/>
  <c r="AT305" i="3"/>
  <c r="AT304" i="3"/>
  <c r="AT303" i="3"/>
  <c r="AT302" i="3"/>
  <c r="AT301" i="3"/>
  <c r="AT300" i="3"/>
  <c r="AT299" i="3"/>
  <c r="AT298" i="3"/>
  <c r="AT297" i="3"/>
  <c r="AT296" i="3"/>
  <c r="AT295" i="3"/>
  <c r="AT294" i="3"/>
  <c r="AT293" i="3"/>
  <c r="AT292" i="3"/>
  <c r="AT291" i="3"/>
  <c r="AT290" i="3"/>
  <c r="AT289" i="3"/>
  <c r="AT288" i="3"/>
  <c r="AT287" i="3"/>
  <c r="AT286" i="3"/>
  <c r="AT285" i="3"/>
  <c r="AT284" i="3"/>
  <c r="AT283" i="3"/>
  <c r="AT282" i="3"/>
  <c r="AT281" i="3"/>
  <c r="AT280" i="3"/>
  <c r="AT279" i="3"/>
  <c r="AT278" i="3"/>
  <c r="AT277" i="3"/>
  <c r="AT276" i="3"/>
  <c r="AT275" i="3"/>
  <c r="AT274" i="3"/>
  <c r="AT273" i="3"/>
  <c r="AT272" i="3"/>
  <c r="AT271" i="3"/>
  <c r="AT270" i="3"/>
  <c r="AT269" i="3"/>
  <c r="AT268" i="3"/>
  <c r="AT267" i="3"/>
  <c r="AT266" i="3"/>
  <c r="AT265" i="3"/>
  <c r="AT264" i="3"/>
  <c r="AT263" i="3"/>
  <c r="AT262" i="3"/>
  <c r="AT261" i="3"/>
  <c r="AT260" i="3"/>
  <c r="AT259" i="3"/>
  <c r="AT258" i="3"/>
  <c r="AT257" i="3"/>
  <c r="AT256" i="3"/>
  <c r="AT255" i="3"/>
  <c r="AT254" i="3"/>
  <c r="AT253" i="3"/>
  <c r="AT252" i="3"/>
  <c r="AT251" i="3"/>
  <c r="AT250" i="3"/>
  <c r="AT249" i="3"/>
  <c r="AT248" i="3"/>
  <c r="AT247" i="3"/>
  <c r="AT246" i="3"/>
  <c r="AT245" i="3"/>
  <c r="AT244" i="3"/>
  <c r="AT243" i="3"/>
  <c r="AT242" i="3"/>
  <c r="AT241" i="3"/>
  <c r="AT240" i="3"/>
  <c r="AT239" i="3"/>
  <c r="AT238" i="3"/>
  <c r="AT237" i="3"/>
  <c r="AT236" i="3"/>
  <c r="AT235" i="3"/>
  <c r="AT234" i="3"/>
  <c r="AT233" i="3"/>
  <c r="AT232" i="3"/>
  <c r="AT231" i="3"/>
  <c r="AT230" i="3"/>
  <c r="AT229" i="3"/>
  <c r="AT228" i="3"/>
  <c r="AT227" i="3"/>
  <c r="AT226" i="3"/>
  <c r="AT225" i="3"/>
  <c r="AT224" i="3"/>
  <c r="AT223" i="3"/>
  <c r="AT222" i="3"/>
  <c r="AT221" i="3"/>
  <c r="AT220" i="3"/>
  <c r="AT219" i="3"/>
  <c r="AT218" i="3"/>
  <c r="AT217" i="3"/>
  <c r="AT216" i="3"/>
  <c r="AT215" i="3"/>
  <c r="AT214" i="3"/>
  <c r="AT213" i="3"/>
  <c r="AT212" i="3"/>
  <c r="AT211" i="3"/>
  <c r="AT210" i="3"/>
  <c r="AT209" i="3"/>
  <c r="AT208" i="3"/>
  <c r="AT207" i="3"/>
  <c r="AT206" i="3"/>
  <c r="AT205" i="3"/>
  <c r="AT204" i="3"/>
  <c r="AT203" i="3"/>
  <c r="AT202" i="3"/>
  <c r="AT201" i="3"/>
  <c r="AT200" i="3"/>
  <c r="AT199" i="3"/>
  <c r="AT198" i="3"/>
  <c r="AT197" i="3"/>
  <c r="AT196" i="3"/>
  <c r="AT195" i="3"/>
  <c r="AT194" i="3"/>
  <c r="AT193" i="3"/>
  <c r="AT192" i="3"/>
  <c r="AT191" i="3"/>
  <c r="AT190" i="3"/>
  <c r="AT189" i="3"/>
  <c r="AT188" i="3"/>
  <c r="AT187" i="3"/>
  <c r="AT186" i="3"/>
  <c r="AT185" i="3"/>
  <c r="AT184" i="3"/>
  <c r="AT183" i="3"/>
  <c r="AT182" i="3"/>
  <c r="AT181" i="3"/>
  <c r="AT180" i="3"/>
  <c r="AT179" i="3"/>
  <c r="AT178" i="3"/>
  <c r="AT177" i="3"/>
  <c r="AT176" i="3"/>
  <c r="AT175" i="3"/>
  <c r="AT174" i="3"/>
  <c r="AT173" i="3"/>
  <c r="AT172" i="3"/>
  <c r="AT171" i="3"/>
  <c r="AT170" i="3"/>
  <c r="AT169" i="3"/>
  <c r="AT168" i="3"/>
  <c r="AT167" i="3"/>
  <c r="AT166" i="3"/>
  <c r="AT165" i="3"/>
  <c r="AT164" i="3"/>
  <c r="AT163" i="3"/>
  <c r="AT162" i="3"/>
  <c r="AT161" i="3"/>
  <c r="AT160" i="3"/>
  <c r="AT159" i="3"/>
  <c r="AT158" i="3"/>
  <c r="AT157" i="3"/>
  <c r="AT156" i="3"/>
  <c r="AT155" i="3"/>
  <c r="AT154" i="3"/>
  <c r="AT153" i="3"/>
  <c r="AT152" i="3"/>
  <c r="AT151" i="3"/>
  <c r="AT150" i="3"/>
  <c r="AT149" i="3"/>
  <c r="AT148" i="3"/>
  <c r="AT147" i="3"/>
  <c r="AT146" i="3"/>
  <c r="AT145" i="3"/>
  <c r="AT144" i="3"/>
  <c r="AT143" i="3"/>
  <c r="AT142" i="3"/>
  <c r="AT141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AT126" i="3"/>
  <c r="AT125" i="3"/>
  <c r="AT124" i="3"/>
  <c r="AT123" i="3"/>
  <c r="AT122" i="3"/>
  <c r="AT121" i="3"/>
  <c r="AT120" i="3"/>
  <c r="AT119" i="3"/>
  <c r="AT118" i="3"/>
  <c r="AT117" i="3"/>
  <c r="AT116" i="3"/>
  <c r="AT115" i="3"/>
  <c r="AT114" i="3"/>
  <c r="AT113" i="3"/>
  <c r="AT112" i="3"/>
  <c r="AT111" i="3"/>
  <c r="AT110" i="3"/>
  <c r="AT109" i="3"/>
  <c r="AT108" i="3"/>
  <c r="AT107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J79" i="4"/>
  <c r="AI79" i="4"/>
  <c r="AH79" i="4"/>
  <c r="AG79" i="4"/>
  <c r="AF79" i="4"/>
  <c r="AE79" i="4"/>
  <c r="AK956" i="3"/>
  <c r="AL956" i="3" s="1"/>
  <c r="AK952" i="3"/>
  <c r="AL952" i="3"/>
  <c r="AK951" i="3"/>
  <c r="AL951" i="3"/>
  <c r="AK944" i="3"/>
  <c r="AL944" i="3"/>
  <c r="AK943" i="3"/>
  <c r="AL943" i="3"/>
  <c r="AK942" i="3"/>
  <c r="AL942" i="3"/>
  <c r="AK940" i="3"/>
  <c r="AL940" i="3" s="1"/>
  <c r="AK938" i="3"/>
  <c r="AL938" i="3"/>
  <c r="AK937" i="3"/>
  <c r="AL937" i="3"/>
  <c r="AK929" i="3"/>
  <c r="AL929" i="3"/>
  <c r="AK928" i="3"/>
  <c r="AL928" i="3"/>
  <c r="AK926" i="3"/>
  <c r="AL926" i="3"/>
  <c r="AK924" i="3"/>
  <c r="AL924" i="3" s="1"/>
  <c r="AK916" i="3"/>
  <c r="AL916" i="3"/>
  <c r="AK915" i="3"/>
  <c r="AL915" i="3"/>
  <c r="AK914" i="3"/>
  <c r="AL914" i="3"/>
  <c r="AK913" i="3"/>
  <c r="AL913" i="3"/>
  <c r="AK910" i="3"/>
  <c r="AL910" i="3"/>
  <c r="AK904" i="3"/>
  <c r="AL904" i="3" s="1"/>
  <c r="AK903" i="3"/>
  <c r="AL903" i="3"/>
  <c r="AK902" i="3"/>
  <c r="AL902" i="3"/>
  <c r="AK901" i="3"/>
  <c r="AL901" i="3"/>
  <c r="AK891" i="3"/>
  <c r="AL891" i="3"/>
  <c r="AK890" i="3"/>
  <c r="AL890" i="3"/>
  <c r="AK889" i="3"/>
  <c r="AL889" i="3" s="1"/>
  <c r="AK884" i="3"/>
  <c r="AL884" i="3"/>
  <c r="AK878" i="3"/>
  <c r="AL878" i="3"/>
  <c r="AK875" i="3"/>
  <c r="AL875" i="3"/>
  <c r="AK869" i="3"/>
  <c r="AL869" i="3"/>
  <c r="AK855" i="3"/>
  <c r="AL855" i="3"/>
  <c r="AK854" i="3"/>
  <c r="AL854" i="3" s="1"/>
  <c r="AK845" i="3"/>
  <c r="AL845" i="3"/>
  <c r="AK844" i="3"/>
  <c r="AL844" i="3"/>
  <c r="AK842" i="3"/>
  <c r="AL842" i="3"/>
  <c r="AK841" i="3"/>
  <c r="AL841" i="3"/>
  <c r="AK832" i="3"/>
  <c r="AL832" i="3"/>
  <c r="AK831" i="3"/>
  <c r="AL831" i="3" s="1"/>
  <c r="AK830" i="3"/>
  <c r="AL830" i="3"/>
  <c r="AK829" i="3"/>
  <c r="AL829" i="3"/>
  <c r="AK820" i="3"/>
  <c r="AL820" i="3"/>
  <c r="AK819" i="3"/>
  <c r="AL819" i="3"/>
  <c r="AK818" i="3"/>
  <c r="AL818" i="3"/>
  <c r="AK817" i="3"/>
  <c r="AL817" i="3" s="1"/>
  <c r="AK808" i="3"/>
  <c r="AL808" i="3"/>
  <c r="AK807" i="3"/>
  <c r="AL807" i="3"/>
  <c r="AK805" i="3"/>
  <c r="AL805" i="3"/>
  <c r="AK804" i="3"/>
  <c r="AL804" i="3"/>
  <c r="AK800" i="3"/>
  <c r="AL800" i="3"/>
  <c r="AK793" i="3"/>
  <c r="AL793" i="3" s="1"/>
  <c r="AK792" i="3"/>
  <c r="AL792" i="3"/>
  <c r="AK788" i="3"/>
  <c r="AL788" i="3"/>
  <c r="AK787" i="3"/>
  <c r="AL787" i="3"/>
  <c r="AK771" i="3"/>
  <c r="AL771" i="3"/>
  <c r="AK768" i="3"/>
  <c r="AL768" i="3"/>
  <c r="AK758" i="3"/>
  <c r="AL758" i="3" s="1"/>
  <c r="AK757" i="3"/>
  <c r="AL757" i="3"/>
  <c r="AK756" i="3"/>
  <c r="AL756" i="3"/>
  <c r="AK749" i="3"/>
  <c r="AL749" i="3"/>
  <c r="AK740" i="3"/>
  <c r="AL740" i="3"/>
  <c r="AK735" i="3"/>
  <c r="AL735" i="3"/>
  <c r="AK734" i="3"/>
  <c r="AL734" i="3" s="1"/>
  <c r="AK725" i="3"/>
  <c r="AL725" i="3"/>
  <c r="AK723" i="3"/>
  <c r="AL723" i="3"/>
  <c r="AK701" i="3"/>
  <c r="AL701" i="3"/>
  <c r="AK699" i="3"/>
  <c r="AL699" i="3"/>
  <c r="AK692" i="3"/>
  <c r="AL692" i="3"/>
  <c r="AK690" i="3"/>
  <c r="AL690" i="3" s="1"/>
  <c r="AK689" i="3"/>
  <c r="AL689" i="3"/>
  <c r="AK688" i="3"/>
  <c r="AL688" i="3"/>
  <c r="AK685" i="3"/>
  <c r="AL685" i="3"/>
  <c r="AK684" i="3"/>
  <c r="AL684" i="3"/>
  <c r="AK677" i="3"/>
  <c r="AL677" i="3"/>
  <c r="AK676" i="3"/>
  <c r="AL676" i="3" s="1"/>
  <c r="AK675" i="3"/>
  <c r="AL675" i="3"/>
  <c r="AK673" i="3"/>
  <c r="AL673" i="3"/>
  <c r="AK672" i="3"/>
  <c r="AL672" i="3"/>
  <c r="AK665" i="3"/>
  <c r="AL665" i="3"/>
  <c r="AK664" i="3"/>
  <c r="AL664" i="3"/>
  <c r="AK663" i="3"/>
  <c r="AL663" i="3" s="1"/>
  <c r="AK661" i="3"/>
  <c r="AL661" i="3"/>
  <c r="AK651" i="3"/>
  <c r="AL651" i="3"/>
  <c r="AK650" i="3"/>
  <c r="AL650" i="3"/>
  <c r="AK649" i="3"/>
  <c r="AL649" i="3"/>
  <c r="AK648" i="3"/>
  <c r="AL648" i="3"/>
  <c r="AK637" i="3"/>
  <c r="AL637" i="3" s="1"/>
  <c r="AK636" i="3"/>
  <c r="AL636" i="3"/>
  <c r="AK630" i="3"/>
  <c r="AL630" i="3"/>
  <c r="AK617" i="3"/>
  <c r="AL617" i="3"/>
  <c r="AK608" i="3"/>
  <c r="AL608" i="3"/>
  <c r="AK605" i="3"/>
  <c r="AL605" i="3"/>
  <c r="AK603" i="3"/>
  <c r="AL603" i="3" s="1"/>
  <c r="AK602" i="3"/>
  <c r="AL602" i="3"/>
  <c r="AK596" i="3"/>
  <c r="AL596" i="3"/>
  <c r="AK595" i="3"/>
  <c r="AL595" i="3"/>
  <c r="AK594" i="3"/>
  <c r="AL594" i="3"/>
  <c r="AK593" i="3"/>
  <c r="AL593" i="3"/>
  <c r="AK591" i="3"/>
  <c r="AL591" i="3" s="1"/>
  <c r="AK590" i="3"/>
  <c r="AL590" i="3"/>
  <c r="AK581" i="3"/>
  <c r="AL581" i="3"/>
  <c r="AK580" i="3"/>
  <c r="AL580" i="3"/>
  <c r="AK568" i="3"/>
  <c r="AL568" i="3"/>
  <c r="AK567" i="3"/>
  <c r="AL567" i="3"/>
  <c r="AK566" i="3"/>
  <c r="AL566" i="3" s="1"/>
  <c r="AK565" i="3"/>
  <c r="AL565" i="3"/>
  <c r="AK554" i="3"/>
  <c r="AL554" i="3"/>
  <c r="AK553" i="3"/>
  <c r="AL553" i="3"/>
  <c r="AK552" i="3"/>
  <c r="AL552" i="3"/>
  <c r="AK545" i="3"/>
  <c r="AL545" i="3"/>
  <c r="AK536" i="3"/>
  <c r="AL536" i="3" s="1"/>
  <c r="AK533" i="3"/>
  <c r="AL533" i="3"/>
  <c r="AK531" i="3"/>
  <c r="AL531" i="3"/>
  <c r="AK530" i="3"/>
  <c r="AL530" i="3"/>
  <c r="AK524" i="3"/>
  <c r="AL524" i="3"/>
  <c r="AK521" i="3"/>
  <c r="AL521" i="3"/>
  <c r="AK519" i="3"/>
  <c r="AL519" i="3" s="1"/>
  <c r="AK518" i="3"/>
  <c r="AL518" i="3"/>
  <c r="AK509" i="3"/>
  <c r="AL509" i="3"/>
  <c r="AK508" i="3"/>
  <c r="AL508" i="3"/>
  <c r="AK506" i="3"/>
  <c r="AL506" i="3"/>
  <c r="AK505" i="3"/>
  <c r="AL505" i="3"/>
  <c r="AK496" i="3"/>
  <c r="AL496" i="3" s="1"/>
  <c r="AK495" i="3"/>
  <c r="AL495" i="3"/>
  <c r="AK493" i="3"/>
  <c r="AL493" i="3"/>
  <c r="AK492" i="3"/>
  <c r="AL492" i="3"/>
  <c r="AK483" i="3"/>
  <c r="AL483" i="3"/>
  <c r="AK482" i="3"/>
  <c r="AL482" i="3"/>
  <c r="AK481" i="3"/>
  <c r="AL481" i="3" s="1"/>
  <c r="AK476" i="3"/>
  <c r="AL476" i="3"/>
  <c r="AK464" i="3"/>
  <c r="AL464" i="3"/>
  <c r="AK461" i="3"/>
  <c r="AL461" i="3"/>
  <c r="AK452" i="3"/>
  <c r="AL452" i="3"/>
  <c r="AK451" i="3"/>
  <c r="AL451" i="3"/>
  <c r="AK449" i="3"/>
  <c r="AL449" i="3" s="1"/>
  <c r="AK448" i="3"/>
  <c r="AL448" i="3"/>
  <c r="AK440" i="3"/>
  <c r="AL440" i="3"/>
  <c r="AK437" i="3"/>
  <c r="AL437" i="3"/>
  <c r="AK436" i="3"/>
  <c r="AL436" i="3"/>
  <c r="AK428" i="3"/>
  <c r="AL428" i="3"/>
  <c r="AK427" i="3"/>
  <c r="AL427" i="3" s="1"/>
  <c r="AK424" i="3"/>
  <c r="AL424" i="3"/>
  <c r="AK422" i="3"/>
  <c r="AL422" i="3"/>
  <c r="AK413" i="3"/>
  <c r="AL413" i="3"/>
  <c r="AK412" i="3"/>
  <c r="AL412" i="3"/>
  <c r="AK410" i="3"/>
  <c r="AL410" i="3"/>
  <c r="AK409" i="3"/>
  <c r="AL409" i="3" s="1"/>
  <c r="AK401" i="3"/>
  <c r="AL401" i="3"/>
  <c r="AK400" i="3"/>
  <c r="AL400" i="3"/>
  <c r="AK399" i="3"/>
  <c r="AL399" i="3"/>
  <c r="AK397" i="3"/>
  <c r="AL397" i="3"/>
  <c r="AK387" i="3"/>
  <c r="AL387" i="3"/>
  <c r="AK386" i="3"/>
  <c r="AL386" i="3" s="1"/>
  <c r="AK385" i="3"/>
  <c r="AL385" i="3"/>
  <c r="AK367" i="3"/>
  <c r="AL367" i="3"/>
  <c r="AK366" i="3"/>
  <c r="AL366" i="3"/>
  <c r="AK356" i="3"/>
  <c r="AL356" i="3"/>
  <c r="AK352" i="3"/>
  <c r="AL352" i="3"/>
  <c r="AK341" i="3"/>
  <c r="AL341" i="3" s="1"/>
  <c r="AK340" i="3"/>
  <c r="AL340" i="3"/>
  <c r="AK339" i="3"/>
  <c r="AL339" i="3"/>
  <c r="AK337" i="3"/>
  <c r="AL337" i="3"/>
  <c r="AK336" i="3"/>
  <c r="AL336" i="3"/>
  <c r="AK328" i="3"/>
  <c r="AL328" i="3"/>
  <c r="AK327" i="3"/>
  <c r="AL327" i="3" s="1"/>
  <c r="AK326" i="3"/>
  <c r="AL326" i="3"/>
  <c r="AK325" i="3"/>
  <c r="AL325" i="3"/>
  <c r="AK315" i="3"/>
  <c r="AL315" i="3"/>
  <c r="AK313" i="3"/>
  <c r="AL313" i="3"/>
  <c r="AK307" i="3"/>
  <c r="AL307" i="3"/>
  <c r="AK299" i="3"/>
  <c r="AL299" i="3" s="1"/>
  <c r="AK298" i="3"/>
  <c r="AL298" i="3"/>
  <c r="AK272" i="3"/>
  <c r="AL272" i="3"/>
  <c r="AK271" i="3"/>
  <c r="AL271" i="3"/>
  <c r="AK269" i="3"/>
  <c r="AL269" i="3"/>
  <c r="AK268" i="3"/>
  <c r="AL268" i="3"/>
  <c r="AK260" i="3"/>
  <c r="AL260" i="3" s="1"/>
  <c r="AK259" i="3"/>
  <c r="AL259" i="3"/>
  <c r="AK257" i="3"/>
  <c r="AL257" i="3"/>
  <c r="AK255" i="3"/>
  <c r="AL255" i="3"/>
  <c r="AK254" i="3"/>
  <c r="AL254" i="3"/>
  <c r="AK248" i="3"/>
  <c r="AL248" i="3"/>
  <c r="AK245" i="3"/>
  <c r="AL245" i="3" s="1"/>
  <c r="AK242" i="3"/>
  <c r="AL242" i="3"/>
  <c r="AK241" i="3"/>
  <c r="AL241" i="3"/>
  <c r="AK233" i="3"/>
  <c r="AL233" i="3"/>
  <c r="AK232" i="3"/>
  <c r="AL232" i="3"/>
  <c r="AK230" i="3"/>
  <c r="AL230" i="3"/>
  <c r="AK220" i="3"/>
  <c r="AL220" i="3" s="1"/>
  <c r="AK219" i="3"/>
  <c r="AL219" i="3"/>
  <c r="AK218" i="3"/>
  <c r="AL218" i="3"/>
  <c r="AK217" i="3"/>
  <c r="AL217" i="3"/>
  <c r="AK207" i="3"/>
  <c r="AL207" i="3"/>
  <c r="AK206" i="3"/>
  <c r="AL206" i="3"/>
  <c r="AK204" i="3"/>
  <c r="AL204" i="3" s="1"/>
  <c r="AK185" i="3"/>
  <c r="AL185" i="3"/>
  <c r="AK183" i="3"/>
  <c r="AL183" i="3"/>
  <c r="AK181" i="3"/>
  <c r="AL181" i="3"/>
  <c r="AK179" i="3"/>
  <c r="AL179" i="3"/>
  <c r="AK173" i="3"/>
  <c r="AL173" i="3"/>
  <c r="AK172" i="3"/>
  <c r="AL172" i="3" s="1"/>
  <c r="AK171" i="3"/>
  <c r="AL171" i="3"/>
  <c r="AK169" i="3"/>
  <c r="AL169" i="3"/>
  <c r="AK157" i="3"/>
  <c r="AL157" i="3"/>
  <c r="AK152" i="3"/>
  <c r="AL152" i="3"/>
  <c r="AK151" i="3"/>
  <c r="AL151" i="3"/>
  <c r="AK145" i="3"/>
  <c r="AL145" i="3" s="1"/>
  <c r="AK128" i="3"/>
  <c r="AL128" i="3"/>
  <c r="AK125" i="3"/>
  <c r="AL125" i="3"/>
  <c r="AK124" i="3"/>
  <c r="AL124" i="3"/>
  <c r="AK115" i="3"/>
  <c r="AL115" i="3"/>
  <c r="AK112" i="3"/>
  <c r="AL112" i="3"/>
  <c r="AK111" i="3"/>
  <c r="AL111" i="3" s="1"/>
  <c r="AK104" i="3"/>
  <c r="AL104" i="3"/>
  <c r="AK100" i="3"/>
  <c r="AL100" i="3"/>
  <c r="AK99" i="3"/>
  <c r="AL99" i="3"/>
  <c r="AK76" i="3"/>
  <c r="AL76" i="3"/>
  <c r="AK75" i="3"/>
  <c r="AL75" i="3"/>
  <c r="AK68" i="3"/>
  <c r="AL68" i="3" s="1"/>
  <c r="AK64" i="3"/>
  <c r="AL64" i="3"/>
  <c r="AK63" i="3"/>
  <c r="AL63" i="3"/>
  <c r="AK56" i="3"/>
  <c r="AL56" i="3"/>
  <c r="AK52" i="3"/>
  <c r="AL52" i="3"/>
  <c r="AK51" i="3"/>
  <c r="AL51" i="3"/>
  <c r="AK44" i="3"/>
  <c r="AL44" i="3" s="1"/>
  <c r="AK41" i="3"/>
  <c r="AL41" i="3"/>
  <c r="AK39" i="3"/>
  <c r="AL39" i="3"/>
  <c r="AK38" i="3"/>
  <c r="AL38" i="3"/>
  <c r="AK29" i="3"/>
  <c r="AL29" i="3"/>
  <c r="AK28" i="3"/>
  <c r="AL28" i="3"/>
  <c r="AK25" i="3"/>
  <c r="AL25" i="3" s="1"/>
  <c r="AK24" i="3"/>
  <c r="AL24" i="3"/>
  <c r="AK17" i="3"/>
  <c r="AL17" i="3"/>
  <c r="AK16" i="3"/>
  <c r="AL16" i="3"/>
  <c r="AK14" i="3"/>
  <c r="AL14" i="3"/>
  <c r="AK13" i="3"/>
  <c r="AL13" i="3"/>
  <c r="AK963" i="3"/>
  <c r="AL963" i="3" s="1"/>
  <c r="AK962" i="3"/>
  <c r="AL962" i="3"/>
  <c r="AK961" i="3"/>
  <c r="AL961" i="3"/>
  <c r="AK960" i="3"/>
  <c r="AL960" i="3"/>
  <c r="AK959" i="3"/>
  <c r="AK958" i="3"/>
  <c r="AL958" i="3" s="1"/>
  <c r="AK957" i="3"/>
  <c r="AL957" i="3" s="1"/>
  <c r="AK955" i="3"/>
  <c r="AL955" i="3"/>
  <c r="AK954" i="3"/>
  <c r="AL954" i="3" s="1"/>
  <c r="AK953" i="3"/>
  <c r="AL953" i="3" s="1"/>
  <c r="AK950" i="3"/>
  <c r="AL950" i="3" s="1"/>
  <c r="AK949" i="3"/>
  <c r="AL949" i="3" s="1"/>
  <c r="AK948" i="3"/>
  <c r="AL948" i="3" s="1"/>
  <c r="AK947" i="3"/>
  <c r="AL947" i="3"/>
  <c r="AK946" i="3"/>
  <c r="AL946" i="3" s="1"/>
  <c r="AK945" i="3"/>
  <c r="AK941" i="3"/>
  <c r="AK939" i="3"/>
  <c r="AL939" i="3" s="1"/>
  <c r="AK936" i="3"/>
  <c r="AL936" i="3" s="1"/>
  <c r="AK935" i="3"/>
  <c r="AL935" i="3" s="1"/>
  <c r="AK934" i="3"/>
  <c r="AL934" i="3"/>
  <c r="AK933" i="3"/>
  <c r="AL933" i="3" s="1"/>
  <c r="AK932" i="3"/>
  <c r="AL932" i="3" s="1"/>
  <c r="AK931" i="3"/>
  <c r="AL931" i="3" s="1"/>
  <c r="AK930" i="3"/>
  <c r="AL930" i="3" s="1"/>
  <c r="AK927" i="3"/>
  <c r="AL927" i="3" s="1"/>
  <c r="AK925" i="3"/>
  <c r="AK923" i="3"/>
  <c r="AK922" i="3"/>
  <c r="AL922" i="3" s="1"/>
  <c r="AK921" i="3"/>
  <c r="AL921" i="3" s="1"/>
  <c r="AK920" i="3"/>
  <c r="AL920" i="3" s="1"/>
  <c r="AK919" i="3"/>
  <c r="AL919" i="3" s="1"/>
  <c r="AK918" i="3"/>
  <c r="AL918" i="3" s="1"/>
  <c r="AK917" i="3"/>
  <c r="AK912" i="3"/>
  <c r="AL912" i="3"/>
  <c r="AK911" i="3"/>
  <c r="AL911" i="3"/>
  <c r="AK909" i="3"/>
  <c r="AL909" i="3"/>
  <c r="AK908" i="3"/>
  <c r="AL908" i="3"/>
  <c r="AK907" i="3"/>
  <c r="AL907" i="3"/>
  <c r="AK906" i="3"/>
  <c r="AL906" i="3" s="1"/>
  <c r="AK905" i="3"/>
  <c r="AL905" i="3"/>
  <c r="AK900" i="3"/>
  <c r="AL900" i="3"/>
  <c r="AK899" i="3"/>
  <c r="AL899" i="3"/>
  <c r="AK898" i="3"/>
  <c r="AL898" i="3"/>
  <c r="AK897" i="3"/>
  <c r="AL897" i="3"/>
  <c r="AK896" i="3"/>
  <c r="AL896" i="3" s="1"/>
  <c r="AK895" i="3"/>
  <c r="AL895" i="3"/>
  <c r="AK894" i="3"/>
  <c r="AL894" i="3"/>
  <c r="AK893" i="3"/>
  <c r="AL893" i="3"/>
  <c r="AK892" i="3"/>
  <c r="AK888" i="3"/>
  <c r="AK887" i="3"/>
  <c r="AL887" i="3"/>
  <c r="AK886" i="3"/>
  <c r="AL886" i="3" s="1"/>
  <c r="AK885" i="3"/>
  <c r="AL885" i="3"/>
  <c r="AK883" i="3"/>
  <c r="AL883" i="3"/>
  <c r="AK882" i="3"/>
  <c r="AL882" i="3"/>
  <c r="AK881" i="3"/>
  <c r="AL881" i="3"/>
  <c r="AK880" i="3"/>
  <c r="AL880" i="3"/>
  <c r="AK879" i="3"/>
  <c r="AL879" i="3" s="1"/>
  <c r="AK877" i="3"/>
  <c r="AK876" i="3"/>
  <c r="AK874" i="3"/>
  <c r="AL874" i="3"/>
  <c r="AK873" i="3"/>
  <c r="AL873" i="3"/>
  <c r="AK872" i="3"/>
  <c r="AL872" i="3"/>
  <c r="AK871" i="3"/>
  <c r="AL871" i="3"/>
  <c r="AK870" i="3"/>
  <c r="AK868" i="3"/>
  <c r="AL868" i="3"/>
  <c r="AK867" i="3"/>
  <c r="AL867" i="3" s="1"/>
  <c r="AK866" i="3"/>
  <c r="AL866" i="3" s="1"/>
  <c r="AK865" i="3"/>
  <c r="AL865" i="3" s="1"/>
  <c r="AK864" i="3"/>
  <c r="AL864" i="3" s="1"/>
  <c r="AK863" i="3"/>
  <c r="AK862" i="3"/>
  <c r="AL862" i="3" s="1"/>
  <c r="AK861" i="3"/>
  <c r="AL861" i="3"/>
  <c r="AK860" i="3"/>
  <c r="AK859" i="3"/>
  <c r="AL859" i="3" s="1"/>
  <c r="AK858" i="3"/>
  <c r="AL858" i="3" s="1"/>
  <c r="AK857" i="3"/>
  <c r="AK856" i="3"/>
  <c r="AL856" i="3"/>
  <c r="AK853" i="3"/>
  <c r="AL853" i="3" s="1"/>
  <c r="AK852" i="3"/>
  <c r="AL852" i="3"/>
  <c r="AK851" i="3"/>
  <c r="AK850" i="3"/>
  <c r="AL850" i="3" s="1"/>
  <c r="AK849" i="3"/>
  <c r="AL849" i="3" s="1"/>
  <c r="AK848" i="3"/>
  <c r="AL848" i="3" s="1"/>
  <c r="AK847" i="3"/>
  <c r="AL847" i="3" s="1"/>
  <c r="AK846" i="3"/>
  <c r="AL846" i="3"/>
  <c r="AK843" i="3"/>
  <c r="AL843" i="3" s="1"/>
  <c r="AK840" i="3"/>
  <c r="AL840" i="3" s="1"/>
  <c r="AK839" i="3"/>
  <c r="AL839" i="3" s="1"/>
  <c r="AK838" i="3"/>
  <c r="AK837" i="3"/>
  <c r="AK836" i="3"/>
  <c r="AL836" i="3" s="1"/>
  <c r="AK835" i="3"/>
  <c r="AK834" i="3"/>
  <c r="AL834" i="3"/>
  <c r="AK833" i="3"/>
  <c r="AL833" i="3"/>
  <c r="AK828" i="3"/>
  <c r="AL828" i="3"/>
  <c r="AK827" i="3"/>
  <c r="AL827" i="3"/>
  <c r="AK826" i="3"/>
  <c r="AL826" i="3"/>
  <c r="AK825" i="3"/>
  <c r="AL825" i="3" s="1"/>
  <c r="AK824" i="3"/>
  <c r="AL824" i="3"/>
  <c r="AK823" i="3"/>
  <c r="AL823" i="3"/>
  <c r="AK822" i="3"/>
  <c r="AL822" i="3"/>
  <c r="AK821" i="3"/>
  <c r="AL821" i="3"/>
  <c r="AK816" i="3"/>
  <c r="AL816" i="3"/>
  <c r="AK815" i="3"/>
  <c r="AL815" i="3" s="1"/>
  <c r="AK814" i="3"/>
  <c r="AL814" i="3"/>
  <c r="AK813" i="3"/>
  <c r="AL813" i="3"/>
  <c r="AK812" i="3"/>
  <c r="AL812" i="3"/>
  <c r="AK811" i="3"/>
  <c r="AL811" i="3"/>
  <c r="AK810" i="3"/>
  <c r="AL810" i="3"/>
  <c r="AK809" i="3"/>
  <c r="AL809" i="3" s="1"/>
  <c r="AK806" i="3"/>
  <c r="AK803" i="3"/>
  <c r="AL803" i="3" s="1"/>
  <c r="AK802" i="3"/>
  <c r="AL802" i="3" s="1"/>
  <c r="AK801" i="3"/>
  <c r="AL801" i="3"/>
  <c r="AK799" i="3"/>
  <c r="AL799" i="3"/>
  <c r="AK798" i="3"/>
  <c r="AL798" i="3"/>
  <c r="AK797" i="3"/>
  <c r="AL797" i="3" s="1"/>
  <c r="AK796" i="3"/>
  <c r="AL796" i="3"/>
  <c r="AK795" i="3"/>
  <c r="AK794" i="3"/>
  <c r="AL794" i="3" s="1"/>
  <c r="AK791" i="3"/>
  <c r="AL791" i="3" s="1"/>
  <c r="AK790" i="3"/>
  <c r="AL790" i="3" s="1"/>
  <c r="AK789" i="3"/>
  <c r="AL789" i="3" s="1"/>
  <c r="AK786" i="3"/>
  <c r="AL786" i="3"/>
  <c r="AK785" i="3"/>
  <c r="AL785" i="3" s="1"/>
  <c r="AK784" i="3"/>
  <c r="AL784" i="3" s="1"/>
  <c r="AK783" i="3"/>
  <c r="AK782" i="3"/>
  <c r="AL782" i="3"/>
  <c r="AK781" i="3"/>
  <c r="AL781" i="3"/>
  <c r="AK780" i="3"/>
  <c r="AK779" i="3"/>
  <c r="AL779" i="3"/>
  <c r="AK778" i="3"/>
  <c r="AL778" i="3" s="1"/>
  <c r="AK777" i="3"/>
  <c r="AL777" i="3" s="1"/>
  <c r="AK776" i="3"/>
  <c r="AK775" i="3"/>
  <c r="AL775" i="3"/>
  <c r="AK774" i="3"/>
  <c r="AK773" i="3"/>
  <c r="AL773" i="3" s="1"/>
  <c r="AK772" i="3"/>
  <c r="AK770" i="3"/>
  <c r="AK769" i="3"/>
  <c r="AL769" i="3" s="1"/>
  <c r="AK767" i="3"/>
  <c r="AK766" i="3"/>
  <c r="AK765" i="3"/>
  <c r="AL765" i="3"/>
  <c r="AK764" i="3"/>
  <c r="AL764" i="3"/>
  <c r="AK763" i="3"/>
  <c r="AL763" i="3"/>
  <c r="AK762" i="3"/>
  <c r="AL762" i="3" s="1"/>
  <c r="AK761" i="3"/>
  <c r="AK760" i="3"/>
  <c r="AL760" i="3" s="1"/>
  <c r="AK759" i="3"/>
  <c r="AL759" i="3"/>
  <c r="AK755" i="3"/>
  <c r="AK754" i="3"/>
  <c r="AL754" i="3" s="1"/>
  <c r="AK753" i="3"/>
  <c r="AL753" i="3" s="1"/>
  <c r="AK752" i="3"/>
  <c r="AK751" i="3"/>
  <c r="AL751" i="3" s="1"/>
  <c r="AK750" i="3"/>
  <c r="AK748" i="3"/>
  <c r="AL748" i="3" s="1"/>
  <c r="AK747" i="3"/>
  <c r="AL747" i="3" s="1"/>
  <c r="AK746" i="3"/>
  <c r="AL746" i="3" s="1"/>
  <c r="AK745" i="3"/>
  <c r="AL745" i="3" s="1"/>
  <c r="AK744" i="3"/>
  <c r="AL744" i="3" s="1"/>
  <c r="AK743" i="3"/>
  <c r="AL743" i="3"/>
  <c r="AK742" i="3"/>
  <c r="AL742" i="3" s="1"/>
  <c r="AK741" i="3"/>
  <c r="AL741" i="3" s="1"/>
  <c r="AK739" i="3"/>
  <c r="AK738" i="3"/>
  <c r="AK737" i="3"/>
  <c r="AK736" i="3"/>
  <c r="AL736" i="3"/>
  <c r="AK733" i="3"/>
  <c r="AK732" i="3"/>
  <c r="AL732" i="3"/>
  <c r="AK731" i="3"/>
  <c r="AL731" i="3" s="1"/>
  <c r="AK730" i="3"/>
  <c r="AL730" i="3" s="1"/>
  <c r="AK729" i="3"/>
  <c r="AL729" i="3" s="1"/>
  <c r="AK728" i="3"/>
  <c r="AL728" i="3" s="1"/>
  <c r="AK727" i="3"/>
  <c r="AL727" i="3" s="1"/>
  <c r="AK726" i="3"/>
  <c r="AL726" i="3"/>
  <c r="AK724" i="3"/>
  <c r="AK722" i="3"/>
  <c r="AK721" i="3"/>
  <c r="AL721" i="3" s="1"/>
  <c r="AK720" i="3"/>
  <c r="AL720" i="3" s="1"/>
  <c r="AK719" i="3"/>
  <c r="AL719" i="3"/>
  <c r="AK718" i="3"/>
  <c r="AK717" i="3"/>
  <c r="AL717" i="3" s="1"/>
  <c r="AK716" i="3"/>
  <c r="AL716" i="3"/>
  <c r="AK715" i="3"/>
  <c r="AL715" i="3" s="1"/>
  <c r="AK714" i="3"/>
  <c r="AL714" i="3" s="1"/>
  <c r="AK713" i="3"/>
  <c r="AK712" i="3"/>
  <c r="AL712" i="3"/>
  <c r="AK711" i="3"/>
  <c r="AL711" i="3"/>
  <c r="AK710" i="3"/>
  <c r="AK709" i="3"/>
  <c r="AK708" i="3"/>
  <c r="AL708" i="3" s="1"/>
  <c r="AK707" i="3"/>
  <c r="AL707" i="3"/>
  <c r="AK706" i="3"/>
  <c r="AL706" i="3"/>
  <c r="AK705" i="3"/>
  <c r="AL705" i="3"/>
  <c r="AK704" i="3"/>
  <c r="AK703" i="3"/>
  <c r="AL703" i="3" s="1"/>
  <c r="AK702" i="3"/>
  <c r="AL702" i="3" s="1"/>
  <c r="AK700" i="3"/>
  <c r="AK698" i="3"/>
  <c r="AL698" i="3" s="1"/>
  <c r="AK697" i="3"/>
  <c r="AL697" i="3" s="1"/>
  <c r="AK696" i="3"/>
  <c r="AL696" i="3" s="1"/>
  <c r="AK695" i="3"/>
  <c r="AK694" i="3"/>
  <c r="AL694" i="3"/>
  <c r="AK693" i="3"/>
  <c r="AL693" i="3" s="1"/>
  <c r="AK691" i="3"/>
  <c r="AK687" i="3"/>
  <c r="AK686" i="3"/>
  <c r="AL686" i="3"/>
  <c r="AK683" i="3"/>
  <c r="AL683" i="3"/>
  <c r="AK682" i="3"/>
  <c r="AL682" i="3"/>
  <c r="AK681" i="3"/>
  <c r="AL681" i="3"/>
  <c r="AK680" i="3"/>
  <c r="AL680" i="3" s="1"/>
  <c r="AK679" i="3"/>
  <c r="AL679" i="3" s="1"/>
  <c r="AK678" i="3"/>
  <c r="AL678" i="3"/>
  <c r="AK674" i="3"/>
  <c r="AL674" i="3"/>
  <c r="AK671" i="3"/>
  <c r="AK670" i="3"/>
  <c r="AL670" i="3" s="1"/>
  <c r="AK669" i="3"/>
  <c r="AL669" i="3" s="1"/>
  <c r="AK668" i="3"/>
  <c r="AL668" i="3"/>
  <c r="AK667" i="3"/>
  <c r="AL667" i="3" s="1"/>
  <c r="AK666" i="3"/>
  <c r="AL666" i="3" s="1"/>
  <c r="AK662" i="3"/>
  <c r="AK660" i="3"/>
  <c r="AL660" i="3"/>
  <c r="AK659" i="3"/>
  <c r="AL659" i="3"/>
  <c r="AK658" i="3"/>
  <c r="AL658" i="3" s="1"/>
  <c r="AK657" i="3"/>
  <c r="AL657" i="3" s="1"/>
  <c r="AK656" i="3"/>
  <c r="AL656" i="3"/>
  <c r="AK655" i="3"/>
  <c r="AL655" i="3"/>
  <c r="AK654" i="3"/>
  <c r="AL654" i="3"/>
  <c r="AK653" i="3"/>
  <c r="AL653" i="3"/>
  <c r="AK652" i="3"/>
  <c r="AK647" i="3"/>
  <c r="AL647" i="3"/>
  <c r="AK646" i="3"/>
  <c r="AL646" i="3" s="1"/>
  <c r="AK645" i="3"/>
  <c r="AL645" i="3" s="1"/>
  <c r="AK644" i="3"/>
  <c r="AL644" i="3" s="1"/>
  <c r="AK643" i="3"/>
  <c r="AK642" i="3"/>
  <c r="AL642" i="3"/>
  <c r="AK641" i="3"/>
  <c r="AL641" i="3" s="1"/>
  <c r="AK640" i="3"/>
  <c r="AK639" i="3"/>
  <c r="AL639" i="3" s="1"/>
  <c r="AK638" i="3"/>
  <c r="AL638" i="3" s="1"/>
  <c r="AK635" i="3"/>
  <c r="AL635" i="3" s="1"/>
  <c r="AK634" i="3"/>
  <c r="AL634" i="3" s="1"/>
  <c r="AK633" i="3"/>
  <c r="AL633" i="3" s="1"/>
  <c r="AK632" i="3"/>
  <c r="AK631" i="3"/>
  <c r="AL631" i="3" s="1"/>
  <c r="AK629" i="3"/>
  <c r="AL629" i="3"/>
  <c r="AK628" i="3"/>
  <c r="AL628" i="3"/>
  <c r="AK627" i="3"/>
  <c r="AL627" i="3"/>
  <c r="AK626" i="3"/>
  <c r="AL626" i="3"/>
  <c r="AK625" i="3"/>
  <c r="AL625" i="3" s="1"/>
  <c r="AK624" i="3"/>
  <c r="AL624" i="3"/>
  <c r="AK623" i="3"/>
  <c r="AL623" i="3"/>
  <c r="AK622" i="3"/>
  <c r="AL622" i="3"/>
  <c r="AK621" i="3"/>
  <c r="AL621" i="3"/>
  <c r="AK620" i="3"/>
  <c r="AL620" i="3"/>
  <c r="AK619" i="3"/>
  <c r="AK618" i="3"/>
  <c r="AL618" i="3"/>
  <c r="AK616" i="3"/>
  <c r="AL616" i="3" s="1"/>
  <c r="AK615" i="3"/>
  <c r="AL615" i="3" s="1"/>
  <c r="AK614" i="3"/>
  <c r="AL614" i="3" s="1"/>
  <c r="AK613" i="3"/>
  <c r="AL613" i="3" s="1"/>
  <c r="AK612" i="3"/>
  <c r="AL612" i="3" s="1"/>
  <c r="AK611" i="3"/>
  <c r="AK610" i="3"/>
  <c r="AL610" i="3" s="1"/>
  <c r="AK609" i="3"/>
  <c r="AK607" i="3"/>
  <c r="AK606" i="3"/>
  <c r="AL606" i="3"/>
  <c r="AK604" i="3"/>
  <c r="AL604" i="3"/>
  <c r="AK601" i="3"/>
  <c r="AL601" i="3"/>
  <c r="AK600" i="3"/>
  <c r="AL600" i="3" s="1"/>
  <c r="AK599" i="3"/>
  <c r="AL599" i="3" s="1"/>
  <c r="AK598" i="3"/>
  <c r="AL598" i="3"/>
  <c r="AK597" i="3"/>
  <c r="AL597" i="3"/>
  <c r="AK592" i="3"/>
  <c r="AL592" i="3"/>
  <c r="AK589" i="3"/>
  <c r="AL589" i="3"/>
  <c r="AK588" i="3"/>
  <c r="AK587" i="3"/>
  <c r="AL587" i="3"/>
  <c r="AK586" i="3"/>
  <c r="AL586" i="3" s="1"/>
  <c r="AK585" i="3"/>
  <c r="AL585" i="3" s="1"/>
  <c r="AK584" i="3"/>
  <c r="AL584" i="3" s="1"/>
  <c r="AK583" i="3"/>
  <c r="AL583" i="3" s="1"/>
  <c r="AK582" i="3"/>
  <c r="AL582" i="3" s="1"/>
  <c r="AK579" i="3"/>
  <c r="AK578" i="3"/>
  <c r="AL578" i="3" s="1"/>
  <c r="AK577" i="3"/>
  <c r="AK576" i="3"/>
  <c r="AL576" i="3" s="1"/>
  <c r="AK575" i="3"/>
  <c r="AL575" i="3" s="1"/>
  <c r="AK574" i="3"/>
  <c r="AL574" i="3" s="1"/>
  <c r="AK573" i="3"/>
  <c r="AK572" i="3"/>
  <c r="AL572" i="3" s="1"/>
  <c r="AK571" i="3"/>
  <c r="AL571" i="3" s="1"/>
  <c r="AK570" i="3"/>
  <c r="AL570" i="3"/>
  <c r="AK569" i="3"/>
  <c r="AL569" i="3"/>
  <c r="AK564" i="3"/>
  <c r="AL564" i="3"/>
  <c r="AK563" i="3"/>
  <c r="AL563" i="3"/>
  <c r="AK562" i="3"/>
  <c r="AK561" i="3"/>
  <c r="AL561" i="3"/>
  <c r="AK560" i="3"/>
  <c r="AL560" i="3" s="1"/>
  <c r="AK559" i="3"/>
  <c r="AL559" i="3" s="1"/>
  <c r="AK558" i="3"/>
  <c r="AK557" i="3"/>
  <c r="AL557" i="3"/>
  <c r="AK556" i="3"/>
  <c r="AL556" i="3"/>
  <c r="AK555" i="3"/>
  <c r="AL555" i="3" s="1"/>
  <c r="AK551" i="3"/>
  <c r="AK550" i="3"/>
  <c r="AL550" i="3" s="1"/>
  <c r="AK549" i="3"/>
  <c r="AK548" i="3"/>
  <c r="AK547" i="3"/>
  <c r="AL547" i="3" s="1"/>
  <c r="AK546" i="3"/>
  <c r="AL546" i="3" s="1"/>
  <c r="AK544" i="3"/>
  <c r="AL544" i="3" s="1"/>
  <c r="AK543" i="3"/>
  <c r="AL543" i="3"/>
  <c r="AK542" i="3"/>
  <c r="AK541" i="3"/>
  <c r="AL541" i="3"/>
  <c r="AK540" i="3"/>
  <c r="AL540" i="3"/>
  <c r="AK539" i="3"/>
  <c r="AK538" i="3"/>
  <c r="AL538" i="3" s="1"/>
  <c r="AK537" i="3"/>
  <c r="AK535" i="3"/>
  <c r="AL535" i="3" s="1"/>
  <c r="AK534" i="3"/>
  <c r="AL534" i="3"/>
  <c r="AK532" i="3"/>
  <c r="AL532" i="3"/>
  <c r="AK529" i="3"/>
  <c r="AL529" i="3"/>
  <c r="AK528" i="3"/>
  <c r="AL528" i="3"/>
  <c r="AK527" i="3"/>
  <c r="AL527" i="3"/>
  <c r="AK526" i="3"/>
  <c r="AL526" i="3" s="1"/>
  <c r="AK525" i="3"/>
  <c r="AL525" i="3"/>
  <c r="AK523" i="3"/>
  <c r="AL523" i="3"/>
  <c r="AK522" i="3"/>
  <c r="AL522" i="3"/>
  <c r="AK520" i="3"/>
  <c r="AL520" i="3"/>
  <c r="AK517" i="3"/>
  <c r="AL517" i="3"/>
  <c r="AK516" i="3"/>
  <c r="AL516" i="3" s="1"/>
  <c r="AK515" i="3"/>
  <c r="AL515" i="3" s="1"/>
  <c r="AK514" i="3"/>
  <c r="AL514" i="3"/>
  <c r="AK513" i="3"/>
  <c r="AK512" i="3"/>
  <c r="AL512" i="3" s="1"/>
  <c r="AK511" i="3"/>
  <c r="AL511" i="3" s="1"/>
  <c r="AK510" i="3"/>
  <c r="AL510" i="3" s="1"/>
  <c r="AK507" i="3"/>
  <c r="AL507" i="3"/>
  <c r="AK504" i="3"/>
  <c r="AL504" i="3" s="1"/>
  <c r="AK503" i="3"/>
  <c r="AL503" i="3" s="1"/>
  <c r="AK502" i="3"/>
  <c r="AL502" i="3" s="1"/>
  <c r="AK501" i="3"/>
  <c r="AL501" i="3" s="1"/>
  <c r="AK500" i="3"/>
  <c r="AL500" i="3" s="1"/>
  <c r="AK499" i="3"/>
  <c r="AL499" i="3"/>
  <c r="AK498" i="3"/>
  <c r="AL498" i="3" s="1"/>
  <c r="AK497" i="3"/>
  <c r="AK494" i="3"/>
  <c r="AL494" i="3"/>
  <c r="AK491" i="3"/>
  <c r="AK490" i="3"/>
  <c r="AK489" i="3"/>
  <c r="AL489" i="3"/>
  <c r="AK488" i="3"/>
  <c r="AK487" i="3"/>
  <c r="AL487" i="3"/>
  <c r="AK486" i="3"/>
  <c r="AL486" i="3" s="1"/>
  <c r="AK485" i="3"/>
  <c r="AL485" i="3" s="1"/>
  <c r="AK484" i="3"/>
  <c r="AL484" i="3" s="1"/>
  <c r="AK480" i="3"/>
  <c r="AL480" i="3" s="1"/>
  <c r="AK479" i="3"/>
  <c r="AK478" i="3"/>
  <c r="AL478" i="3" s="1"/>
  <c r="AK477" i="3"/>
  <c r="AL477" i="3"/>
  <c r="AK475" i="3"/>
  <c r="AL475" i="3"/>
  <c r="AK474" i="3"/>
  <c r="AL474" i="3"/>
  <c r="AK473" i="3"/>
  <c r="AK472" i="3"/>
  <c r="AL472" i="3" s="1"/>
  <c r="AK471" i="3"/>
  <c r="AK470" i="3"/>
  <c r="AK469" i="3"/>
  <c r="AL469" i="3"/>
  <c r="AK468" i="3"/>
  <c r="AL468" i="3" s="1"/>
  <c r="AK467" i="3"/>
  <c r="AL467" i="3" s="1"/>
  <c r="AK466" i="3"/>
  <c r="AL466" i="3" s="1"/>
  <c r="AK465" i="3"/>
  <c r="AL465" i="3" s="1"/>
  <c r="AK463" i="3"/>
  <c r="AL463" i="3" s="1"/>
  <c r="AK462" i="3"/>
  <c r="AL462" i="3"/>
  <c r="AK460" i="3"/>
  <c r="AL460" i="3" s="1"/>
  <c r="AK459" i="3"/>
  <c r="AL459" i="3" s="1"/>
  <c r="AK458" i="3"/>
  <c r="AL458" i="3" s="1"/>
  <c r="AK457" i="3"/>
  <c r="AL457" i="3" s="1"/>
  <c r="AK456" i="3"/>
  <c r="AK455" i="3"/>
  <c r="AL455" i="3" s="1"/>
  <c r="AK454" i="3"/>
  <c r="AL454" i="3"/>
  <c r="AK453" i="3"/>
  <c r="AL453" i="3"/>
  <c r="AK450" i="3"/>
  <c r="AL450" i="3"/>
  <c r="AK447" i="3"/>
  <c r="AL447" i="3" s="1"/>
  <c r="AK446" i="3"/>
  <c r="AL446" i="3"/>
  <c r="AK445" i="3"/>
  <c r="AL445" i="3" s="1"/>
  <c r="AK444" i="3"/>
  <c r="AL444" i="3"/>
  <c r="AK443" i="3"/>
  <c r="AL443" i="3"/>
  <c r="AK442" i="3"/>
  <c r="AL442" i="3"/>
  <c r="AK441" i="3"/>
  <c r="AL441" i="3"/>
  <c r="AK439" i="3"/>
  <c r="AL439" i="3"/>
  <c r="AK438" i="3"/>
  <c r="AL438" i="3" s="1"/>
  <c r="AK435" i="3"/>
  <c r="AL435" i="3" s="1"/>
  <c r="AK434" i="3"/>
  <c r="AL434" i="3"/>
  <c r="AK433" i="3"/>
  <c r="AL433" i="3"/>
  <c r="AK432" i="3"/>
  <c r="AK431" i="3"/>
  <c r="AL431" i="3" s="1"/>
  <c r="AK430" i="3"/>
  <c r="AL430" i="3" s="1"/>
  <c r="AK429" i="3"/>
  <c r="AL429" i="3"/>
  <c r="AK426" i="3"/>
  <c r="AL426" i="3" s="1"/>
  <c r="AK425" i="3"/>
  <c r="AL425" i="3" s="1"/>
  <c r="AK423" i="3"/>
  <c r="AK421" i="3"/>
  <c r="AL421" i="3" s="1"/>
  <c r="AK420" i="3"/>
  <c r="AL420" i="3"/>
  <c r="AK419" i="3"/>
  <c r="AL419" i="3" s="1"/>
  <c r="AK418" i="3"/>
  <c r="AL418" i="3" s="1"/>
  <c r="AK417" i="3"/>
  <c r="AL417" i="3"/>
  <c r="AK416" i="3"/>
  <c r="AK415" i="3"/>
  <c r="AL415" i="3"/>
  <c r="AK414" i="3"/>
  <c r="AL414" i="3" s="1"/>
  <c r="AK411" i="3"/>
  <c r="AL411" i="3"/>
  <c r="AK408" i="3"/>
  <c r="AK407" i="3"/>
  <c r="AL407" i="3"/>
  <c r="AK406" i="3"/>
  <c r="AL406" i="3"/>
  <c r="AK405" i="3"/>
  <c r="AL405" i="3"/>
  <c r="AK404" i="3"/>
  <c r="AL404" i="3"/>
  <c r="AK403" i="3"/>
  <c r="AL403" i="3"/>
  <c r="AK402" i="3"/>
  <c r="AL402" i="3" s="1"/>
  <c r="AK398" i="3"/>
  <c r="AL398" i="3"/>
  <c r="AK396" i="3"/>
  <c r="AL396" i="3"/>
  <c r="AK395" i="3"/>
  <c r="AL395" i="3"/>
  <c r="AK394" i="3"/>
  <c r="AL394" i="3" s="1"/>
  <c r="AK393" i="3"/>
  <c r="AL393" i="3"/>
  <c r="AK392" i="3"/>
  <c r="AK391" i="3"/>
  <c r="AL391" i="3"/>
  <c r="AK390" i="3"/>
  <c r="AK389" i="3"/>
  <c r="AK388" i="3"/>
  <c r="AL388" i="3" s="1"/>
  <c r="AK384" i="3"/>
  <c r="AL384" i="3"/>
  <c r="AK383" i="3"/>
  <c r="AL383" i="3" s="1"/>
  <c r="AK382" i="3"/>
  <c r="AL382" i="3"/>
  <c r="AK381" i="3"/>
  <c r="AL381" i="3"/>
  <c r="AK380" i="3"/>
  <c r="AK379" i="3"/>
  <c r="AL379" i="3"/>
  <c r="AK378" i="3"/>
  <c r="AK377" i="3"/>
  <c r="AL377" i="3" s="1"/>
  <c r="AK376" i="3"/>
  <c r="AK375" i="3"/>
  <c r="AL375" i="3" s="1"/>
  <c r="AK374" i="3"/>
  <c r="AL374" i="3"/>
  <c r="AK373" i="3"/>
  <c r="AK372" i="3"/>
  <c r="AL372" i="3"/>
  <c r="AK371" i="3"/>
  <c r="AL371" i="3"/>
  <c r="AK370" i="3"/>
  <c r="AL370" i="3" s="1"/>
  <c r="AK369" i="3"/>
  <c r="AL369" i="3"/>
  <c r="AK368" i="3"/>
  <c r="AL368" i="3" s="1"/>
  <c r="AK365" i="3"/>
  <c r="AL365" i="3"/>
  <c r="AK364" i="3"/>
  <c r="AL364" i="3"/>
  <c r="AK363" i="3"/>
  <c r="AL363" i="3"/>
  <c r="AK362" i="3"/>
  <c r="AL362" i="3" s="1"/>
  <c r="AK361" i="3"/>
  <c r="AL361" i="3"/>
  <c r="AK360" i="3"/>
  <c r="AK359" i="3"/>
  <c r="AL359" i="3"/>
  <c r="AK358" i="3"/>
  <c r="AL358" i="3" s="1"/>
  <c r="AK357" i="3"/>
  <c r="AL357" i="3" s="1"/>
  <c r="AK355" i="3"/>
  <c r="AL355" i="3" s="1"/>
  <c r="AK354" i="3"/>
  <c r="AL354" i="3" s="1"/>
  <c r="AK353" i="3"/>
  <c r="AK351" i="3"/>
  <c r="AK350" i="3"/>
  <c r="AK349" i="3"/>
  <c r="AK348" i="3"/>
  <c r="AL348" i="3" s="1"/>
  <c r="AK347" i="3"/>
  <c r="AL347" i="3" s="1"/>
  <c r="AK346" i="3"/>
  <c r="AL346" i="3"/>
  <c r="AK345" i="3"/>
  <c r="AL345" i="3" s="1"/>
  <c r="AK344" i="3"/>
  <c r="AL344" i="3" s="1"/>
  <c r="AK343" i="3"/>
  <c r="AL343" i="3"/>
  <c r="AK342" i="3"/>
  <c r="AK338" i="3"/>
  <c r="AL338" i="3"/>
  <c r="AK335" i="3"/>
  <c r="AK334" i="3"/>
  <c r="AL334" i="3"/>
  <c r="AK333" i="3"/>
  <c r="AK332" i="3"/>
  <c r="AL332" i="3"/>
  <c r="AK331" i="3"/>
  <c r="AL331" i="3" s="1"/>
  <c r="AK330" i="3"/>
  <c r="AV330" i="3" s="1"/>
  <c r="AL330" i="3"/>
  <c r="AK329" i="3"/>
  <c r="AL329" i="3"/>
  <c r="AK324" i="3"/>
  <c r="AL324" i="3"/>
  <c r="AK323" i="3"/>
  <c r="AK322" i="3"/>
  <c r="AL322" i="3" s="1"/>
  <c r="AK321" i="3"/>
  <c r="AL321" i="3" s="1"/>
  <c r="AK320" i="3"/>
  <c r="AL320" i="3"/>
  <c r="AK319" i="3"/>
  <c r="AL319" i="3" s="1"/>
  <c r="AK318" i="3"/>
  <c r="AL318" i="3" s="1"/>
  <c r="AK317" i="3"/>
  <c r="AL317" i="3" s="1"/>
  <c r="AK316" i="3"/>
  <c r="AL316" i="3" s="1"/>
  <c r="AK314" i="3"/>
  <c r="AK312" i="3"/>
  <c r="AL312" i="3" s="1"/>
  <c r="AK311" i="3"/>
  <c r="AL311" i="3"/>
  <c r="AK310" i="3"/>
  <c r="AL310" i="3"/>
  <c r="AK309" i="3"/>
  <c r="AK308" i="3"/>
  <c r="AK306" i="3"/>
  <c r="AL306" i="3" s="1"/>
  <c r="AK305" i="3"/>
  <c r="AL305" i="3"/>
  <c r="AK304" i="3"/>
  <c r="AL304" i="3" s="1"/>
  <c r="AK303" i="3"/>
  <c r="AL303" i="3"/>
  <c r="AK302" i="3"/>
  <c r="AL302" i="3"/>
  <c r="AK301" i="3"/>
  <c r="AL301" i="3"/>
  <c r="AK300" i="3"/>
  <c r="AL300" i="3" s="1"/>
  <c r="AK297" i="3"/>
  <c r="AL297" i="3"/>
  <c r="AK296" i="3"/>
  <c r="AL296" i="3" s="1"/>
  <c r="AK295" i="3"/>
  <c r="AL295" i="3" s="1"/>
  <c r="AK294" i="3"/>
  <c r="AL294" i="3"/>
  <c r="AK293" i="3"/>
  <c r="AL293" i="3"/>
  <c r="AK292" i="3"/>
  <c r="AL292" i="3"/>
  <c r="AK291" i="3"/>
  <c r="AL291" i="3"/>
  <c r="AK290" i="3"/>
  <c r="AL290" i="3" s="1"/>
  <c r="AK289" i="3"/>
  <c r="AL289" i="3" s="1"/>
  <c r="AK288" i="3"/>
  <c r="AL288" i="3"/>
  <c r="AK287" i="3"/>
  <c r="AL287" i="3"/>
  <c r="AK286" i="3"/>
  <c r="AL286" i="3" s="1"/>
  <c r="AK285" i="3"/>
  <c r="AL285" i="3"/>
  <c r="AK284" i="3"/>
  <c r="AL284" i="3" s="1"/>
  <c r="AK283" i="3"/>
  <c r="AL283" i="3"/>
  <c r="AK282" i="3"/>
  <c r="AL282" i="3"/>
  <c r="AK281" i="3"/>
  <c r="AL281" i="3"/>
  <c r="AK280" i="3"/>
  <c r="AL280" i="3"/>
  <c r="AK279" i="3"/>
  <c r="AL279" i="3"/>
  <c r="AK278" i="3"/>
  <c r="AK277" i="3"/>
  <c r="AK276" i="3"/>
  <c r="AL276" i="3"/>
  <c r="AK275" i="3"/>
  <c r="AL275" i="3"/>
  <c r="AK274" i="3"/>
  <c r="AL274" i="3"/>
  <c r="AK273" i="3"/>
  <c r="AL273" i="3"/>
  <c r="AK270" i="3"/>
  <c r="AL270" i="3"/>
  <c r="AK267" i="3"/>
  <c r="AK266" i="3"/>
  <c r="AL266" i="3"/>
  <c r="AK265" i="3"/>
  <c r="AL265" i="3" s="1"/>
  <c r="AK264" i="3"/>
  <c r="AL264" i="3" s="1"/>
  <c r="AK263" i="3"/>
  <c r="AK262" i="3"/>
  <c r="AL262" i="3"/>
  <c r="AK261" i="3"/>
  <c r="AL261" i="3"/>
  <c r="AK258" i="3"/>
  <c r="AL258" i="3" s="1"/>
  <c r="AK256" i="3"/>
  <c r="AL256" i="3"/>
  <c r="AK253" i="3"/>
  <c r="AL253" i="3"/>
  <c r="AK252" i="3"/>
  <c r="AL252" i="3"/>
  <c r="AK251" i="3"/>
  <c r="AL251" i="3"/>
  <c r="AK250" i="3"/>
  <c r="AL250" i="3"/>
  <c r="AK249" i="3"/>
  <c r="AL249" i="3" s="1"/>
  <c r="AK247" i="3"/>
  <c r="AL247" i="3"/>
  <c r="AK246" i="3"/>
  <c r="AL246" i="3"/>
  <c r="AK244" i="3"/>
  <c r="AK243" i="3"/>
  <c r="AL243" i="3" s="1"/>
  <c r="AK240" i="3"/>
  <c r="AL240" i="3" s="1"/>
  <c r="AK239" i="3"/>
  <c r="AL239" i="3"/>
  <c r="AK238" i="3"/>
  <c r="AL238" i="3"/>
  <c r="AK237" i="3"/>
  <c r="AL237" i="3" s="1"/>
  <c r="AK236" i="3"/>
  <c r="AL236" i="3" s="1"/>
  <c r="AK235" i="3"/>
  <c r="AL235" i="3" s="1"/>
  <c r="AK234" i="3"/>
  <c r="AL234" i="3" s="1"/>
  <c r="AK231" i="3"/>
  <c r="AL231" i="3" s="1"/>
  <c r="AK229" i="3"/>
  <c r="AK228" i="3"/>
  <c r="AL228" i="3"/>
  <c r="AK227" i="3"/>
  <c r="AL227" i="3"/>
  <c r="AK226" i="3"/>
  <c r="AK225" i="3"/>
  <c r="AL225" i="3"/>
  <c r="AK224" i="3"/>
  <c r="AL224" i="3" s="1"/>
  <c r="AK223" i="3"/>
  <c r="AL223" i="3"/>
  <c r="AK222" i="3"/>
  <c r="AK221" i="3"/>
  <c r="AL221" i="3"/>
  <c r="AK216" i="3"/>
  <c r="AK215" i="3"/>
  <c r="AL215" i="3" s="1"/>
  <c r="AK214" i="3"/>
  <c r="AL214" i="3" s="1"/>
  <c r="AK213" i="3"/>
  <c r="AL213" i="3" s="1"/>
  <c r="AK212" i="3"/>
  <c r="AL212" i="3" s="1"/>
  <c r="AK211" i="3"/>
  <c r="AL211" i="3"/>
  <c r="AK210" i="3"/>
  <c r="AL210" i="3" s="1"/>
  <c r="AK209" i="3"/>
  <c r="AL209" i="3" s="1"/>
  <c r="AK208" i="3"/>
  <c r="AL208" i="3"/>
  <c r="AK205" i="3"/>
  <c r="AK203" i="3"/>
  <c r="AL203" i="3"/>
  <c r="AK202" i="3"/>
  <c r="AL202" i="3" s="1"/>
  <c r="AK201" i="3"/>
  <c r="AL201" i="3" s="1"/>
  <c r="AK200" i="3"/>
  <c r="AK199" i="3"/>
  <c r="AL199" i="3" s="1"/>
  <c r="AK198" i="3"/>
  <c r="AK197" i="3"/>
  <c r="AK196" i="3"/>
  <c r="AL196" i="3" s="1"/>
  <c r="AK195" i="3"/>
  <c r="AL195" i="3" s="1"/>
  <c r="AK194" i="3"/>
  <c r="AK193" i="3"/>
  <c r="AL193" i="3"/>
  <c r="AK192" i="3"/>
  <c r="AK191" i="3"/>
  <c r="AL191" i="3" s="1"/>
  <c r="AK190" i="3"/>
  <c r="AL190" i="3"/>
  <c r="AK189" i="3"/>
  <c r="AK188" i="3"/>
  <c r="AK187" i="3"/>
  <c r="AL187" i="3"/>
  <c r="AK186" i="3"/>
  <c r="AL186" i="3"/>
  <c r="AK184" i="3"/>
  <c r="AK182" i="3"/>
  <c r="AL182" i="3"/>
  <c r="AK180" i="3"/>
  <c r="AK178" i="3"/>
  <c r="AL178" i="3"/>
  <c r="AK177" i="3"/>
  <c r="AL177" i="3" s="1"/>
  <c r="AK176" i="3"/>
  <c r="AL176" i="3"/>
  <c r="AK175" i="3"/>
  <c r="AL175" i="3"/>
  <c r="AK174" i="3"/>
  <c r="AL174" i="3" s="1"/>
  <c r="AK170" i="3"/>
  <c r="AK168" i="3"/>
  <c r="AL168" i="3"/>
  <c r="AK167" i="3"/>
  <c r="AK166" i="3"/>
  <c r="AL166" i="3" s="1"/>
  <c r="AK165" i="3"/>
  <c r="AL165" i="3" s="1"/>
  <c r="AK164" i="3"/>
  <c r="AK163" i="3"/>
  <c r="AL163" i="3"/>
  <c r="AK162" i="3"/>
  <c r="AL162" i="3"/>
  <c r="AK161" i="3"/>
  <c r="AL161" i="3"/>
  <c r="AK160" i="3"/>
  <c r="AK159" i="3"/>
  <c r="AL159" i="3" s="1"/>
  <c r="AK158" i="3"/>
  <c r="AL158" i="3"/>
  <c r="AK156" i="3"/>
  <c r="AL156" i="3"/>
  <c r="AK155" i="3"/>
  <c r="AL155" i="3" s="1"/>
  <c r="AK154" i="3"/>
  <c r="AL154" i="3" s="1"/>
  <c r="AK153" i="3"/>
  <c r="AL153" i="3"/>
  <c r="AK150" i="3"/>
  <c r="AL150" i="3" s="1"/>
  <c r="AK149" i="3"/>
  <c r="AL149" i="3"/>
  <c r="AK148" i="3"/>
  <c r="AL148" i="3"/>
  <c r="AK147" i="3"/>
  <c r="AL147" i="3" s="1"/>
  <c r="AK146" i="3"/>
  <c r="AL146" i="3" s="1"/>
  <c r="AK144" i="3"/>
  <c r="AL144" i="3"/>
  <c r="AK143" i="3"/>
  <c r="AL143" i="3" s="1"/>
  <c r="AK142" i="3"/>
  <c r="AK141" i="3"/>
  <c r="AL141" i="3" s="1"/>
  <c r="AK140" i="3"/>
  <c r="AL140" i="3"/>
  <c r="AK139" i="3"/>
  <c r="AL139" i="3"/>
  <c r="AK138" i="3"/>
  <c r="AL138" i="3"/>
  <c r="AK137" i="3"/>
  <c r="AL137" i="3" s="1"/>
  <c r="AK136" i="3"/>
  <c r="AL136" i="3"/>
  <c r="AK135" i="3"/>
  <c r="AL135" i="3" s="1"/>
  <c r="AK134" i="3"/>
  <c r="AL134" i="3" s="1"/>
  <c r="AK133" i="3"/>
  <c r="AL133" i="3"/>
  <c r="AK132" i="3"/>
  <c r="AL132" i="3"/>
  <c r="AK131" i="3"/>
  <c r="AV131" i="3" s="1"/>
  <c r="AK130" i="3"/>
  <c r="AL130" i="3" s="1"/>
  <c r="AK129" i="3"/>
  <c r="AL129" i="3"/>
  <c r="AK127" i="3"/>
  <c r="AK126" i="3"/>
  <c r="AL126" i="3"/>
  <c r="AK123" i="3"/>
  <c r="AL123" i="3"/>
  <c r="AK122" i="3"/>
  <c r="AL122" i="3"/>
  <c r="AK121" i="3"/>
  <c r="AL121" i="3"/>
  <c r="AK120" i="3"/>
  <c r="AL120" i="3"/>
  <c r="AK119" i="3"/>
  <c r="AL119" i="3" s="1"/>
  <c r="AK118" i="3"/>
  <c r="AL118" i="3" s="1"/>
  <c r="AK117" i="3"/>
  <c r="AL117" i="3"/>
  <c r="AK116" i="3"/>
  <c r="AK114" i="3"/>
  <c r="AL114" i="3" s="1"/>
  <c r="AK113" i="3"/>
  <c r="AL113" i="3" s="1"/>
  <c r="AK110" i="3"/>
  <c r="AL110" i="3" s="1"/>
  <c r="AK109" i="3"/>
  <c r="AL109" i="3"/>
  <c r="AK108" i="3"/>
  <c r="AL108" i="3" s="1"/>
  <c r="AK107" i="3"/>
  <c r="AL107" i="3" s="1"/>
  <c r="AK106" i="3"/>
  <c r="AK105" i="3"/>
  <c r="AL105" i="3"/>
  <c r="AK103" i="3"/>
  <c r="AK102" i="3"/>
  <c r="AL102" i="3" s="1"/>
  <c r="AK101" i="3"/>
  <c r="AK98" i="3"/>
  <c r="AK97" i="3"/>
  <c r="AL97" i="3" s="1"/>
  <c r="AK96" i="3"/>
  <c r="AL96" i="3" s="1"/>
  <c r="AK95" i="3"/>
  <c r="AK94" i="3"/>
  <c r="AL94" i="3"/>
  <c r="AK93" i="3"/>
  <c r="AL93" i="3"/>
  <c r="AK92" i="3"/>
  <c r="AK91" i="3"/>
  <c r="AK90" i="3"/>
  <c r="AK89" i="3"/>
  <c r="AL89" i="3" s="1"/>
  <c r="AK88" i="3"/>
  <c r="AK87" i="3"/>
  <c r="AL87" i="3"/>
  <c r="AK86" i="3"/>
  <c r="AL86" i="3" s="1"/>
  <c r="AK85" i="3"/>
  <c r="AL85" i="3"/>
  <c r="AK84" i="3"/>
  <c r="AL84" i="3" s="1"/>
  <c r="AK83" i="3"/>
  <c r="AL83" i="3" s="1"/>
  <c r="AK82" i="3"/>
  <c r="AL82" i="3"/>
  <c r="AK81" i="3"/>
  <c r="AL81" i="3"/>
  <c r="AK80" i="3"/>
  <c r="AK79" i="3"/>
  <c r="AL79" i="3" s="1"/>
  <c r="AK78" i="3"/>
  <c r="AK77" i="3"/>
  <c r="AK74" i="3"/>
  <c r="AL74" i="3"/>
  <c r="AK73" i="3"/>
  <c r="AL73" i="3" s="1"/>
  <c r="AK72" i="3"/>
  <c r="AL72" i="3" s="1"/>
  <c r="AK71" i="3"/>
  <c r="AL71" i="3"/>
  <c r="AK70" i="3"/>
  <c r="AL70" i="3" s="1"/>
  <c r="AK69" i="3"/>
  <c r="AL69" i="3"/>
  <c r="AK67" i="3"/>
  <c r="AL67" i="3"/>
  <c r="AK66" i="3"/>
  <c r="AL66" i="3" s="1"/>
  <c r="AK65" i="3"/>
  <c r="AL65" i="3" s="1"/>
  <c r="AK62" i="3"/>
  <c r="AL62" i="3"/>
  <c r="AK61" i="3"/>
  <c r="AL61" i="3" s="1"/>
  <c r="AK60" i="3"/>
  <c r="AL60" i="3"/>
  <c r="AK59" i="3"/>
  <c r="AL59" i="3"/>
  <c r="AK58" i="3"/>
  <c r="AL58" i="3" s="1"/>
  <c r="AK57" i="3"/>
  <c r="AL57" i="3" s="1"/>
  <c r="AK55" i="3"/>
  <c r="AL55" i="3"/>
  <c r="AK54" i="3"/>
  <c r="AL54" i="3" s="1"/>
  <c r="AK53" i="3"/>
  <c r="AL53" i="3"/>
  <c r="AK50" i="3"/>
  <c r="AL50" i="3"/>
  <c r="AK49" i="3"/>
  <c r="AL49" i="3" s="1"/>
  <c r="AK48" i="3"/>
  <c r="AL48" i="3" s="1"/>
  <c r="AK47" i="3"/>
  <c r="AL47" i="3"/>
  <c r="AK46" i="3"/>
  <c r="AL46" i="3" s="1"/>
  <c r="AK45" i="3"/>
  <c r="AK43" i="3"/>
  <c r="AL43" i="3" s="1"/>
  <c r="AK42" i="3"/>
  <c r="AL42" i="3"/>
  <c r="AK40" i="3"/>
  <c r="AL40" i="3"/>
  <c r="AK37" i="3"/>
  <c r="AL37" i="3"/>
  <c r="AK36" i="3"/>
  <c r="AL36" i="3" s="1"/>
  <c r="AK35" i="3"/>
  <c r="AL35" i="3"/>
  <c r="AK34" i="3"/>
  <c r="AL34" i="3"/>
  <c r="AK33" i="3"/>
  <c r="AL33" i="3"/>
  <c r="AK32" i="3"/>
  <c r="AK31" i="3"/>
  <c r="AL31" i="3" s="1"/>
  <c r="AK30" i="3"/>
  <c r="AL30" i="3"/>
  <c r="AK27" i="3"/>
  <c r="AK26" i="3"/>
  <c r="AL26" i="3"/>
  <c r="AK23" i="3"/>
  <c r="AL23" i="3" s="1"/>
  <c r="AK22" i="3"/>
  <c r="AL22" i="3" s="1"/>
  <c r="AK21" i="3"/>
  <c r="AK20" i="3"/>
  <c r="AL20" i="3" s="1"/>
  <c r="AK19" i="3"/>
  <c r="AL19" i="3" s="1"/>
  <c r="AK18" i="3"/>
  <c r="AL18" i="3" s="1"/>
  <c r="AK15" i="3"/>
  <c r="AK12" i="3"/>
  <c r="AL12" i="3"/>
  <c r="AK11" i="3"/>
  <c r="AK10" i="3"/>
  <c r="AL10" i="3" s="1"/>
  <c r="AK9" i="3"/>
  <c r="AL9" i="3" s="1"/>
  <c r="AK8" i="3"/>
  <c r="AL8" i="3"/>
  <c r="AK7" i="3"/>
  <c r="AL7" i="3" s="1"/>
  <c r="AU963" i="3"/>
  <c r="AU962" i="3"/>
  <c r="AU961" i="3"/>
  <c r="AU960" i="3"/>
  <c r="AU959" i="3"/>
  <c r="AU958" i="3"/>
  <c r="AU957" i="3"/>
  <c r="AV957" i="3" s="1"/>
  <c r="AU956" i="3"/>
  <c r="AU955" i="3"/>
  <c r="AV955" i="3" s="1"/>
  <c r="AU954" i="3"/>
  <c r="AU953" i="3"/>
  <c r="AV953" i="3" s="1"/>
  <c r="AU952" i="3"/>
  <c r="AU951" i="3"/>
  <c r="AU950" i="3"/>
  <c r="AU949" i="3"/>
  <c r="AV949" i="3" s="1"/>
  <c r="AU948" i="3"/>
  <c r="AU947" i="3"/>
  <c r="AU946" i="3"/>
  <c r="AU945" i="3"/>
  <c r="AV945" i="3" s="1"/>
  <c r="AU944" i="3"/>
  <c r="AU943" i="3"/>
  <c r="AV943" i="3" s="1"/>
  <c r="AU942" i="3"/>
  <c r="AU941" i="3"/>
  <c r="AV941" i="3" s="1"/>
  <c r="AU940" i="3"/>
  <c r="AU939" i="3"/>
  <c r="AU938" i="3"/>
  <c r="AU937" i="3"/>
  <c r="AU936" i="3"/>
  <c r="AU935" i="3"/>
  <c r="AU934" i="3"/>
  <c r="AU933" i="3"/>
  <c r="AU932" i="3"/>
  <c r="AU931" i="3"/>
  <c r="AU930" i="3"/>
  <c r="AU929" i="3"/>
  <c r="AV929" i="3" s="1"/>
  <c r="AU928" i="3"/>
  <c r="AU927" i="3"/>
  <c r="AU926" i="3"/>
  <c r="AU925" i="3"/>
  <c r="AU924" i="3"/>
  <c r="AU923" i="3"/>
  <c r="AU922" i="3"/>
  <c r="AU921" i="3"/>
  <c r="AU920" i="3"/>
  <c r="AU919" i="3"/>
  <c r="AU918" i="3"/>
  <c r="AU917" i="3"/>
  <c r="AV917" i="3" s="1"/>
  <c r="AU916" i="3"/>
  <c r="AU915" i="3"/>
  <c r="AU914" i="3"/>
  <c r="AU913" i="3"/>
  <c r="AU912" i="3"/>
  <c r="AU911" i="3"/>
  <c r="AU910" i="3"/>
  <c r="AU909" i="3"/>
  <c r="AU908" i="3"/>
  <c r="AU907" i="3"/>
  <c r="AU906" i="3"/>
  <c r="AU905" i="3"/>
  <c r="AU904" i="3"/>
  <c r="AU903" i="3"/>
  <c r="AU902" i="3"/>
  <c r="AU901" i="3"/>
  <c r="AU900" i="3"/>
  <c r="AU899" i="3"/>
  <c r="AU898" i="3"/>
  <c r="AU897" i="3"/>
  <c r="AU896" i="3"/>
  <c r="AU895" i="3"/>
  <c r="AV895" i="3" s="1"/>
  <c r="AU894" i="3"/>
  <c r="AU893" i="3"/>
  <c r="AV893" i="3" s="1"/>
  <c r="AU892" i="3"/>
  <c r="AU891" i="3"/>
  <c r="AU890" i="3"/>
  <c r="AU889" i="3"/>
  <c r="AV889" i="3" s="1"/>
  <c r="AU888" i="3"/>
  <c r="AU887" i="3"/>
  <c r="AU886" i="3"/>
  <c r="AU885" i="3"/>
  <c r="AU884" i="3"/>
  <c r="AU883" i="3"/>
  <c r="AU882" i="3"/>
  <c r="AU881" i="3"/>
  <c r="AV881" i="3" s="1"/>
  <c r="AU880" i="3"/>
  <c r="AU879" i="3"/>
  <c r="AU878" i="3"/>
  <c r="AU877" i="3"/>
  <c r="AU876" i="3"/>
  <c r="AU875" i="3"/>
  <c r="AU874" i="3"/>
  <c r="AU873" i="3"/>
  <c r="AV873" i="3" s="1"/>
  <c r="AU872" i="3"/>
  <c r="AU871" i="3"/>
  <c r="AU870" i="3"/>
  <c r="AU869" i="3"/>
  <c r="AU868" i="3"/>
  <c r="AU867" i="3"/>
  <c r="AU866" i="3"/>
  <c r="AU865" i="3"/>
  <c r="AV865" i="3" s="1"/>
  <c r="AU864" i="3"/>
  <c r="AU863" i="3"/>
  <c r="AU862" i="3"/>
  <c r="AU861" i="3"/>
  <c r="AU860" i="3"/>
  <c r="AU859" i="3"/>
  <c r="AU858" i="3"/>
  <c r="AV858" i="3" s="1"/>
  <c r="AU857" i="3"/>
  <c r="AU856" i="3"/>
  <c r="AU855" i="3"/>
  <c r="AU854" i="3"/>
  <c r="AU853" i="3"/>
  <c r="AV853" i="3" s="1"/>
  <c r="AU852" i="3"/>
  <c r="AU851" i="3"/>
  <c r="AU850" i="3"/>
  <c r="AU849" i="3"/>
  <c r="AU848" i="3"/>
  <c r="AU847" i="3"/>
  <c r="AU846" i="3"/>
  <c r="AU845" i="3"/>
  <c r="AV845" i="3" s="1"/>
  <c r="AU844" i="3"/>
  <c r="AU843" i="3"/>
  <c r="AU842" i="3"/>
  <c r="AU841" i="3"/>
  <c r="AU840" i="3"/>
  <c r="AU839" i="3"/>
  <c r="AU838" i="3"/>
  <c r="AU837" i="3"/>
  <c r="AU836" i="3"/>
  <c r="AU835" i="3"/>
  <c r="AU834" i="3"/>
  <c r="AU833" i="3"/>
  <c r="AV833" i="3" s="1"/>
  <c r="AU832" i="3"/>
  <c r="AU831" i="3"/>
  <c r="AU830" i="3"/>
  <c r="AU829" i="3"/>
  <c r="AU828" i="3"/>
  <c r="AU827" i="3"/>
  <c r="AU826" i="3"/>
  <c r="AU825" i="3"/>
  <c r="AV825" i="3" s="1"/>
  <c r="AU824" i="3"/>
  <c r="AU823" i="3"/>
  <c r="AV823" i="3" s="1"/>
  <c r="AU822" i="3"/>
  <c r="AU821" i="3"/>
  <c r="AV821" i="3" s="1"/>
  <c r="AU820" i="3"/>
  <c r="AU819" i="3"/>
  <c r="AU818" i="3"/>
  <c r="AU817" i="3"/>
  <c r="AV817" i="3" s="1"/>
  <c r="AU816" i="3"/>
  <c r="AU815" i="3"/>
  <c r="AU814" i="3"/>
  <c r="AU813" i="3"/>
  <c r="AU812" i="3"/>
  <c r="AU811" i="3"/>
  <c r="AU810" i="3"/>
  <c r="AV810" i="3" s="1"/>
  <c r="AU809" i="3"/>
  <c r="AV809" i="3" s="1"/>
  <c r="AU808" i="3"/>
  <c r="AU807" i="3"/>
  <c r="AU806" i="3"/>
  <c r="AU805" i="3"/>
  <c r="AU804" i="3"/>
  <c r="AU803" i="3"/>
  <c r="AU802" i="3"/>
  <c r="AU801" i="3"/>
  <c r="AV801" i="3" s="1"/>
  <c r="AU800" i="3"/>
  <c r="AU799" i="3"/>
  <c r="AU798" i="3"/>
  <c r="AU797" i="3"/>
  <c r="AV797" i="3" s="1"/>
  <c r="AU796" i="3"/>
  <c r="AU795" i="3"/>
  <c r="AU794" i="3"/>
  <c r="AU793" i="3"/>
  <c r="AU792" i="3"/>
  <c r="AU791" i="3"/>
  <c r="AU790" i="3"/>
  <c r="AU789" i="3"/>
  <c r="AV789" i="3" s="1"/>
  <c r="AU788" i="3"/>
  <c r="AU787" i="3"/>
  <c r="AV787" i="3" s="1"/>
  <c r="AU786" i="3"/>
  <c r="AU785" i="3"/>
  <c r="AV785" i="3" s="1"/>
  <c r="AU784" i="3"/>
  <c r="AU783" i="3"/>
  <c r="AU782" i="3"/>
  <c r="AU781" i="3"/>
  <c r="AU780" i="3"/>
  <c r="AU779" i="3"/>
  <c r="AU778" i="3"/>
  <c r="AU777" i="3"/>
  <c r="AU776" i="3"/>
  <c r="AU775" i="3"/>
  <c r="AU774" i="3"/>
  <c r="AU773" i="3"/>
  <c r="AU772" i="3"/>
  <c r="AU771" i="3"/>
  <c r="AU770" i="3"/>
  <c r="AU769" i="3"/>
  <c r="AU768" i="3"/>
  <c r="AU767" i="3"/>
  <c r="AU766" i="3"/>
  <c r="AU765" i="3"/>
  <c r="AU764" i="3"/>
  <c r="AU763" i="3"/>
  <c r="AU762" i="3"/>
  <c r="AU761" i="3"/>
  <c r="AU760" i="3"/>
  <c r="AU759" i="3"/>
  <c r="AU758" i="3"/>
  <c r="AU757" i="3"/>
  <c r="AU756" i="3"/>
  <c r="AU755" i="3"/>
  <c r="AU754" i="3"/>
  <c r="AU753" i="3"/>
  <c r="AV753" i="3" s="1"/>
  <c r="AU752" i="3"/>
  <c r="AU751" i="3"/>
  <c r="AU750" i="3"/>
  <c r="AU749" i="3"/>
  <c r="AU748" i="3"/>
  <c r="AU747" i="3"/>
  <c r="AU746" i="3"/>
  <c r="AU745" i="3"/>
  <c r="AV745" i="3" s="1"/>
  <c r="AU744" i="3"/>
  <c r="AU743" i="3"/>
  <c r="AU742" i="3"/>
  <c r="AU741" i="3"/>
  <c r="AU740" i="3"/>
  <c r="AU739" i="3"/>
  <c r="AU738" i="3"/>
  <c r="AV738" i="3" s="1"/>
  <c r="AU737" i="3"/>
  <c r="AU736" i="3"/>
  <c r="AU735" i="3"/>
  <c r="AU734" i="3"/>
  <c r="AU733" i="3"/>
  <c r="AU732" i="3"/>
  <c r="AU731" i="3"/>
  <c r="AU730" i="3"/>
  <c r="AU729" i="3"/>
  <c r="AV729" i="3" s="1"/>
  <c r="AU728" i="3"/>
  <c r="AU727" i="3"/>
  <c r="AU726" i="3"/>
  <c r="AW726" i="3" s="1"/>
  <c r="AX726" i="3" s="1"/>
  <c r="AU725" i="3"/>
  <c r="AU724" i="3"/>
  <c r="AU723" i="3"/>
  <c r="AU722" i="3"/>
  <c r="AU721" i="3"/>
  <c r="AV721" i="3" s="1"/>
  <c r="AU720" i="3"/>
  <c r="AU719" i="3"/>
  <c r="AU718" i="3"/>
  <c r="AU717" i="3"/>
  <c r="AU716" i="3"/>
  <c r="AU715" i="3"/>
  <c r="AV715" i="3" s="1"/>
  <c r="AU714" i="3"/>
  <c r="AU713" i="3"/>
  <c r="AV713" i="3" s="1"/>
  <c r="AU712" i="3"/>
  <c r="AU711" i="3"/>
  <c r="AU710" i="3"/>
  <c r="AU709" i="3"/>
  <c r="AV709" i="3" s="1"/>
  <c r="AU708" i="3"/>
  <c r="AU707" i="3"/>
  <c r="AU706" i="3"/>
  <c r="AU705" i="3"/>
  <c r="AU704" i="3"/>
  <c r="AU703" i="3"/>
  <c r="AU702" i="3"/>
  <c r="AW702" i="3" s="1"/>
  <c r="AU701" i="3"/>
  <c r="AU700" i="3"/>
  <c r="AU699" i="3"/>
  <c r="AU698" i="3"/>
  <c r="AU697" i="3"/>
  <c r="AU696" i="3"/>
  <c r="AU695" i="3"/>
  <c r="AU694" i="3"/>
  <c r="AU693" i="3"/>
  <c r="AU692" i="3"/>
  <c r="AU691" i="3"/>
  <c r="AU690" i="3"/>
  <c r="AU689" i="3"/>
  <c r="AV689" i="3" s="1"/>
  <c r="AU688" i="3"/>
  <c r="AU687" i="3"/>
  <c r="AU686" i="3"/>
  <c r="AU685" i="3"/>
  <c r="AU684" i="3"/>
  <c r="AU683" i="3"/>
  <c r="AU682" i="3"/>
  <c r="AU681" i="3"/>
  <c r="AU680" i="3"/>
  <c r="AU679" i="3"/>
  <c r="AU678" i="3"/>
  <c r="AU677" i="3"/>
  <c r="AV677" i="3" s="1"/>
  <c r="AU676" i="3"/>
  <c r="AU675" i="3"/>
  <c r="AU674" i="3"/>
  <c r="AU673" i="3"/>
  <c r="AU672" i="3"/>
  <c r="AU671" i="3"/>
  <c r="AU670" i="3"/>
  <c r="AU669" i="3"/>
  <c r="AV669" i="3" s="1"/>
  <c r="AU668" i="3"/>
  <c r="AU667" i="3"/>
  <c r="AU666" i="3"/>
  <c r="AU665" i="3"/>
  <c r="AU664" i="3"/>
  <c r="AU663" i="3"/>
  <c r="AU662" i="3"/>
  <c r="AU661" i="3"/>
  <c r="AU660" i="3"/>
  <c r="AU659" i="3"/>
  <c r="AU658" i="3"/>
  <c r="AU657" i="3"/>
  <c r="AU656" i="3"/>
  <c r="AU655" i="3"/>
  <c r="AV655" i="3" s="1"/>
  <c r="AU654" i="3"/>
  <c r="AU653" i="3"/>
  <c r="AV653" i="3" s="1"/>
  <c r="AU652" i="3"/>
  <c r="AU651" i="3"/>
  <c r="AU650" i="3"/>
  <c r="AU649" i="3"/>
  <c r="AV649" i="3" s="1"/>
  <c r="AU648" i="3"/>
  <c r="AU647" i="3"/>
  <c r="AU646" i="3"/>
  <c r="AU645" i="3"/>
  <c r="AV645" i="3" s="1"/>
  <c r="AU644" i="3"/>
  <c r="AU643" i="3"/>
  <c r="AU642" i="3"/>
  <c r="AU641" i="3"/>
  <c r="AU640" i="3"/>
  <c r="AU639" i="3"/>
  <c r="AU638" i="3"/>
  <c r="AU637" i="3"/>
  <c r="AV637" i="3" s="1"/>
  <c r="AU636" i="3"/>
  <c r="AU635" i="3"/>
  <c r="AU634" i="3"/>
  <c r="AU633" i="3"/>
  <c r="AV633" i="3" s="1"/>
  <c r="AU632" i="3"/>
  <c r="AU631" i="3"/>
  <c r="AU630" i="3"/>
  <c r="AU629" i="3"/>
  <c r="AV629" i="3" s="1"/>
  <c r="AU628" i="3"/>
  <c r="AU627" i="3"/>
  <c r="AU626" i="3"/>
  <c r="AU625" i="3"/>
  <c r="AV625" i="3" s="1"/>
  <c r="AU624" i="3"/>
  <c r="AU623" i="3"/>
  <c r="AU622" i="3"/>
  <c r="AU621" i="3"/>
  <c r="AU620" i="3"/>
  <c r="AU619" i="3"/>
  <c r="AU618" i="3"/>
  <c r="AV618" i="3" s="1"/>
  <c r="AU617" i="3"/>
  <c r="AV617" i="3" s="1"/>
  <c r="AU616" i="3"/>
  <c r="AU615" i="3"/>
  <c r="AU614" i="3"/>
  <c r="AU613" i="3"/>
  <c r="AU612" i="3"/>
  <c r="AU611" i="3"/>
  <c r="AU610" i="3"/>
  <c r="AU609" i="3"/>
  <c r="AU608" i="3"/>
  <c r="AU607" i="3"/>
  <c r="AV607" i="3" s="1"/>
  <c r="AU606" i="3"/>
  <c r="AU605" i="3"/>
  <c r="AU604" i="3"/>
  <c r="AU603" i="3"/>
  <c r="AU602" i="3"/>
  <c r="AU601" i="3"/>
  <c r="AU600" i="3"/>
  <c r="AU599" i="3"/>
  <c r="AU598" i="3"/>
  <c r="AU597" i="3"/>
  <c r="AV597" i="3" s="1"/>
  <c r="AU596" i="3"/>
  <c r="AU595" i="3"/>
  <c r="AU594" i="3"/>
  <c r="AU593" i="3"/>
  <c r="AV593" i="3" s="1"/>
  <c r="AU592" i="3"/>
  <c r="AU591" i="3"/>
  <c r="AU590" i="3"/>
  <c r="AU589" i="3"/>
  <c r="AU588" i="3"/>
  <c r="AU587" i="3"/>
  <c r="AU586" i="3"/>
  <c r="AU585" i="3"/>
  <c r="AV585" i="3" s="1"/>
  <c r="AU584" i="3"/>
  <c r="AU583" i="3"/>
  <c r="AU582" i="3"/>
  <c r="AV582" i="3" s="1"/>
  <c r="AU581" i="3"/>
  <c r="AV581" i="3" s="1"/>
  <c r="AU580" i="3"/>
  <c r="AU579" i="3"/>
  <c r="AU578" i="3"/>
  <c r="AU577" i="3"/>
  <c r="AV577" i="3" s="1"/>
  <c r="AU576" i="3"/>
  <c r="AU575" i="3"/>
  <c r="AU574" i="3"/>
  <c r="AU573" i="3"/>
  <c r="AU572" i="3"/>
  <c r="AU571" i="3"/>
  <c r="AU570" i="3"/>
  <c r="AU569" i="3"/>
  <c r="AV569" i="3" s="1"/>
  <c r="AU568" i="3"/>
  <c r="AU567" i="3"/>
  <c r="AU566" i="3"/>
  <c r="AU565" i="3"/>
  <c r="AV565" i="3" s="1"/>
  <c r="AU564" i="3"/>
  <c r="AU563" i="3"/>
  <c r="AU562" i="3"/>
  <c r="AU561" i="3"/>
  <c r="AU560" i="3"/>
  <c r="AU559" i="3"/>
  <c r="AU558" i="3"/>
  <c r="AW558" i="3" s="1"/>
  <c r="AU557" i="3"/>
  <c r="AU556" i="3"/>
  <c r="AU555" i="3"/>
  <c r="AU554" i="3"/>
  <c r="AU553" i="3"/>
  <c r="AV553" i="3" s="1"/>
  <c r="AU552" i="3"/>
  <c r="AU551" i="3"/>
  <c r="AU550" i="3"/>
  <c r="AU549" i="3"/>
  <c r="AU548" i="3"/>
  <c r="AU547" i="3"/>
  <c r="AU546" i="3"/>
  <c r="AU545" i="3"/>
  <c r="AV545" i="3" s="1"/>
  <c r="AU544" i="3"/>
  <c r="AU543" i="3"/>
  <c r="AU542" i="3"/>
  <c r="AU541" i="3"/>
  <c r="AU540" i="3"/>
  <c r="AU539" i="3"/>
  <c r="AU538" i="3"/>
  <c r="AU537" i="3"/>
  <c r="AV537" i="3" s="1"/>
  <c r="AU536" i="3"/>
  <c r="AU535" i="3"/>
  <c r="AV535" i="3" s="1"/>
  <c r="AU534" i="3"/>
  <c r="AU533" i="3"/>
  <c r="AV533" i="3" s="1"/>
  <c r="AU532" i="3"/>
  <c r="AU531" i="3"/>
  <c r="AU530" i="3"/>
  <c r="AU529" i="3"/>
  <c r="AU528" i="3"/>
  <c r="AU527" i="3"/>
  <c r="AU526" i="3"/>
  <c r="AU525" i="3"/>
  <c r="AU524" i="3"/>
  <c r="AU523" i="3"/>
  <c r="AU522" i="3"/>
  <c r="AU521" i="3"/>
  <c r="AV521" i="3" s="1"/>
  <c r="AU520" i="3"/>
  <c r="AU519" i="3"/>
  <c r="AU518" i="3"/>
  <c r="AU517" i="3"/>
  <c r="AU516" i="3"/>
  <c r="AU515" i="3"/>
  <c r="AU514" i="3"/>
  <c r="AU513" i="3"/>
  <c r="AV513" i="3" s="1"/>
  <c r="AU512" i="3"/>
  <c r="AU511" i="3"/>
  <c r="AU510" i="3"/>
  <c r="AU509" i="3"/>
  <c r="AV509" i="3" s="1"/>
  <c r="AU508" i="3"/>
  <c r="AU507" i="3"/>
  <c r="AU506" i="3"/>
  <c r="AU505" i="3"/>
  <c r="AU504" i="3"/>
  <c r="AU503" i="3"/>
  <c r="AU502" i="3"/>
  <c r="AU501" i="3"/>
  <c r="AV501" i="3" s="1"/>
  <c r="AU500" i="3"/>
  <c r="AU499" i="3"/>
  <c r="AU498" i="3"/>
  <c r="AW498" i="3" s="1"/>
  <c r="AU497" i="3"/>
  <c r="AV497" i="3" s="1"/>
  <c r="AU496" i="3"/>
  <c r="AU495" i="3"/>
  <c r="AU494" i="3"/>
  <c r="AU493" i="3"/>
  <c r="AU492" i="3"/>
  <c r="AU491" i="3"/>
  <c r="AU490" i="3"/>
  <c r="AU489" i="3"/>
  <c r="AU488" i="3"/>
  <c r="AU487" i="3"/>
  <c r="AU486" i="3"/>
  <c r="AU485" i="3"/>
  <c r="AV485" i="3" s="1"/>
  <c r="AU484" i="3"/>
  <c r="AU483" i="3"/>
  <c r="AU482" i="3"/>
  <c r="AU481" i="3"/>
  <c r="AV481" i="3" s="1"/>
  <c r="AU480" i="3"/>
  <c r="AV480" i="3" s="1"/>
  <c r="AU479" i="3"/>
  <c r="AU478" i="3"/>
  <c r="AU477" i="3"/>
  <c r="AV477" i="3" s="1"/>
  <c r="AU476" i="3"/>
  <c r="AU475" i="3"/>
  <c r="AU474" i="3"/>
  <c r="AU473" i="3"/>
  <c r="AV473" i="3" s="1"/>
  <c r="AU472" i="3"/>
  <c r="AU471" i="3"/>
  <c r="AU470" i="3"/>
  <c r="AU469" i="3"/>
  <c r="AU468" i="3"/>
  <c r="AU467" i="3"/>
  <c r="AU466" i="3"/>
  <c r="AU465" i="3"/>
  <c r="AV465" i="3" s="1"/>
  <c r="AU464" i="3"/>
  <c r="AU463" i="3"/>
  <c r="AV463" i="3" s="1"/>
  <c r="AU462" i="3"/>
  <c r="AU461" i="3"/>
  <c r="AV461" i="3" s="1"/>
  <c r="AU460" i="3"/>
  <c r="AU459" i="3"/>
  <c r="AU458" i="3"/>
  <c r="AU457" i="3"/>
  <c r="AU456" i="3"/>
  <c r="AU455" i="3"/>
  <c r="AU454" i="3"/>
  <c r="AU453" i="3"/>
  <c r="AU452" i="3"/>
  <c r="AU451" i="3"/>
  <c r="AU450" i="3"/>
  <c r="AV450" i="3" s="1"/>
  <c r="AU449" i="3"/>
  <c r="AV449" i="3" s="1"/>
  <c r="AU448" i="3"/>
  <c r="AU447" i="3"/>
  <c r="AU446" i="3"/>
  <c r="AU445" i="3"/>
  <c r="AU444" i="3"/>
  <c r="AU443" i="3"/>
  <c r="AU442" i="3"/>
  <c r="AU441" i="3"/>
  <c r="AU440" i="3"/>
  <c r="AU439" i="3"/>
  <c r="AU438" i="3"/>
  <c r="AU437" i="3"/>
  <c r="AV437" i="3" s="1"/>
  <c r="AU436" i="3"/>
  <c r="AU435" i="3"/>
  <c r="AU434" i="3"/>
  <c r="AU433" i="3"/>
  <c r="AU432" i="3"/>
  <c r="AU431" i="3"/>
  <c r="AU430" i="3"/>
  <c r="AU429" i="3"/>
  <c r="AU428" i="3"/>
  <c r="AU427" i="3"/>
  <c r="AV427" i="3" s="1"/>
  <c r="AU426" i="3"/>
  <c r="AV426" i="3" s="1"/>
  <c r="AU425" i="3"/>
  <c r="AV425" i="3" s="1"/>
  <c r="AU424" i="3"/>
  <c r="AU423" i="3"/>
  <c r="AU422" i="3"/>
  <c r="AU421" i="3"/>
  <c r="AV421" i="3" s="1"/>
  <c r="AU420" i="3"/>
  <c r="AU419" i="3"/>
  <c r="AU418" i="3"/>
  <c r="AU417" i="3"/>
  <c r="AU416" i="3"/>
  <c r="AU415" i="3"/>
  <c r="AW415" i="3" s="1"/>
  <c r="AU414" i="3"/>
  <c r="AV414" i="3" s="1"/>
  <c r="AU413" i="3"/>
  <c r="AV413" i="3" s="1"/>
  <c r="AU412" i="3"/>
  <c r="AU411" i="3"/>
  <c r="AU410" i="3"/>
  <c r="AU409" i="3"/>
  <c r="AU408" i="3"/>
  <c r="AU407" i="3"/>
  <c r="AU406" i="3"/>
  <c r="AU405" i="3"/>
  <c r="AU404" i="3"/>
  <c r="AU403" i="3"/>
  <c r="AU402" i="3"/>
  <c r="AU401" i="3"/>
  <c r="AV401" i="3" s="1"/>
  <c r="AU400" i="3"/>
  <c r="AU399" i="3"/>
  <c r="AU398" i="3"/>
  <c r="AU397" i="3"/>
  <c r="AU396" i="3"/>
  <c r="AU395" i="3"/>
  <c r="AU394" i="3"/>
  <c r="AU393" i="3"/>
  <c r="AV393" i="3" s="1"/>
  <c r="AU392" i="3"/>
  <c r="AU391" i="3"/>
  <c r="AU390" i="3"/>
  <c r="AU389" i="3"/>
  <c r="AV389" i="3" s="1"/>
  <c r="AU388" i="3"/>
  <c r="AU387" i="3"/>
  <c r="AU386" i="3"/>
  <c r="AU385" i="3"/>
  <c r="AU384" i="3"/>
  <c r="AU383" i="3"/>
  <c r="AU382" i="3"/>
  <c r="AU381" i="3"/>
  <c r="AU380" i="3"/>
  <c r="AU379" i="3"/>
  <c r="AU378" i="3"/>
  <c r="AV378" i="3" s="1"/>
  <c r="AU377" i="3"/>
  <c r="AU376" i="3"/>
  <c r="AU375" i="3"/>
  <c r="AU374" i="3"/>
  <c r="AU373" i="3"/>
  <c r="AV373" i="3" s="1"/>
  <c r="AU372" i="3"/>
  <c r="AU371" i="3"/>
  <c r="AU370" i="3"/>
  <c r="AU369" i="3"/>
  <c r="AV369" i="3" s="1"/>
  <c r="AU368" i="3"/>
  <c r="AU367" i="3"/>
  <c r="AU366" i="3"/>
  <c r="AU365" i="3"/>
  <c r="AV365" i="3" s="1"/>
  <c r="AU364" i="3"/>
  <c r="AU363" i="3"/>
  <c r="AU362" i="3"/>
  <c r="AU361" i="3"/>
  <c r="AU360" i="3"/>
  <c r="AU359" i="3"/>
  <c r="AU358" i="3"/>
  <c r="AU357" i="3"/>
  <c r="AU356" i="3"/>
  <c r="AU355" i="3"/>
  <c r="AU354" i="3"/>
  <c r="AV354" i="3" s="1"/>
  <c r="AU353" i="3"/>
  <c r="AV353" i="3" s="1"/>
  <c r="AU352" i="3"/>
  <c r="AU351" i="3"/>
  <c r="AU350" i="3"/>
  <c r="AU349" i="3"/>
  <c r="AV349" i="3" s="1"/>
  <c r="AU348" i="3"/>
  <c r="AV348" i="3" s="1"/>
  <c r="AU347" i="3"/>
  <c r="AU346" i="3"/>
  <c r="AU345" i="3"/>
  <c r="AV345" i="3" s="1"/>
  <c r="AU344" i="3"/>
  <c r="AU343" i="3"/>
  <c r="AU342" i="3"/>
  <c r="AU341" i="3"/>
  <c r="AV341" i="3" s="1"/>
  <c r="AU340" i="3"/>
  <c r="AU339" i="3"/>
  <c r="AU338" i="3"/>
  <c r="AU337" i="3"/>
  <c r="AV337" i="3" s="1"/>
  <c r="AU336" i="3"/>
  <c r="AV336" i="3" s="1"/>
  <c r="AU335" i="3"/>
  <c r="AU334" i="3"/>
  <c r="AU333" i="3"/>
  <c r="AU332" i="3"/>
  <c r="AU331" i="3"/>
  <c r="AV331" i="3" s="1"/>
  <c r="AU330" i="3"/>
  <c r="AU329" i="3"/>
  <c r="AV329" i="3" s="1"/>
  <c r="AU328" i="3"/>
  <c r="AU327" i="3"/>
  <c r="AU326" i="3"/>
  <c r="AU325" i="3"/>
  <c r="AU324" i="3"/>
  <c r="AU323" i="3"/>
  <c r="AU322" i="3"/>
  <c r="AU321" i="3"/>
  <c r="AV321" i="3" s="1"/>
  <c r="AU320" i="3"/>
  <c r="AU319" i="3"/>
  <c r="AU318" i="3"/>
  <c r="AU317" i="3"/>
  <c r="AV317" i="3" s="1"/>
  <c r="AU316" i="3"/>
  <c r="AU315" i="3"/>
  <c r="AU314" i="3"/>
  <c r="AU313" i="3"/>
  <c r="AU312" i="3"/>
  <c r="AU311" i="3"/>
  <c r="AU310" i="3"/>
  <c r="AU309" i="3"/>
  <c r="AU308" i="3"/>
  <c r="AU307" i="3"/>
  <c r="AU306" i="3"/>
  <c r="AV306" i="3" s="1"/>
  <c r="AU305" i="3"/>
  <c r="AV305" i="3" s="1"/>
  <c r="AU304" i="3"/>
  <c r="AU303" i="3"/>
  <c r="AU302" i="3"/>
  <c r="AU301" i="3"/>
  <c r="AU300" i="3"/>
  <c r="AU299" i="3"/>
  <c r="AU298" i="3"/>
  <c r="AU297" i="3"/>
  <c r="AU296" i="3"/>
  <c r="AU295" i="3"/>
  <c r="AV295" i="3" s="1"/>
  <c r="AU294" i="3"/>
  <c r="AU293" i="3"/>
  <c r="AV293" i="3" s="1"/>
  <c r="AU292" i="3"/>
  <c r="AU291" i="3"/>
  <c r="AU290" i="3"/>
  <c r="AU289" i="3"/>
  <c r="AV289" i="3" s="1"/>
  <c r="AU288" i="3"/>
  <c r="AU287" i="3"/>
  <c r="AU286" i="3"/>
  <c r="AU285" i="3"/>
  <c r="AU284" i="3"/>
  <c r="AU283" i="3"/>
  <c r="AU282" i="3"/>
  <c r="AV282" i="3" s="1"/>
  <c r="AU281" i="3"/>
  <c r="AV281" i="3" s="1"/>
  <c r="AU280" i="3"/>
  <c r="AU279" i="3"/>
  <c r="AU278" i="3"/>
  <c r="AU277" i="3"/>
  <c r="AV277" i="3" s="1"/>
  <c r="AU276" i="3"/>
  <c r="AU275" i="3"/>
  <c r="AU274" i="3"/>
  <c r="AU273" i="3"/>
  <c r="AU272" i="3"/>
  <c r="AU271" i="3"/>
  <c r="AU270" i="3"/>
  <c r="AV270" i="3" s="1"/>
  <c r="AU269" i="3"/>
  <c r="AV269" i="3" s="1"/>
  <c r="AU268" i="3"/>
  <c r="AU267" i="3"/>
  <c r="AU266" i="3"/>
  <c r="AU265" i="3"/>
  <c r="AV265" i="3" s="1"/>
  <c r="AU264" i="3"/>
  <c r="AU263" i="3"/>
  <c r="AU262" i="3"/>
  <c r="AU261" i="3"/>
  <c r="AU260" i="3"/>
  <c r="AU259" i="3"/>
  <c r="AU258" i="3"/>
  <c r="AU257" i="3"/>
  <c r="AV257" i="3" s="1"/>
  <c r="AU256" i="3"/>
  <c r="AU255" i="3"/>
  <c r="AU254" i="3"/>
  <c r="AU253" i="3"/>
  <c r="AU252" i="3"/>
  <c r="AU251" i="3"/>
  <c r="AU250" i="3"/>
  <c r="AU249" i="3"/>
  <c r="AV249" i="3" s="1"/>
  <c r="AU248" i="3"/>
  <c r="AU247" i="3"/>
  <c r="AV247" i="3" s="1"/>
  <c r="AU246" i="3"/>
  <c r="AU245" i="3"/>
  <c r="AV245" i="3" s="1"/>
  <c r="AU244" i="3"/>
  <c r="AU243" i="3"/>
  <c r="AU242" i="3"/>
  <c r="AU241" i="3"/>
  <c r="AU240" i="3"/>
  <c r="AU239" i="3"/>
  <c r="AU238" i="3"/>
  <c r="AU237" i="3"/>
  <c r="AU236" i="3"/>
  <c r="AU235" i="3"/>
  <c r="AU234" i="3"/>
  <c r="AV234" i="3" s="1"/>
  <c r="AU233" i="3"/>
  <c r="AV233" i="3" s="1"/>
  <c r="AU232" i="3"/>
  <c r="AU231" i="3"/>
  <c r="AU230" i="3"/>
  <c r="AU229" i="3"/>
  <c r="AU228" i="3"/>
  <c r="AU227" i="3"/>
  <c r="AU226" i="3"/>
  <c r="AU225" i="3"/>
  <c r="AV225" i="3" s="1"/>
  <c r="AU224" i="3"/>
  <c r="AU223" i="3"/>
  <c r="AV223" i="3" s="1"/>
  <c r="AU222" i="3"/>
  <c r="AV222" i="3" s="1"/>
  <c r="AU221" i="3"/>
  <c r="AV221" i="3" s="1"/>
  <c r="AU220" i="3"/>
  <c r="AU219" i="3"/>
  <c r="AU218" i="3"/>
  <c r="AU217" i="3"/>
  <c r="AU216" i="3"/>
  <c r="AU215" i="3"/>
  <c r="AU214" i="3"/>
  <c r="AU213" i="3"/>
  <c r="AW213" i="3" s="1"/>
  <c r="AU212" i="3"/>
  <c r="AU211" i="3"/>
  <c r="AV211" i="3" s="1"/>
  <c r="AU210" i="3"/>
  <c r="AU209" i="3"/>
  <c r="AU208" i="3"/>
  <c r="AU207" i="3"/>
  <c r="AU206" i="3"/>
  <c r="AU205" i="3"/>
  <c r="AV205" i="3" s="1"/>
  <c r="AU204" i="3"/>
  <c r="AV204" i="3" s="1"/>
  <c r="AU203" i="3"/>
  <c r="AU202" i="3"/>
  <c r="AU201" i="3"/>
  <c r="AU200" i="3"/>
  <c r="AU199" i="3"/>
  <c r="AW199" i="3" s="1"/>
  <c r="AU198" i="3"/>
  <c r="AU197" i="3"/>
  <c r="AV197" i="3" s="1"/>
  <c r="AU196" i="3"/>
  <c r="AU195" i="3"/>
  <c r="AU194" i="3"/>
  <c r="AU193" i="3"/>
  <c r="AU192" i="3"/>
  <c r="AV192" i="3" s="1"/>
  <c r="AU191" i="3"/>
  <c r="AU190" i="3"/>
  <c r="AU189" i="3"/>
  <c r="AV189" i="3" s="1"/>
  <c r="AU188" i="3"/>
  <c r="AU187" i="3"/>
  <c r="AU186" i="3"/>
  <c r="AU185" i="3"/>
  <c r="AV185" i="3" s="1"/>
  <c r="AU184" i="3"/>
  <c r="AU183" i="3"/>
  <c r="AU182" i="3"/>
  <c r="AU181" i="3"/>
  <c r="AU180" i="3"/>
  <c r="AU179" i="3"/>
  <c r="AU178" i="3"/>
  <c r="AU177" i="3"/>
  <c r="AU176" i="3"/>
  <c r="AU175" i="3"/>
  <c r="AU174" i="3"/>
  <c r="AU173" i="3"/>
  <c r="AU172" i="3"/>
  <c r="AU171" i="3"/>
  <c r="AU170" i="3"/>
  <c r="AU169" i="3"/>
  <c r="AW169" i="3" s="1"/>
  <c r="AU168" i="3"/>
  <c r="AU167" i="3"/>
  <c r="AU166" i="3"/>
  <c r="AU165" i="3"/>
  <c r="AU164" i="3"/>
  <c r="AU163" i="3"/>
  <c r="AU162" i="3"/>
  <c r="AU161" i="3"/>
  <c r="AV161" i="3" s="1"/>
  <c r="AU160" i="3"/>
  <c r="AU159" i="3"/>
  <c r="AU158" i="3"/>
  <c r="AU157" i="3"/>
  <c r="AU156" i="3"/>
  <c r="AU155" i="3"/>
  <c r="AU154" i="3"/>
  <c r="AU153" i="3"/>
  <c r="AU152" i="3"/>
  <c r="AU151" i="3"/>
  <c r="AU150" i="3"/>
  <c r="AV150" i="3" s="1"/>
  <c r="AU149" i="3"/>
  <c r="AV149" i="3" s="1"/>
  <c r="AU148" i="3"/>
  <c r="AU147" i="3"/>
  <c r="AU146" i="3"/>
  <c r="AU145" i="3"/>
  <c r="AU144" i="3"/>
  <c r="AU143" i="3"/>
  <c r="AU142" i="3"/>
  <c r="AU141" i="3"/>
  <c r="AU140" i="3"/>
  <c r="AU139" i="3"/>
  <c r="AU138" i="3"/>
  <c r="AU137" i="3"/>
  <c r="AU136" i="3"/>
  <c r="AU135" i="3"/>
  <c r="AU134" i="3"/>
  <c r="AU133" i="3"/>
  <c r="AV133" i="3" s="1"/>
  <c r="AU132" i="3"/>
  <c r="AU131" i="3"/>
  <c r="AU130" i="3"/>
  <c r="AU129" i="3"/>
  <c r="AV129" i="3" s="1"/>
  <c r="AU128" i="3"/>
  <c r="AU127" i="3"/>
  <c r="AV127" i="3" s="1"/>
  <c r="AU126" i="3"/>
  <c r="AW126" i="3" s="1"/>
  <c r="AU125" i="3"/>
  <c r="AV125" i="3" s="1"/>
  <c r="AU124" i="3"/>
  <c r="AU123" i="3"/>
  <c r="AV123" i="3" s="1"/>
  <c r="AU122" i="3"/>
  <c r="AU121" i="3"/>
  <c r="AU120" i="3"/>
  <c r="AU119" i="3"/>
  <c r="AU118" i="3"/>
  <c r="AU117" i="3"/>
  <c r="AU116" i="3"/>
  <c r="AU115" i="3"/>
  <c r="AU114" i="3"/>
  <c r="AU113" i="3"/>
  <c r="AV113" i="3" s="1"/>
  <c r="AU112" i="3"/>
  <c r="AU111" i="3"/>
  <c r="AU110" i="3"/>
  <c r="AU109" i="3"/>
  <c r="AU108" i="3"/>
  <c r="AV108" i="3" s="1"/>
  <c r="AU107" i="3"/>
  <c r="AU106" i="3"/>
  <c r="AU105" i="3"/>
  <c r="AV105" i="3" s="1"/>
  <c r="AU104" i="3"/>
  <c r="AU103" i="3"/>
  <c r="AV103" i="3" s="1"/>
  <c r="AU102" i="3"/>
  <c r="AU101" i="3"/>
  <c r="AV101" i="3" s="1"/>
  <c r="AU100" i="3"/>
  <c r="AU99" i="3"/>
  <c r="AU98" i="3"/>
  <c r="AU97" i="3"/>
  <c r="AU96" i="3"/>
  <c r="AU95" i="3"/>
  <c r="AU94" i="3"/>
  <c r="AU93" i="3"/>
  <c r="AV93" i="3" s="1"/>
  <c r="AU92" i="3"/>
  <c r="AU91" i="3"/>
  <c r="AU90" i="3"/>
  <c r="AU89" i="3"/>
  <c r="AV89" i="3" s="1"/>
  <c r="AU88" i="3"/>
  <c r="AU87" i="3"/>
  <c r="AU86" i="3"/>
  <c r="AU85" i="3"/>
  <c r="AV85" i="3" s="1"/>
  <c r="AU84" i="3"/>
  <c r="AV84" i="3" s="1"/>
  <c r="AU83" i="3"/>
  <c r="AU82" i="3"/>
  <c r="AU81" i="3"/>
  <c r="AV81" i="3" s="1"/>
  <c r="AU80" i="3"/>
  <c r="AU79" i="3"/>
  <c r="AV79" i="3" s="1"/>
  <c r="AU78" i="3"/>
  <c r="AU77" i="3"/>
  <c r="AV77" i="3" s="1"/>
  <c r="AU76" i="3"/>
  <c r="AU75" i="3"/>
  <c r="AU74" i="3"/>
  <c r="AU73" i="3"/>
  <c r="AV73" i="3" s="1"/>
  <c r="AU72" i="3"/>
  <c r="AV72" i="3" s="1"/>
  <c r="AU71" i="3"/>
  <c r="AU70" i="3"/>
  <c r="AU69" i="3"/>
  <c r="AV69" i="3" s="1"/>
  <c r="AU68" i="3"/>
  <c r="AU67" i="3"/>
  <c r="AU66" i="3"/>
  <c r="AU65" i="3"/>
  <c r="AW65" i="3" s="1"/>
  <c r="AU64" i="3"/>
  <c r="AU63" i="3"/>
  <c r="AU62" i="3"/>
  <c r="AU61" i="3"/>
  <c r="AU60" i="3"/>
  <c r="AU59" i="3"/>
  <c r="AU58" i="3"/>
  <c r="AU57" i="3"/>
  <c r="AU56" i="3"/>
  <c r="AU55" i="3"/>
  <c r="AU54" i="3"/>
  <c r="AU53" i="3"/>
  <c r="AV53" i="3" s="1"/>
  <c r="AU52" i="3"/>
  <c r="AU51" i="3"/>
  <c r="AU50" i="3"/>
  <c r="AU49" i="3"/>
  <c r="AU48" i="3"/>
  <c r="AU47" i="3"/>
  <c r="AU46" i="3"/>
  <c r="AU45" i="3"/>
  <c r="AV45" i="3" s="1"/>
  <c r="AU44" i="3"/>
  <c r="AU43" i="3"/>
  <c r="AU42" i="3"/>
  <c r="AU41" i="3"/>
  <c r="AV41" i="3" s="1"/>
  <c r="AU40" i="3"/>
  <c r="AU39" i="3"/>
  <c r="AU38" i="3"/>
  <c r="AU37" i="3"/>
  <c r="AV37" i="3" s="1"/>
  <c r="AU36" i="3"/>
  <c r="AU35" i="3"/>
  <c r="AU34" i="3"/>
  <c r="AU33" i="3"/>
  <c r="AU32" i="3"/>
  <c r="AU31" i="3"/>
  <c r="AU30" i="3"/>
  <c r="AU29" i="3"/>
  <c r="AV29" i="3" s="1"/>
  <c r="AU28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V13" i="3" s="1"/>
  <c r="AU12" i="3"/>
  <c r="AU11" i="3"/>
  <c r="AU10" i="3"/>
  <c r="AU9" i="3"/>
  <c r="AU8" i="3"/>
  <c r="AU7" i="3"/>
  <c r="AJ72" i="4"/>
  <c r="AV958" i="3" s="1"/>
  <c r="AJ71" i="4"/>
  <c r="AV940" i="3" s="1"/>
  <c r="AJ70" i="4"/>
  <c r="AJ69" i="4"/>
  <c r="AJ68" i="4"/>
  <c r="AJ67" i="4"/>
  <c r="AV736" i="3" s="1"/>
  <c r="AJ66" i="4"/>
  <c r="AV650" i="3" s="1"/>
  <c r="AJ65" i="4"/>
  <c r="AV52" i="3"/>
  <c r="AV124" i="3"/>
  <c r="AV196" i="3"/>
  <c r="AV256" i="3"/>
  <c r="AV316" i="3"/>
  <c r="AV400" i="3"/>
  <c r="AV472" i="3"/>
  <c r="AV520" i="3"/>
  <c r="AV580" i="3"/>
  <c r="AV616" i="3"/>
  <c r="AV628" i="3"/>
  <c r="AV640" i="3"/>
  <c r="AV652" i="3"/>
  <c r="AV664" i="3"/>
  <c r="AV676" i="3"/>
  <c r="AV688" i="3"/>
  <c r="AV700" i="3"/>
  <c r="AW712" i="3"/>
  <c r="AF6" i="4"/>
  <c r="AG6" i="4"/>
  <c r="AV824" i="3" s="1"/>
  <c r="AH6" i="4"/>
  <c r="AI6" i="4"/>
  <c r="AV467" i="3" s="1"/>
  <c r="AJ6" i="4"/>
  <c r="AK6" i="4"/>
  <c r="AL6" i="4"/>
  <c r="AM6" i="4"/>
  <c r="AN6" i="4"/>
  <c r="AO6" i="4"/>
  <c r="AP6" i="4"/>
  <c r="AQ6" i="4"/>
  <c r="AV750" i="3" s="1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AV760" i="3"/>
  <c r="AV796" i="3"/>
  <c r="AV808" i="3"/>
  <c r="AV820" i="3"/>
  <c r="AV832" i="3"/>
  <c r="AV844" i="3"/>
  <c r="AV856" i="3"/>
  <c r="AV868" i="3"/>
  <c r="AV880" i="3"/>
  <c r="AV892" i="3"/>
  <c r="AV904" i="3"/>
  <c r="AV916" i="3"/>
  <c r="AV928" i="3"/>
  <c r="AW940" i="3"/>
  <c r="AV952" i="3"/>
  <c r="AV65" i="3"/>
  <c r="AV173" i="3"/>
  <c r="AV209" i="3"/>
  <c r="AV605" i="3"/>
  <c r="AW605" i="3"/>
  <c r="AX605" i="3" s="1"/>
  <c r="AV641" i="3"/>
  <c r="AV725" i="3"/>
  <c r="AV737" i="3"/>
  <c r="AV761" i="3"/>
  <c r="AV857" i="3"/>
  <c r="AV869" i="3"/>
  <c r="AV905" i="3"/>
  <c r="AW18" i="3"/>
  <c r="AV30" i="3"/>
  <c r="AV42" i="3"/>
  <c r="AV54" i="3"/>
  <c r="AV66" i="3"/>
  <c r="AV78" i="3"/>
  <c r="AV102" i="3"/>
  <c r="AV114" i="3"/>
  <c r="AV138" i="3"/>
  <c r="AV162" i="3"/>
  <c r="AV174" i="3"/>
  <c r="AV186" i="3"/>
  <c r="AV198" i="3"/>
  <c r="AV210" i="3"/>
  <c r="AV246" i="3"/>
  <c r="AV258" i="3"/>
  <c r="AV294" i="3"/>
  <c r="AV318" i="3"/>
  <c r="AW330" i="3"/>
  <c r="AV342" i="3"/>
  <c r="AV366" i="3"/>
  <c r="AV390" i="3"/>
  <c r="AV402" i="3"/>
  <c r="AV438" i="3"/>
  <c r="AV462" i="3"/>
  <c r="AV474" i="3"/>
  <c r="AV486" i="3"/>
  <c r="AV510" i="3"/>
  <c r="AV522" i="3"/>
  <c r="AV534" i="3"/>
  <c r="AV546" i="3"/>
  <c r="AV570" i="3"/>
  <c r="AV594" i="3"/>
  <c r="AV606" i="3"/>
  <c r="AV630" i="3"/>
  <c r="AV642" i="3"/>
  <c r="AV654" i="3"/>
  <c r="AV666" i="3"/>
  <c r="AV678" i="3"/>
  <c r="AV690" i="3"/>
  <c r="AV714" i="3"/>
  <c r="AV726" i="3"/>
  <c r="AW750" i="3"/>
  <c r="AW762" i="3"/>
  <c r="AV774" i="3"/>
  <c r="AV786" i="3"/>
  <c r="AV798" i="3"/>
  <c r="AV822" i="3"/>
  <c r="AV834" i="3"/>
  <c r="AV846" i="3"/>
  <c r="AV870" i="3"/>
  <c r="AW882" i="3"/>
  <c r="AV882" i="3"/>
  <c r="AV894" i="3"/>
  <c r="AV906" i="3"/>
  <c r="AV918" i="3"/>
  <c r="AV930" i="3"/>
  <c r="AV942" i="3"/>
  <c r="AV954" i="3"/>
  <c r="AV932" i="3"/>
  <c r="AV944" i="3"/>
  <c r="AV956" i="3"/>
  <c r="AV16" i="3"/>
  <c r="AV88" i="3"/>
  <c r="AV148" i="3"/>
  <c r="AV220" i="3"/>
  <c r="AV292" i="3"/>
  <c r="AV352" i="3"/>
  <c r="AV448" i="3"/>
  <c r="AV556" i="3"/>
  <c r="AW748" i="3"/>
  <c r="AV43" i="3"/>
  <c r="AV199" i="3"/>
  <c r="AV271" i="3"/>
  <c r="AW355" i="3"/>
  <c r="AV403" i="3"/>
  <c r="AV523" i="3"/>
  <c r="AW571" i="3"/>
  <c r="AV691" i="3"/>
  <c r="AW775" i="3"/>
  <c r="AV811" i="3"/>
  <c r="AV847" i="3"/>
  <c r="AV859" i="3"/>
  <c r="AV907" i="3"/>
  <c r="AV44" i="3"/>
  <c r="AV140" i="3"/>
  <c r="AV224" i="3"/>
  <c r="AV296" i="3"/>
  <c r="AV344" i="3"/>
  <c r="AW356" i="3"/>
  <c r="AV404" i="3"/>
  <c r="AV428" i="3"/>
  <c r="AW440" i="3"/>
  <c r="AV452" i="3"/>
  <c r="AV464" i="3"/>
  <c r="AV476" i="3"/>
  <c r="AV488" i="3"/>
  <c r="AW500" i="3"/>
  <c r="AV512" i="3"/>
  <c r="AV524" i="3"/>
  <c r="AV536" i="3"/>
  <c r="AV548" i="3"/>
  <c r="AV560" i="3"/>
  <c r="AV572" i="3"/>
  <c r="AV584" i="3"/>
  <c r="AV596" i="3"/>
  <c r="AV608" i="3"/>
  <c r="AV620" i="3"/>
  <c r="AV632" i="3"/>
  <c r="AV644" i="3"/>
  <c r="AV656" i="3"/>
  <c r="AV668" i="3"/>
  <c r="AV680" i="3"/>
  <c r="AV692" i="3"/>
  <c r="AV704" i="3"/>
  <c r="AV716" i="3"/>
  <c r="AV728" i="3"/>
  <c r="AW740" i="3"/>
  <c r="AW752" i="3"/>
  <c r="AV764" i="3"/>
  <c r="AV776" i="3"/>
  <c r="AV788" i="3"/>
  <c r="AV800" i="3"/>
  <c r="AV812" i="3"/>
  <c r="AW824" i="3"/>
  <c r="AV836" i="3"/>
  <c r="AV848" i="3"/>
  <c r="AV860" i="3"/>
  <c r="AV872" i="3"/>
  <c r="AV884" i="3"/>
  <c r="AV896" i="3"/>
  <c r="AV908" i="3"/>
  <c r="AV920" i="3"/>
  <c r="AV9" i="3"/>
  <c r="AV21" i="3"/>
  <c r="AV33" i="3"/>
  <c r="AV57" i="3"/>
  <c r="AV117" i="3"/>
  <c r="AV141" i="3"/>
  <c r="AV153" i="3"/>
  <c r="AW165" i="3"/>
  <c r="AX165" i="3" s="1"/>
  <c r="AV165" i="3"/>
  <c r="AV177" i="3"/>
  <c r="AV201" i="3"/>
  <c r="AW201" i="3"/>
  <c r="AV237" i="3"/>
  <c r="AV261" i="3"/>
  <c r="AV273" i="3"/>
  <c r="AV285" i="3"/>
  <c r="AV297" i="3"/>
  <c r="AV309" i="3"/>
  <c r="AV333" i="3"/>
  <c r="AW357" i="3"/>
  <c r="AV381" i="3"/>
  <c r="AV405" i="3"/>
  <c r="AV417" i="3"/>
  <c r="AV429" i="3"/>
  <c r="AV441" i="3"/>
  <c r="AV453" i="3"/>
  <c r="AV489" i="3"/>
  <c r="AW489" i="3"/>
  <c r="AV525" i="3"/>
  <c r="AW549" i="3"/>
  <c r="AV561" i="3"/>
  <c r="AW573" i="3"/>
  <c r="AX573" i="3" s="1"/>
  <c r="AV573" i="3"/>
  <c r="AV609" i="3"/>
  <c r="AV621" i="3"/>
  <c r="AV657" i="3"/>
  <c r="AV681" i="3"/>
  <c r="AV693" i="3"/>
  <c r="AV705" i="3"/>
  <c r="AV717" i="3"/>
  <c r="AV741" i="3"/>
  <c r="AV765" i="3"/>
  <c r="AV777" i="3"/>
  <c r="AV813" i="3"/>
  <c r="AV837" i="3"/>
  <c r="AV849" i="3"/>
  <c r="AV861" i="3"/>
  <c r="AV885" i="3"/>
  <c r="AV897" i="3"/>
  <c r="AV909" i="3"/>
  <c r="AV921" i="3"/>
  <c r="AV933" i="3"/>
  <c r="AV64" i="3"/>
  <c r="AV136" i="3"/>
  <c r="AV208" i="3"/>
  <c r="AV268" i="3"/>
  <c r="AV328" i="3"/>
  <c r="AV424" i="3"/>
  <c r="AV544" i="3"/>
  <c r="AW736" i="3"/>
  <c r="AX736" i="3" s="1"/>
  <c r="AV19" i="3"/>
  <c r="AV187" i="3"/>
  <c r="AV307" i="3"/>
  <c r="AV367" i="3"/>
  <c r="AV487" i="3"/>
  <c r="AV547" i="3"/>
  <c r="AV619" i="3"/>
  <c r="AV679" i="3"/>
  <c r="AW739" i="3"/>
  <c r="AV871" i="3"/>
  <c r="AV56" i="3"/>
  <c r="AV116" i="3"/>
  <c r="AV188" i="3"/>
  <c r="AV248" i="3"/>
  <c r="AW320" i="3"/>
  <c r="AV392" i="3"/>
  <c r="AV22" i="3"/>
  <c r="AV70" i="3"/>
  <c r="AV118" i="3"/>
  <c r="AV178" i="3"/>
  <c r="AV238" i="3"/>
  <c r="AW310" i="3"/>
  <c r="AV358" i="3"/>
  <c r="AV406" i="3"/>
  <c r="AV430" i="3"/>
  <c r="AV466" i="3"/>
  <c r="AV490" i="3"/>
  <c r="AV514" i="3"/>
  <c r="AV538" i="3"/>
  <c r="AV562" i="3"/>
  <c r="AV574" i="3"/>
  <c r="AV610" i="3"/>
  <c r="AV634" i="3"/>
  <c r="AV670" i="3"/>
  <c r="AW694" i="3"/>
  <c r="AV718" i="3"/>
  <c r="AW730" i="3"/>
  <c r="AW754" i="3"/>
  <c r="AW766" i="3"/>
  <c r="AV766" i="3"/>
  <c r="AV790" i="3"/>
  <c r="AV814" i="3"/>
  <c r="AV838" i="3"/>
  <c r="AW862" i="3"/>
  <c r="AW886" i="3"/>
  <c r="AV898" i="3"/>
  <c r="AV910" i="3"/>
  <c r="AV922" i="3"/>
  <c r="AV934" i="3"/>
  <c r="AV946" i="3"/>
  <c r="AV23" i="3"/>
  <c r="AW59" i="3"/>
  <c r="AV95" i="3"/>
  <c r="AV119" i="3"/>
  <c r="AV143" i="3"/>
  <c r="AV167" i="3"/>
  <c r="AV203" i="3"/>
  <c r="AV239" i="3"/>
  <c r="AV275" i="3"/>
  <c r="AV299" i="3"/>
  <c r="AV347" i="3"/>
  <c r="AW407" i="3"/>
  <c r="AW431" i="3"/>
  <c r="AV455" i="3"/>
  <c r="AW467" i="3"/>
  <c r="AV479" i="3"/>
  <c r="AV491" i="3"/>
  <c r="AV503" i="3"/>
  <c r="AV515" i="3"/>
  <c r="AV527" i="3"/>
  <c r="AW551" i="3"/>
  <c r="AV563" i="3"/>
  <c r="AV575" i="3"/>
  <c r="AW587" i="3"/>
  <c r="AV599" i="3"/>
  <c r="AW611" i="3"/>
  <c r="AV611" i="3"/>
  <c r="AV623" i="3"/>
  <c r="AV635" i="3"/>
  <c r="AV647" i="3"/>
  <c r="AV659" i="3"/>
  <c r="AV671" i="3"/>
  <c r="AV683" i="3"/>
  <c r="AV695" i="3"/>
  <c r="AV707" i="3"/>
  <c r="AW719" i="3"/>
  <c r="AV731" i="3"/>
  <c r="AV743" i="3"/>
  <c r="AV755" i="3"/>
  <c r="AV767" i="3"/>
  <c r="AV779" i="3"/>
  <c r="AV791" i="3"/>
  <c r="AV803" i="3"/>
  <c r="AV815" i="3"/>
  <c r="AV827" i="3"/>
  <c r="AV839" i="3"/>
  <c r="AV851" i="3"/>
  <c r="AV863" i="3"/>
  <c r="AW875" i="3"/>
  <c r="AV887" i="3"/>
  <c r="AV899" i="3"/>
  <c r="AV911" i="3"/>
  <c r="AW923" i="3"/>
  <c r="AX923" i="3" s="1"/>
  <c r="AV923" i="3"/>
  <c r="AV935" i="3"/>
  <c r="AV947" i="3"/>
  <c r="AV959" i="3"/>
  <c r="AV76" i="3"/>
  <c r="AV184" i="3"/>
  <c r="AV280" i="3"/>
  <c r="AW376" i="3"/>
  <c r="AV436" i="3"/>
  <c r="AV508" i="3"/>
  <c r="AV604" i="3"/>
  <c r="AW604" i="3"/>
  <c r="AV772" i="3"/>
  <c r="AV31" i="3"/>
  <c r="AV91" i="3"/>
  <c r="AW151" i="3"/>
  <c r="AV283" i="3"/>
  <c r="AV343" i="3"/>
  <c r="AV475" i="3"/>
  <c r="AV595" i="3"/>
  <c r="AV643" i="3"/>
  <c r="AV703" i="3"/>
  <c r="AW751" i="3"/>
  <c r="AV751" i="3"/>
  <c r="AV799" i="3"/>
  <c r="AV835" i="3"/>
  <c r="AV883" i="3"/>
  <c r="AV32" i="3"/>
  <c r="AV92" i="3"/>
  <c r="AV164" i="3"/>
  <c r="AV272" i="3"/>
  <c r="AW368" i="3"/>
  <c r="AW10" i="3"/>
  <c r="AV10" i="3"/>
  <c r="AV58" i="3"/>
  <c r="AV106" i="3"/>
  <c r="AV154" i="3"/>
  <c r="AV202" i="3"/>
  <c r="AV262" i="3"/>
  <c r="AV298" i="3"/>
  <c r="AV346" i="3"/>
  <c r="AV382" i="3"/>
  <c r="AV418" i="3"/>
  <c r="AV454" i="3"/>
  <c r="AV478" i="3"/>
  <c r="AV502" i="3"/>
  <c r="AV526" i="3"/>
  <c r="AV550" i="3"/>
  <c r="AV586" i="3"/>
  <c r="AV622" i="3"/>
  <c r="AV658" i="3"/>
  <c r="AV682" i="3"/>
  <c r="AV706" i="3"/>
  <c r="AW742" i="3"/>
  <c r="AV778" i="3"/>
  <c r="AW778" i="3"/>
  <c r="AX778" i="3" s="1"/>
  <c r="AV802" i="3"/>
  <c r="AV826" i="3"/>
  <c r="AV850" i="3"/>
  <c r="AV874" i="3"/>
  <c r="AW958" i="3"/>
  <c r="AV11" i="3"/>
  <c r="AV35" i="3"/>
  <c r="AV47" i="3"/>
  <c r="AV71" i="3"/>
  <c r="AV83" i="3"/>
  <c r="AV107" i="3"/>
  <c r="AW131" i="3"/>
  <c r="AW155" i="3"/>
  <c r="AV155" i="3"/>
  <c r="AV179" i="3"/>
  <c r="AV191" i="3"/>
  <c r="AV215" i="3"/>
  <c r="AV227" i="3"/>
  <c r="AV251" i="3"/>
  <c r="AV263" i="3"/>
  <c r="AV287" i="3"/>
  <c r="AW311" i="3"/>
  <c r="AV311" i="3"/>
  <c r="AV323" i="3"/>
  <c r="AV335" i="3"/>
  <c r="AV359" i="3"/>
  <c r="AV371" i="3"/>
  <c r="AV383" i="3"/>
  <c r="AV395" i="3"/>
  <c r="AV419" i="3"/>
  <c r="AV443" i="3"/>
  <c r="AV539" i="3"/>
  <c r="AV12" i="3"/>
  <c r="AV24" i="3"/>
  <c r="AV36" i="3"/>
  <c r="AV48" i="3"/>
  <c r="AW60" i="3"/>
  <c r="AV60" i="3"/>
  <c r="AV96" i="3"/>
  <c r="AV120" i="3"/>
  <c r="AV132" i="3"/>
  <c r="AW144" i="3"/>
  <c r="AV156" i="3"/>
  <c r="AW168" i="3"/>
  <c r="AV168" i="3"/>
  <c r="AV180" i="3"/>
  <c r="AV216" i="3"/>
  <c r="AV228" i="3"/>
  <c r="AV240" i="3"/>
  <c r="AV252" i="3"/>
  <c r="AV264" i="3"/>
  <c r="AV276" i="3"/>
  <c r="AV288" i="3"/>
  <c r="AV300" i="3"/>
  <c r="AV312" i="3"/>
  <c r="AV324" i="3"/>
  <c r="AV360" i="3"/>
  <c r="AV372" i="3"/>
  <c r="AV384" i="3"/>
  <c r="AV396" i="3"/>
  <c r="AV408" i="3"/>
  <c r="AV420" i="3"/>
  <c r="AV432" i="3"/>
  <c r="AV444" i="3"/>
  <c r="AV456" i="3"/>
  <c r="AV468" i="3"/>
  <c r="AV492" i="3"/>
  <c r="AV504" i="3"/>
  <c r="AV516" i="3"/>
  <c r="AV528" i="3"/>
  <c r="AV540" i="3"/>
  <c r="AV552" i="3"/>
  <c r="AV564" i="3"/>
  <c r="AV576" i="3"/>
  <c r="AV588" i="3"/>
  <c r="AV600" i="3"/>
  <c r="AV612" i="3"/>
  <c r="AV624" i="3"/>
  <c r="AV636" i="3"/>
  <c r="AV648" i="3"/>
  <c r="AV660" i="3"/>
  <c r="AV672" i="3"/>
  <c r="AV684" i="3"/>
  <c r="AV696" i="3"/>
  <c r="AV708" i="3"/>
  <c r="AV720" i="3"/>
  <c r="AV732" i="3"/>
  <c r="AV744" i="3"/>
  <c r="AV756" i="3"/>
  <c r="AW768" i="3"/>
  <c r="AV780" i="3"/>
  <c r="AV792" i="3"/>
  <c r="AV804" i="3"/>
  <c r="AV816" i="3"/>
  <c r="AV828" i="3"/>
  <c r="AV840" i="3"/>
  <c r="AV852" i="3"/>
  <c r="AV864" i="3"/>
  <c r="AV876" i="3"/>
  <c r="AV888" i="3"/>
  <c r="AW900" i="3"/>
  <c r="AV912" i="3"/>
  <c r="AW924" i="3"/>
  <c r="AV936" i="3"/>
  <c r="AV948" i="3"/>
  <c r="AV960" i="3"/>
  <c r="AW673" i="3"/>
  <c r="AV685" i="3"/>
  <c r="AV697" i="3"/>
  <c r="AV733" i="3"/>
  <c r="AV757" i="3"/>
  <c r="AV769" i="3"/>
  <c r="AV781" i="3"/>
  <c r="AV793" i="3"/>
  <c r="AV805" i="3"/>
  <c r="AV829" i="3"/>
  <c r="AV841" i="3"/>
  <c r="AV877" i="3"/>
  <c r="AV901" i="3"/>
  <c r="AW913" i="3"/>
  <c r="AV925" i="3"/>
  <c r="AV937" i="3"/>
  <c r="AV961" i="3"/>
  <c r="AV40" i="3"/>
  <c r="AV112" i="3"/>
  <c r="AV172" i="3"/>
  <c r="AV244" i="3"/>
  <c r="AW340" i="3"/>
  <c r="AV340" i="3"/>
  <c r="AV388" i="3"/>
  <c r="AV460" i="3"/>
  <c r="AV496" i="3"/>
  <c r="AV532" i="3"/>
  <c r="AV592" i="3"/>
  <c r="AV784" i="3"/>
  <c r="AV55" i="3"/>
  <c r="AV163" i="3"/>
  <c r="AV259" i="3"/>
  <c r="AV319" i="3"/>
  <c r="AV379" i="3"/>
  <c r="AV439" i="3"/>
  <c r="AV511" i="3"/>
  <c r="AV583" i="3"/>
  <c r="AV667" i="3"/>
  <c r="AW763" i="3"/>
  <c r="AV931" i="3"/>
  <c r="AW20" i="3"/>
  <c r="AW80" i="3"/>
  <c r="AV80" i="3"/>
  <c r="AV128" i="3"/>
  <c r="AV176" i="3"/>
  <c r="AV212" i="3"/>
  <c r="AV260" i="3"/>
  <c r="AV308" i="3"/>
  <c r="AV380" i="3"/>
  <c r="AV34" i="3"/>
  <c r="AV82" i="3"/>
  <c r="AV130" i="3"/>
  <c r="AW130" i="3"/>
  <c r="AV166" i="3"/>
  <c r="AV214" i="3"/>
  <c r="AV250" i="3"/>
  <c r="AV286" i="3"/>
  <c r="AV322" i="3"/>
  <c r="AV370" i="3"/>
  <c r="AV442" i="3"/>
  <c r="AV646" i="3"/>
  <c r="AV61" i="3"/>
  <c r="AW109" i="3"/>
  <c r="AV109" i="3"/>
  <c r="AW157" i="3"/>
  <c r="AV181" i="3"/>
  <c r="AV241" i="3"/>
  <c r="AW277" i="3"/>
  <c r="AX277" i="3" s="1"/>
  <c r="AV313" i="3"/>
  <c r="AV361" i="3"/>
  <c r="AV385" i="3"/>
  <c r="AV409" i="3"/>
  <c r="AV433" i="3"/>
  <c r="AV457" i="3"/>
  <c r="AV505" i="3"/>
  <c r="AV541" i="3"/>
  <c r="AV601" i="3"/>
  <c r="AV661" i="3"/>
  <c r="AV14" i="3"/>
  <c r="AW26" i="3"/>
  <c r="AV38" i="3"/>
  <c r="AV50" i="3"/>
  <c r="AV62" i="3"/>
  <c r="AV74" i="3"/>
  <c r="AV86" i="3"/>
  <c r="AV98" i="3"/>
  <c r="AV110" i="3"/>
  <c r="AV122" i="3"/>
  <c r="AV134" i="3"/>
  <c r="AV146" i="3"/>
  <c r="AV158" i="3"/>
  <c r="AV170" i="3"/>
  <c r="AV182" i="3"/>
  <c r="AV194" i="3"/>
  <c r="AV206" i="3"/>
  <c r="AV218" i="3"/>
  <c r="AV230" i="3"/>
  <c r="AV242" i="3"/>
  <c r="AV254" i="3"/>
  <c r="AV266" i="3"/>
  <c r="AV278" i="3"/>
  <c r="AV290" i="3"/>
  <c r="AV302" i="3"/>
  <c r="AV314" i="3"/>
  <c r="AV326" i="3"/>
  <c r="AV338" i="3"/>
  <c r="AV350" i="3"/>
  <c r="AV362" i="3"/>
  <c r="AV374" i="3"/>
  <c r="AV386" i="3"/>
  <c r="AV398" i="3"/>
  <c r="AV410" i="3"/>
  <c r="AV422" i="3"/>
  <c r="AV434" i="3"/>
  <c r="AV446" i="3"/>
  <c r="AV458" i="3"/>
  <c r="AV470" i="3"/>
  <c r="AV482" i="3"/>
  <c r="AW494" i="3"/>
  <c r="AX494" i="3" s="1"/>
  <c r="AV494" i="3"/>
  <c r="AV506" i="3"/>
  <c r="AV518" i="3"/>
  <c r="AV530" i="3"/>
  <c r="AV542" i="3"/>
  <c r="AV554" i="3"/>
  <c r="AV566" i="3"/>
  <c r="AV578" i="3"/>
  <c r="AV590" i="3"/>
  <c r="AV602" i="3"/>
  <c r="AV614" i="3"/>
  <c r="AV626" i="3"/>
  <c r="AV638" i="3"/>
  <c r="AW650" i="3"/>
  <c r="AV662" i="3"/>
  <c r="AV674" i="3"/>
  <c r="AV686" i="3"/>
  <c r="AV698" i="3"/>
  <c r="AV710" i="3"/>
  <c r="AV722" i="3"/>
  <c r="AV734" i="3"/>
  <c r="AV746" i="3"/>
  <c r="AV758" i="3"/>
  <c r="AV770" i="3"/>
  <c r="AV782" i="3"/>
  <c r="AV794" i="3"/>
  <c r="AV806" i="3"/>
  <c r="AW818" i="3"/>
  <c r="AV818" i="3"/>
  <c r="AV830" i="3"/>
  <c r="AV842" i="3"/>
  <c r="AV854" i="3"/>
  <c r="AV866" i="3"/>
  <c r="AV878" i="3"/>
  <c r="AV890" i="3"/>
  <c r="AV902" i="3"/>
  <c r="AV914" i="3"/>
  <c r="AV926" i="3"/>
  <c r="AV938" i="3"/>
  <c r="AV950" i="3"/>
  <c r="AW962" i="3"/>
  <c r="AV962" i="3"/>
  <c r="AV28" i="3"/>
  <c r="AV100" i="3"/>
  <c r="AV160" i="3"/>
  <c r="AV232" i="3"/>
  <c r="AV304" i="3"/>
  <c r="AW364" i="3"/>
  <c r="AV412" i="3"/>
  <c r="AV484" i="3"/>
  <c r="AV568" i="3"/>
  <c r="AW724" i="3"/>
  <c r="AV7" i="3"/>
  <c r="AV67" i="3"/>
  <c r="AW139" i="3"/>
  <c r="AV175" i="3"/>
  <c r="AV235" i="3"/>
  <c r="AV391" i="3"/>
  <c r="AV451" i="3"/>
  <c r="AV499" i="3"/>
  <c r="AV559" i="3"/>
  <c r="AV631" i="3"/>
  <c r="AW727" i="3"/>
  <c r="AV919" i="3"/>
  <c r="AW8" i="3"/>
  <c r="AV68" i="3"/>
  <c r="AV104" i="3"/>
  <c r="AV152" i="3"/>
  <c r="AV200" i="3"/>
  <c r="AV236" i="3"/>
  <c r="AV284" i="3"/>
  <c r="AV332" i="3"/>
  <c r="AV416" i="3"/>
  <c r="AV46" i="3"/>
  <c r="AV94" i="3"/>
  <c r="AV142" i="3"/>
  <c r="AW190" i="3"/>
  <c r="AV226" i="3"/>
  <c r="AV274" i="3"/>
  <c r="AV334" i="3"/>
  <c r="AV394" i="3"/>
  <c r="AV598" i="3"/>
  <c r="AW25" i="3"/>
  <c r="AV25" i="3"/>
  <c r="AV49" i="3"/>
  <c r="AW97" i="3"/>
  <c r="AV97" i="3"/>
  <c r="AV145" i="3"/>
  <c r="AV193" i="3"/>
  <c r="AV217" i="3"/>
  <c r="AV229" i="3"/>
  <c r="AV253" i="3"/>
  <c r="AV301" i="3"/>
  <c r="AV325" i="3"/>
  <c r="AV397" i="3"/>
  <c r="AV445" i="3"/>
  <c r="AV469" i="3"/>
  <c r="AV493" i="3"/>
  <c r="AV517" i="3"/>
  <c r="AV529" i="3"/>
  <c r="AV589" i="3"/>
  <c r="AV613" i="3"/>
  <c r="AW15" i="3"/>
  <c r="AV27" i="3"/>
  <c r="AV39" i="3"/>
  <c r="AV51" i="3"/>
  <c r="AV63" i="3"/>
  <c r="AV75" i="3"/>
  <c r="AV87" i="3"/>
  <c r="AV99" i="3"/>
  <c r="AV111" i="3"/>
  <c r="AV135" i="3"/>
  <c r="AV147" i="3"/>
  <c r="AW159" i="3"/>
  <c r="AV159" i="3"/>
  <c r="AV171" i="3"/>
  <c r="AV183" i="3"/>
  <c r="AV195" i="3"/>
  <c r="AV207" i="3"/>
  <c r="AV219" i="3"/>
  <c r="AV231" i="3"/>
  <c r="AV243" i="3"/>
  <c r="AV255" i="3"/>
  <c r="AV267" i="3"/>
  <c r="AV279" i="3"/>
  <c r="AV291" i="3"/>
  <c r="AV303" i="3"/>
  <c r="AV315" i="3"/>
  <c r="AW327" i="3"/>
  <c r="AV327" i="3"/>
  <c r="AV339" i="3"/>
  <c r="AV351" i="3"/>
  <c r="AV363" i="3"/>
  <c r="AV375" i="3"/>
  <c r="AV387" i="3"/>
  <c r="AV399" i="3"/>
  <c r="AV411" i="3"/>
  <c r="AV423" i="3"/>
  <c r="AV435" i="3"/>
  <c r="AV447" i="3"/>
  <c r="AV459" i="3"/>
  <c r="AV471" i="3"/>
  <c r="AV483" i="3"/>
  <c r="AV495" i="3"/>
  <c r="AV507" i="3"/>
  <c r="AV519" i="3"/>
  <c r="AV531" i="3"/>
  <c r="AV543" i="3"/>
  <c r="AV555" i="3"/>
  <c r="AV567" i="3"/>
  <c r="AV579" i="3"/>
  <c r="AV591" i="3"/>
  <c r="AV603" i="3"/>
  <c r="AV615" i="3"/>
  <c r="AW627" i="3"/>
  <c r="AX627" i="3" s="1"/>
  <c r="AV627" i="3"/>
  <c r="AV639" i="3"/>
  <c r="AV651" i="3"/>
  <c r="AV663" i="3"/>
  <c r="AV675" i="3"/>
  <c r="AV687" i="3"/>
  <c r="AW699" i="3"/>
  <c r="AV699" i="3"/>
  <c r="AV711" i="3"/>
  <c r="AV723" i="3"/>
  <c r="AV735" i="3"/>
  <c r="AW747" i="3"/>
  <c r="AW759" i="3"/>
  <c r="AV759" i="3"/>
  <c r="AW771" i="3"/>
  <c r="AV783" i="3"/>
  <c r="AV795" i="3"/>
  <c r="AV807" i="3"/>
  <c r="AV819" i="3"/>
  <c r="AV831" i="3"/>
  <c r="AV843" i="3"/>
  <c r="AV855" i="3"/>
  <c r="AV867" i="3"/>
  <c r="AV879" i="3"/>
  <c r="AW891" i="3"/>
  <c r="AV903" i="3"/>
  <c r="AV915" i="3"/>
  <c r="AW927" i="3"/>
  <c r="AV939" i="3"/>
  <c r="AV951" i="3"/>
  <c r="AV963" i="3"/>
  <c r="AU4" i="3"/>
  <c r="AB11" i="4"/>
  <c r="AB12" i="4"/>
  <c r="AC7" i="4"/>
  <c r="AI3" i="3"/>
  <c r="H4" i="3"/>
  <c r="E4" i="3"/>
  <c r="H3" i="3"/>
  <c r="E3" i="3"/>
  <c r="F3" i="3"/>
  <c r="F4" i="3" s="1"/>
  <c r="G4" i="3" s="1"/>
  <c r="AI2" i="3"/>
  <c r="AQ4" i="3"/>
  <c r="AQ3" i="3" s="1"/>
  <c r="G3" i="3"/>
  <c r="AI4" i="3"/>
  <c r="AR963" i="3"/>
  <c r="AR962" i="3"/>
  <c r="AR961" i="3"/>
  <c r="AR960" i="3"/>
  <c r="AR959" i="3"/>
  <c r="AR958" i="3"/>
  <c r="AR957" i="3"/>
  <c r="AR956" i="3"/>
  <c r="AR955" i="3"/>
  <c r="AW955" i="3" s="1"/>
  <c r="AX955" i="3" s="1"/>
  <c r="AR954" i="3"/>
  <c r="AW954" i="3" s="1"/>
  <c r="AX954" i="3" s="1"/>
  <c r="AR953" i="3"/>
  <c r="AR952" i="3"/>
  <c r="AW952" i="3" s="1"/>
  <c r="AX952" i="3" s="1"/>
  <c r="AR951" i="3"/>
  <c r="AR950" i="3"/>
  <c r="AR949" i="3"/>
  <c r="AR948" i="3"/>
  <c r="AR947" i="3"/>
  <c r="AR946" i="3"/>
  <c r="AR945" i="3"/>
  <c r="AR944" i="3"/>
  <c r="AR943" i="3"/>
  <c r="AR942" i="3"/>
  <c r="AR941" i="3"/>
  <c r="AR940" i="3"/>
  <c r="AR939" i="3"/>
  <c r="AW939" i="3" s="1"/>
  <c r="AX939" i="3" s="1"/>
  <c r="AR938" i="3"/>
  <c r="AR937" i="3"/>
  <c r="AR936" i="3"/>
  <c r="AR935" i="3"/>
  <c r="AR934" i="3"/>
  <c r="AR933" i="3"/>
  <c r="AR932" i="3"/>
  <c r="AR931" i="3"/>
  <c r="AR930" i="3"/>
  <c r="AW930" i="3" s="1"/>
  <c r="AX930" i="3" s="1"/>
  <c r="AR929" i="3"/>
  <c r="AR928" i="3"/>
  <c r="AR927" i="3"/>
  <c r="AR926" i="3"/>
  <c r="AR925" i="3"/>
  <c r="AR924" i="3"/>
  <c r="AR923" i="3"/>
  <c r="AR922" i="3"/>
  <c r="AW922" i="3" s="1"/>
  <c r="AX922" i="3" s="1"/>
  <c r="AR921" i="3"/>
  <c r="AR920" i="3"/>
  <c r="AR919" i="3"/>
  <c r="AR918" i="3"/>
  <c r="AR917" i="3"/>
  <c r="AR916" i="3"/>
  <c r="AR915" i="3"/>
  <c r="AR914" i="3"/>
  <c r="AW914" i="3" s="1"/>
  <c r="AX914" i="3" s="1"/>
  <c r="AR913" i="3"/>
  <c r="AR912" i="3"/>
  <c r="AR911" i="3"/>
  <c r="AR910" i="3"/>
  <c r="AW910" i="3" s="1"/>
  <c r="AX910" i="3" s="1"/>
  <c r="AR909" i="3"/>
  <c r="AR908" i="3"/>
  <c r="AR907" i="3"/>
  <c r="AW907" i="3" s="1"/>
  <c r="AX907" i="3" s="1"/>
  <c r="AR906" i="3"/>
  <c r="AR905" i="3"/>
  <c r="AR904" i="3"/>
  <c r="AR903" i="3"/>
  <c r="AR902" i="3"/>
  <c r="AR901" i="3"/>
  <c r="AR900" i="3"/>
  <c r="AR899" i="3"/>
  <c r="AW899" i="3" s="1"/>
  <c r="AX899" i="3" s="1"/>
  <c r="AR898" i="3"/>
  <c r="AR897" i="3"/>
  <c r="AR896" i="3"/>
  <c r="AR895" i="3"/>
  <c r="AR894" i="3"/>
  <c r="AR893" i="3"/>
  <c r="AR892" i="3"/>
  <c r="AR891" i="3"/>
  <c r="AR890" i="3"/>
  <c r="AR889" i="3"/>
  <c r="AR888" i="3"/>
  <c r="AR887" i="3"/>
  <c r="AR886" i="3"/>
  <c r="AR885" i="3"/>
  <c r="AR884" i="3"/>
  <c r="AR883" i="3"/>
  <c r="AR882" i="3"/>
  <c r="AR881" i="3"/>
  <c r="AR880" i="3"/>
  <c r="AR879" i="3"/>
  <c r="AR878" i="3"/>
  <c r="AR877" i="3"/>
  <c r="AR876" i="3"/>
  <c r="AW876" i="3" s="1"/>
  <c r="AR875" i="3"/>
  <c r="AR874" i="3"/>
  <c r="AR873" i="3"/>
  <c r="AR872" i="3"/>
  <c r="AR871" i="3"/>
  <c r="AR870" i="3"/>
  <c r="AW870" i="3" s="1"/>
  <c r="AX870" i="3" s="1"/>
  <c r="AR869" i="3"/>
  <c r="AR868" i="3"/>
  <c r="AR867" i="3"/>
  <c r="AW867" i="3" s="1"/>
  <c r="AX867" i="3" s="1"/>
  <c r="AR866" i="3"/>
  <c r="AR865" i="3"/>
  <c r="AR864" i="3"/>
  <c r="AR863" i="3"/>
  <c r="AR862" i="3"/>
  <c r="AR861" i="3"/>
  <c r="AR860" i="3"/>
  <c r="AR859" i="3"/>
  <c r="AR858" i="3"/>
  <c r="AR857" i="3"/>
  <c r="AR856" i="3"/>
  <c r="AR855" i="3"/>
  <c r="AR854" i="3"/>
  <c r="AR853" i="3"/>
  <c r="AR852" i="3"/>
  <c r="AR851" i="3"/>
  <c r="AR850" i="3"/>
  <c r="AR849" i="3"/>
  <c r="AR848" i="3"/>
  <c r="AR847" i="3"/>
  <c r="AR846" i="3"/>
  <c r="AR845" i="3"/>
  <c r="AR844" i="3"/>
  <c r="AW844" i="3" s="1"/>
  <c r="AX844" i="3" s="1"/>
  <c r="AR843" i="3"/>
  <c r="AR842" i="3"/>
  <c r="AR841" i="3"/>
  <c r="AR840" i="3"/>
  <c r="AW840" i="3" s="1"/>
  <c r="AX840" i="3" s="1"/>
  <c r="AR839" i="3"/>
  <c r="AW839" i="3" s="1"/>
  <c r="AX839" i="3" s="1"/>
  <c r="AR838" i="3"/>
  <c r="AW838" i="3" s="1"/>
  <c r="AX838" i="3" s="1"/>
  <c r="AR837" i="3"/>
  <c r="AR836" i="3"/>
  <c r="AR835" i="3"/>
  <c r="AR834" i="3"/>
  <c r="AW834" i="3" s="1"/>
  <c r="AX834" i="3" s="1"/>
  <c r="AR833" i="3"/>
  <c r="AR832" i="3"/>
  <c r="AR831" i="3"/>
  <c r="AR830" i="3"/>
  <c r="AR829" i="3"/>
  <c r="AR828" i="3"/>
  <c r="AR827" i="3"/>
  <c r="AW827" i="3" s="1"/>
  <c r="AX827" i="3" s="1"/>
  <c r="AR826" i="3"/>
  <c r="AR825" i="3"/>
  <c r="AR824" i="3"/>
  <c r="AR823" i="3"/>
  <c r="AR822" i="3"/>
  <c r="AW822" i="3" s="1"/>
  <c r="AX822" i="3" s="1"/>
  <c r="AR821" i="3"/>
  <c r="AR820" i="3"/>
  <c r="AR819" i="3"/>
  <c r="AR818" i="3"/>
  <c r="AR817" i="3"/>
  <c r="AR816" i="3"/>
  <c r="AR815" i="3"/>
  <c r="AR814" i="3"/>
  <c r="AW814" i="3" s="1"/>
  <c r="AX814" i="3" s="1"/>
  <c r="AR813" i="3"/>
  <c r="AR812" i="3"/>
  <c r="AR811" i="3"/>
  <c r="AW811" i="3" s="1"/>
  <c r="AX811" i="3" s="1"/>
  <c r="AR810" i="3"/>
  <c r="AR809" i="3"/>
  <c r="AR808" i="3"/>
  <c r="AR807" i="3"/>
  <c r="AR806" i="3"/>
  <c r="AR805" i="3"/>
  <c r="AR804" i="3"/>
  <c r="AR803" i="3"/>
  <c r="AR802" i="3"/>
  <c r="AR801" i="3"/>
  <c r="AR800" i="3"/>
  <c r="AR799" i="3"/>
  <c r="AR798" i="3"/>
  <c r="AW798" i="3" s="1"/>
  <c r="AX798" i="3" s="1"/>
  <c r="AR797" i="3"/>
  <c r="AR796" i="3"/>
  <c r="AW796" i="3" s="1"/>
  <c r="AX796" i="3" s="1"/>
  <c r="AR795" i="3"/>
  <c r="AR794" i="3"/>
  <c r="AR793" i="3"/>
  <c r="AR792" i="3"/>
  <c r="AW792" i="3" s="1"/>
  <c r="AX792" i="3" s="1"/>
  <c r="AR791" i="3"/>
  <c r="AR790" i="3"/>
  <c r="AW790" i="3" s="1"/>
  <c r="AX790" i="3" s="1"/>
  <c r="AR789" i="3"/>
  <c r="AR788" i="3"/>
  <c r="AR787" i="3"/>
  <c r="AR786" i="3"/>
  <c r="AR785" i="3"/>
  <c r="AR784" i="3"/>
  <c r="AR783" i="3"/>
  <c r="AR782" i="3"/>
  <c r="AR781" i="3"/>
  <c r="AR780" i="3"/>
  <c r="AR779" i="3"/>
  <c r="AW779" i="3" s="1"/>
  <c r="AX779" i="3" s="1"/>
  <c r="AR778" i="3"/>
  <c r="AR777" i="3"/>
  <c r="AR776" i="3"/>
  <c r="AR775" i="3"/>
  <c r="AR774" i="3"/>
  <c r="AW774" i="3" s="1"/>
  <c r="AX774" i="3" s="1"/>
  <c r="AR773" i="3"/>
  <c r="AR772" i="3"/>
  <c r="AR771" i="3"/>
  <c r="AR770" i="3"/>
  <c r="AR769" i="3"/>
  <c r="AR768" i="3"/>
  <c r="AR767" i="3"/>
  <c r="AR766" i="3"/>
  <c r="AR765" i="3"/>
  <c r="AR764" i="3"/>
  <c r="AR763" i="3"/>
  <c r="AR762" i="3"/>
  <c r="AR761" i="3"/>
  <c r="AR760" i="3"/>
  <c r="AR759" i="3"/>
  <c r="AR758" i="3"/>
  <c r="AR757" i="3"/>
  <c r="AR756" i="3"/>
  <c r="AR755" i="3"/>
  <c r="AR754" i="3"/>
  <c r="AR753" i="3"/>
  <c r="AR752" i="3"/>
  <c r="AR751" i="3"/>
  <c r="AR750" i="3"/>
  <c r="AR749" i="3"/>
  <c r="AR748" i="3"/>
  <c r="AR747" i="3"/>
  <c r="AR746" i="3"/>
  <c r="AR745" i="3"/>
  <c r="AR744" i="3"/>
  <c r="AR743" i="3"/>
  <c r="AR742" i="3"/>
  <c r="AR741" i="3"/>
  <c r="AR740" i="3"/>
  <c r="AR739" i="3"/>
  <c r="AR738" i="3"/>
  <c r="AR737" i="3"/>
  <c r="AR736" i="3"/>
  <c r="AR735" i="3"/>
  <c r="AW735" i="3" s="1"/>
  <c r="AX735" i="3" s="1"/>
  <c r="AR734" i="3"/>
  <c r="AW734" i="3" s="1"/>
  <c r="AX734" i="3" s="1"/>
  <c r="AR733" i="3"/>
  <c r="AR732" i="3"/>
  <c r="AR731" i="3"/>
  <c r="AW731" i="3" s="1"/>
  <c r="AX731" i="3" s="1"/>
  <c r="AR730" i="3"/>
  <c r="AR729" i="3"/>
  <c r="AR728" i="3"/>
  <c r="AR727" i="3"/>
  <c r="AR726" i="3"/>
  <c r="AR725" i="3"/>
  <c r="AR724" i="3"/>
  <c r="AR723" i="3"/>
  <c r="AR722" i="3"/>
  <c r="AW722" i="3" s="1"/>
  <c r="AX722" i="3" s="1"/>
  <c r="AR721" i="3"/>
  <c r="AR720" i="3"/>
  <c r="AW720" i="3" s="1"/>
  <c r="AX720" i="3" s="1"/>
  <c r="AR719" i="3"/>
  <c r="AR718" i="3"/>
  <c r="AR717" i="3"/>
  <c r="AR716" i="3"/>
  <c r="AR715" i="3"/>
  <c r="AR714" i="3"/>
  <c r="AW714" i="3" s="1"/>
  <c r="AX714" i="3" s="1"/>
  <c r="AR713" i="3"/>
  <c r="AR712" i="3"/>
  <c r="AR711" i="3"/>
  <c r="AR710" i="3"/>
  <c r="AW710" i="3" s="1"/>
  <c r="AX710" i="3" s="1"/>
  <c r="AR709" i="3"/>
  <c r="AR708" i="3"/>
  <c r="AR707" i="3"/>
  <c r="AW707" i="3" s="1"/>
  <c r="AX707" i="3" s="1"/>
  <c r="AR706" i="3"/>
  <c r="AW706" i="3" s="1"/>
  <c r="AX706" i="3" s="1"/>
  <c r="AR705" i="3"/>
  <c r="AR704" i="3"/>
  <c r="AR703" i="3"/>
  <c r="AW703" i="3" s="1"/>
  <c r="AR702" i="3"/>
  <c r="AR701" i="3"/>
  <c r="AR700" i="3"/>
  <c r="AR699" i="3"/>
  <c r="AR698" i="3"/>
  <c r="AR697" i="3"/>
  <c r="AR696" i="3"/>
  <c r="AR695" i="3"/>
  <c r="AR694" i="3"/>
  <c r="AR693" i="3"/>
  <c r="AR692" i="3"/>
  <c r="AR691" i="3"/>
  <c r="AR690" i="3"/>
  <c r="AR689" i="3"/>
  <c r="AR688" i="3"/>
  <c r="AR687" i="3"/>
  <c r="AR686" i="3"/>
  <c r="AR685" i="3"/>
  <c r="AR684" i="3"/>
  <c r="AR683" i="3"/>
  <c r="AR682" i="3"/>
  <c r="AW682" i="3" s="1"/>
  <c r="AX682" i="3" s="1"/>
  <c r="AR681" i="3"/>
  <c r="AR680" i="3"/>
  <c r="AR679" i="3"/>
  <c r="AR678" i="3"/>
  <c r="AW678" i="3" s="1"/>
  <c r="AX678" i="3" s="1"/>
  <c r="AR677" i="3"/>
  <c r="AR676" i="3"/>
  <c r="AR675" i="3"/>
  <c r="AW675" i="3" s="1"/>
  <c r="AX675" i="3" s="1"/>
  <c r="AR674" i="3"/>
  <c r="AR673" i="3"/>
  <c r="AR672" i="3"/>
  <c r="AW672" i="3" s="1"/>
  <c r="AX672" i="3" s="1"/>
  <c r="AR671" i="3"/>
  <c r="AW671" i="3" s="1"/>
  <c r="AX671" i="3" s="1"/>
  <c r="AR670" i="3"/>
  <c r="AR669" i="3"/>
  <c r="AR668" i="3"/>
  <c r="AR667" i="3"/>
  <c r="AR666" i="3"/>
  <c r="AR665" i="3"/>
  <c r="AR664" i="3"/>
  <c r="AR663" i="3"/>
  <c r="AR662" i="3"/>
  <c r="AR661" i="3"/>
  <c r="AR660" i="3"/>
  <c r="AR659" i="3"/>
  <c r="AW659" i="3" s="1"/>
  <c r="AX659" i="3" s="1"/>
  <c r="AR658" i="3"/>
  <c r="AW658" i="3" s="1"/>
  <c r="AX658" i="3" s="1"/>
  <c r="AR657" i="3"/>
  <c r="AR656" i="3"/>
  <c r="AR655" i="3"/>
  <c r="AR654" i="3"/>
  <c r="AR653" i="3"/>
  <c r="AR652" i="3"/>
  <c r="AW652" i="3" s="1"/>
  <c r="AX652" i="3" s="1"/>
  <c r="AR651" i="3"/>
  <c r="AR650" i="3"/>
  <c r="AR649" i="3"/>
  <c r="AR648" i="3"/>
  <c r="AR647" i="3"/>
  <c r="AR646" i="3"/>
  <c r="AR645" i="3"/>
  <c r="AR644" i="3"/>
  <c r="AR643" i="3"/>
  <c r="AR642" i="3"/>
  <c r="AR641" i="3"/>
  <c r="AR640" i="3"/>
  <c r="AW640" i="3" s="1"/>
  <c r="AX640" i="3" s="1"/>
  <c r="AR639" i="3"/>
  <c r="AR638" i="3"/>
  <c r="AR637" i="3"/>
  <c r="AR636" i="3"/>
  <c r="AR635" i="3"/>
  <c r="AR634" i="3"/>
  <c r="AR633" i="3"/>
  <c r="AR632" i="3"/>
  <c r="AR631" i="3"/>
  <c r="AR630" i="3"/>
  <c r="AW630" i="3" s="1"/>
  <c r="AX630" i="3" s="1"/>
  <c r="AR629" i="3"/>
  <c r="AR628" i="3"/>
  <c r="AR627" i="3"/>
  <c r="AR626" i="3"/>
  <c r="AR625" i="3"/>
  <c r="AR624" i="3"/>
  <c r="AW624" i="3" s="1"/>
  <c r="AX624" i="3" s="1"/>
  <c r="AR623" i="3"/>
  <c r="AR622" i="3"/>
  <c r="AR621" i="3"/>
  <c r="AR620" i="3"/>
  <c r="AR619" i="3"/>
  <c r="AR618" i="3"/>
  <c r="AW618" i="3" s="1"/>
  <c r="AX618" i="3" s="1"/>
  <c r="AR617" i="3"/>
  <c r="AR616" i="3"/>
  <c r="AR615" i="3"/>
  <c r="AR614" i="3"/>
  <c r="AR613" i="3"/>
  <c r="AR612" i="3"/>
  <c r="AR611" i="3"/>
  <c r="AR610" i="3"/>
  <c r="AW610" i="3" s="1"/>
  <c r="AX610" i="3" s="1"/>
  <c r="AR609" i="3"/>
  <c r="AR608" i="3"/>
  <c r="AR607" i="3"/>
  <c r="AW607" i="3" s="1"/>
  <c r="AX607" i="3" s="1"/>
  <c r="AR606" i="3"/>
  <c r="AW606" i="3" s="1"/>
  <c r="AX606" i="3" s="1"/>
  <c r="AR605" i="3"/>
  <c r="AR604" i="3"/>
  <c r="AR603" i="3"/>
  <c r="AR602" i="3"/>
  <c r="AR601" i="3"/>
  <c r="AR600" i="3"/>
  <c r="AR599" i="3"/>
  <c r="AR598" i="3"/>
  <c r="AR597" i="3"/>
  <c r="AR596" i="3"/>
  <c r="AR595" i="3"/>
  <c r="AR594" i="3"/>
  <c r="AR593" i="3"/>
  <c r="AR592" i="3"/>
  <c r="AW592" i="3" s="1"/>
  <c r="AX592" i="3" s="1"/>
  <c r="AR591" i="3"/>
  <c r="AR590" i="3"/>
  <c r="AW590" i="3" s="1"/>
  <c r="AX590" i="3" s="1"/>
  <c r="AR589" i="3"/>
  <c r="AR588" i="3"/>
  <c r="AR587" i="3"/>
  <c r="AR586" i="3"/>
  <c r="AR585" i="3"/>
  <c r="AR584" i="3"/>
  <c r="AR583" i="3"/>
  <c r="AR582" i="3"/>
  <c r="AW582" i="3" s="1"/>
  <c r="AX582" i="3" s="1"/>
  <c r="AR581" i="3"/>
  <c r="AR580" i="3"/>
  <c r="AR579" i="3"/>
  <c r="AR578" i="3"/>
  <c r="AW578" i="3" s="1"/>
  <c r="AX578" i="3" s="1"/>
  <c r="AR577" i="3"/>
  <c r="AR576" i="3"/>
  <c r="AW576" i="3" s="1"/>
  <c r="AX576" i="3" s="1"/>
  <c r="AR575" i="3"/>
  <c r="AR574" i="3"/>
  <c r="AW574" i="3" s="1"/>
  <c r="AX574" i="3" s="1"/>
  <c r="AR573" i="3"/>
  <c r="AR572" i="3"/>
  <c r="AR571" i="3"/>
  <c r="AR570" i="3"/>
  <c r="AR569" i="3"/>
  <c r="AR568" i="3"/>
  <c r="AW568" i="3" s="1"/>
  <c r="AX568" i="3" s="1"/>
  <c r="AR567" i="3"/>
  <c r="AW567" i="3" s="1"/>
  <c r="AX567" i="3" s="1"/>
  <c r="AR566" i="3"/>
  <c r="AW566" i="3" s="1"/>
  <c r="AX566" i="3" s="1"/>
  <c r="AR565" i="3"/>
  <c r="AR564" i="3"/>
  <c r="AR563" i="3"/>
  <c r="AW563" i="3" s="1"/>
  <c r="AX563" i="3" s="1"/>
  <c r="AR562" i="3"/>
  <c r="AR561" i="3"/>
  <c r="AR560" i="3"/>
  <c r="AR559" i="3"/>
  <c r="AR558" i="3"/>
  <c r="AR557" i="3"/>
  <c r="AR556" i="3"/>
  <c r="AR555" i="3"/>
  <c r="AR554" i="3"/>
  <c r="AR553" i="3"/>
  <c r="AR552" i="3"/>
  <c r="AR551" i="3"/>
  <c r="AR550" i="3"/>
  <c r="AW550" i="3" s="1"/>
  <c r="AX550" i="3" s="1"/>
  <c r="AR549" i="3"/>
  <c r="AR548" i="3"/>
  <c r="AR547" i="3"/>
  <c r="AW547" i="3" s="1"/>
  <c r="AX547" i="3" s="1"/>
  <c r="AR546" i="3"/>
  <c r="AW546" i="3" s="1"/>
  <c r="AX546" i="3" s="1"/>
  <c r="AR545" i="3"/>
  <c r="AR544" i="3"/>
  <c r="AR543" i="3"/>
  <c r="AR542" i="3"/>
  <c r="AW542" i="3" s="1"/>
  <c r="AX542" i="3" s="1"/>
  <c r="AR541" i="3"/>
  <c r="AR540" i="3"/>
  <c r="AR539" i="3"/>
  <c r="AR538" i="3"/>
  <c r="AW538" i="3" s="1"/>
  <c r="AX538" i="3" s="1"/>
  <c r="AR537" i="3"/>
  <c r="AR536" i="3"/>
  <c r="AR535" i="3"/>
  <c r="AR534" i="3"/>
  <c r="AR533" i="3"/>
  <c r="AR532" i="3"/>
  <c r="AR531" i="3"/>
  <c r="AR530" i="3"/>
  <c r="AW530" i="3" s="1"/>
  <c r="AX530" i="3" s="1"/>
  <c r="AR529" i="3"/>
  <c r="AR528" i="3"/>
  <c r="AR527" i="3"/>
  <c r="AW527" i="3" s="1"/>
  <c r="AX527" i="3" s="1"/>
  <c r="AR526" i="3"/>
  <c r="AR525" i="3"/>
  <c r="AR524" i="3"/>
  <c r="AR523" i="3"/>
  <c r="AR522" i="3"/>
  <c r="AW522" i="3" s="1"/>
  <c r="AX522" i="3" s="1"/>
  <c r="AR521" i="3"/>
  <c r="AR520" i="3"/>
  <c r="AR519" i="3"/>
  <c r="AW519" i="3" s="1"/>
  <c r="AX519" i="3" s="1"/>
  <c r="AR518" i="3"/>
  <c r="AR517" i="3"/>
  <c r="AR516" i="3"/>
  <c r="AW516" i="3" s="1"/>
  <c r="AX516" i="3" s="1"/>
  <c r="AR515" i="3"/>
  <c r="AW515" i="3" s="1"/>
  <c r="AX515" i="3" s="1"/>
  <c r="AR514" i="3"/>
  <c r="AW514" i="3" s="1"/>
  <c r="AX514" i="3" s="1"/>
  <c r="AR513" i="3"/>
  <c r="AR512" i="3"/>
  <c r="AR511" i="3"/>
  <c r="AR510" i="3"/>
  <c r="AW510" i="3" s="1"/>
  <c r="AX510" i="3" s="1"/>
  <c r="AR509" i="3"/>
  <c r="AR508" i="3"/>
  <c r="AR507" i="3"/>
  <c r="AR506" i="3"/>
  <c r="AR505" i="3"/>
  <c r="AR504" i="3"/>
  <c r="AR503" i="3"/>
  <c r="AR502" i="3"/>
  <c r="AW502" i="3" s="1"/>
  <c r="AR501" i="3"/>
  <c r="AR500" i="3"/>
  <c r="AR499" i="3"/>
  <c r="AR498" i="3"/>
  <c r="AR497" i="3"/>
  <c r="AR496" i="3"/>
  <c r="AW496" i="3" s="1"/>
  <c r="AX496" i="3" s="1"/>
  <c r="AR495" i="3"/>
  <c r="AR494" i="3"/>
  <c r="AR493" i="3"/>
  <c r="AR492" i="3"/>
  <c r="AR491" i="3"/>
  <c r="AW491" i="3" s="1"/>
  <c r="AX491" i="3" s="1"/>
  <c r="AR490" i="3"/>
  <c r="AR489" i="3"/>
  <c r="AR488" i="3"/>
  <c r="AR487" i="3"/>
  <c r="AR486" i="3"/>
  <c r="AR485" i="3"/>
  <c r="AR484" i="3"/>
  <c r="AR483" i="3"/>
  <c r="AR482" i="3"/>
  <c r="AR481" i="3"/>
  <c r="AR480" i="3"/>
  <c r="AW480" i="3" s="1"/>
  <c r="AX480" i="3" s="1"/>
  <c r="AR479" i="3"/>
  <c r="AW479" i="3" s="1"/>
  <c r="AX479" i="3" s="1"/>
  <c r="AR478" i="3"/>
  <c r="AW478" i="3" s="1"/>
  <c r="AX478" i="3" s="1"/>
  <c r="AR477" i="3"/>
  <c r="AR476" i="3"/>
  <c r="AR475" i="3"/>
  <c r="AR474" i="3"/>
  <c r="AR473" i="3"/>
  <c r="AR472" i="3"/>
  <c r="AR471" i="3"/>
  <c r="AR470" i="3"/>
  <c r="AR469" i="3"/>
  <c r="AR468" i="3"/>
  <c r="AW468" i="3" s="1"/>
  <c r="AX468" i="3" s="1"/>
  <c r="AR467" i="3"/>
  <c r="AR466" i="3"/>
  <c r="AR465" i="3"/>
  <c r="AR464" i="3"/>
  <c r="AR463" i="3"/>
  <c r="AR462" i="3"/>
  <c r="AW462" i="3" s="1"/>
  <c r="AX462" i="3" s="1"/>
  <c r="AR461" i="3"/>
  <c r="AR460" i="3"/>
  <c r="AW460" i="3" s="1"/>
  <c r="AX460" i="3" s="1"/>
  <c r="AR459" i="3"/>
  <c r="AR458" i="3"/>
  <c r="AR457" i="3"/>
  <c r="AR456" i="3"/>
  <c r="AR455" i="3"/>
  <c r="AW455" i="3" s="1"/>
  <c r="AX455" i="3" s="1"/>
  <c r="AR454" i="3"/>
  <c r="AW454" i="3" s="1"/>
  <c r="AX454" i="3" s="1"/>
  <c r="AR453" i="3"/>
  <c r="AR452" i="3"/>
  <c r="AR451" i="3"/>
  <c r="AW451" i="3" s="1"/>
  <c r="AX451" i="3" s="1"/>
  <c r="AR450" i="3"/>
  <c r="AR449" i="3"/>
  <c r="AR448" i="3"/>
  <c r="AW448" i="3" s="1"/>
  <c r="AX448" i="3" s="1"/>
  <c r="AR447" i="3"/>
  <c r="AR446" i="3"/>
  <c r="AR445" i="3"/>
  <c r="AR444" i="3"/>
  <c r="AR443" i="3"/>
  <c r="AR442" i="3"/>
  <c r="AR441" i="3"/>
  <c r="AR440" i="3"/>
  <c r="AR439" i="3"/>
  <c r="AR438" i="3"/>
  <c r="AR437" i="3"/>
  <c r="AR436" i="3"/>
  <c r="AR435" i="3"/>
  <c r="AR434" i="3"/>
  <c r="AW434" i="3" s="1"/>
  <c r="AX434" i="3" s="1"/>
  <c r="AR433" i="3"/>
  <c r="AR432" i="3"/>
  <c r="AW432" i="3" s="1"/>
  <c r="AX432" i="3" s="1"/>
  <c r="AR431" i="3"/>
  <c r="AR430" i="3"/>
  <c r="AR429" i="3"/>
  <c r="AR428" i="3"/>
  <c r="AR427" i="3"/>
  <c r="AR426" i="3"/>
  <c r="AW426" i="3" s="1"/>
  <c r="AX426" i="3" s="1"/>
  <c r="AR425" i="3"/>
  <c r="AR424" i="3"/>
  <c r="AR423" i="3"/>
  <c r="AW423" i="3" s="1"/>
  <c r="AX423" i="3" s="1"/>
  <c r="AR422" i="3"/>
  <c r="AR421" i="3"/>
  <c r="AR420" i="3"/>
  <c r="AR419" i="3"/>
  <c r="AR418" i="3"/>
  <c r="AW418" i="3" s="1"/>
  <c r="AX418" i="3" s="1"/>
  <c r="AR417" i="3"/>
  <c r="AR416" i="3"/>
  <c r="AR415" i="3"/>
  <c r="AR414" i="3"/>
  <c r="AW414" i="3" s="1"/>
  <c r="AX414" i="3" s="1"/>
  <c r="AR413" i="3"/>
  <c r="AR412" i="3"/>
  <c r="AR411" i="3"/>
  <c r="AR410" i="3"/>
  <c r="AW410" i="3" s="1"/>
  <c r="AX410" i="3" s="1"/>
  <c r="AR409" i="3"/>
  <c r="AR408" i="3"/>
  <c r="AW408" i="3" s="1"/>
  <c r="AX408" i="3" s="1"/>
  <c r="AR407" i="3"/>
  <c r="AR406" i="3"/>
  <c r="AR405" i="3"/>
  <c r="AR404" i="3"/>
  <c r="AR403" i="3"/>
  <c r="AR402" i="3"/>
  <c r="AR401" i="3"/>
  <c r="AR400" i="3"/>
  <c r="AW400" i="3" s="1"/>
  <c r="AX400" i="3" s="1"/>
  <c r="AR399" i="3"/>
  <c r="AR398" i="3"/>
  <c r="AR397" i="3"/>
  <c r="AR396" i="3"/>
  <c r="AR395" i="3"/>
  <c r="AR394" i="3"/>
  <c r="AW394" i="3" s="1"/>
  <c r="AX394" i="3" s="1"/>
  <c r="AR393" i="3"/>
  <c r="AR392" i="3"/>
  <c r="AR391" i="3"/>
  <c r="AW391" i="3" s="1"/>
  <c r="AX391" i="3" s="1"/>
  <c r="AR390" i="3"/>
  <c r="AW390" i="3" s="1"/>
  <c r="AX390" i="3" s="1"/>
  <c r="AR389" i="3"/>
  <c r="AR388" i="3"/>
  <c r="AR387" i="3"/>
  <c r="AR386" i="3"/>
  <c r="AR385" i="3"/>
  <c r="AR384" i="3"/>
  <c r="AR383" i="3"/>
  <c r="AR382" i="3"/>
  <c r="AR381" i="3"/>
  <c r="AR380" i="3"/>
  <c r="AR379" i="3"/>
  <c r="AR378" i="3"/>
  <c r="AR377" i="3"/>
  <c r="AR376" i="3"/>
  <c r="AR375" i="3"/>
  <c r="AW375" i="3" s="1"/>
  <c r="AX375" i="3" s="1"/>
  <c r="AR374" i="3"/>
  <c r="AR373" i="3"/>
  <c r="AR372" i="3"/>
  <c r="AW372" i="3" s="1"/>
  <c r="AX372" i="3" s="1"/>
  <c r="AR371" i="3"/>
  <c r="AR370" i="3"/>
  <c r="AW370" i="3" s="1"/>
  <c r="AX370" i="3" s="1"/>
  <c r="AR369" i="3"/>
  <c r="AR368" i="3"/>
  <c r="AR367" i="3"/>
  <c r="AR366" i="3"/>
  <c r="AW366" i="3" s="1"/>
  <c r="AX366" i="3" s="1"/>
  <c r="AR365" i="3"/>
  <c r="AR364" i="3"/>
  <c r="AR363" i="3"/>
  <c r="AR362" i="3"/>
  <c r="AW362" i="3" s="1"/>
  <c r="AX362" i="3" s="1"/>
  <c r="AR361" i="3"/>
  <c r="AR360" i="3"/>
  <c r="AW360" i="3" s="1"/>
  <c r="AX360" i="3" s="1"/>
  <c r="AR359" i="3"/>
  <c r="AW359" i="3" s="1"/>
  <c r="AR358" i="3"/>
  <c r="AR357" i="3"/>
  <c r="AR356" i="3"/>
  <c r="AR355" i="3"/>
  <c r="AR354" i="3"/>
  <c r="AW354" i="3" s="1"/>
  <c r="AX354" i="3" s="1"/>
  <c r="AR353" i="3"/>
  <c r="AR352" i="3"/>
  <c r="AR351" i="3"/>
  <c r="AR350" i="3"/>
  <c r="AR349" i="3"/>
  <c r="AR348" i="3"/>
  <c r="AW348" i="3" s="1"/>
  <c r="AX348" i="3" s="1"/>
  <c r="AR347" i="3"/>
  <c r="AR346" i="3"/>
  <c r="AW346" i="3" s="1"/>
  <c r="AX346" i="3" s="1"/>
  <c r="AR345" i="3"/>
  <c r="AR344" i="3"/>
  <c r="AR343" i="3"/>
  <c r="AR342" i="3"/>
  <c r="AR341" i="3"/>
  <c r="AR340" i="3"/>
  <c r="AR339" i="3"/>
  <c r="AR338" i="3"/>
  <c r="AR337" i="3"/>
  <c r="AR336" i="3"/>
  <c r="AR335" i="3"/>
  <c r="AW335" i="3" s="1"/>
  <c r="AX335" i="3" s="1"/>
  <c r="AR334" i="3"/>
  <c r="AR333" i="3"/>
  <c r="AR332" i="3"/>
  <c r="AR331" i="3"/>
  <c r="AR330" i="3"/>
  <c r="AR329" i="3"/>
  <c r="AR328" i="3"/>
  <c r="AR327" i="3"/>
  <c r="AR326" i="3"/>
  <c r="AR325" i="3"/>
  <c r="AR324" i="3"/>
  <c r="AW324" i="3" s="1"/>
  <c r="AX324" i="3" s="1"/>
  <c r="AR323" i="3"/>
  <c r="AW323" i="3" s="1"/>
  <c r="AX323" i="3" s="1"/>
  <c r="AR322" i="3"/>
  <c r="AW322" i="3" s="1"/>
  <c r="AX322" i="3" s="1"/>
  <c r="AR321" i="3"/>
  <c r="AR320" i="3"/>
  <c r="AR319" i="3"/>
  <c r="AR318" i="3"/>
  <c r="AW318" i="3" s="1"/>
  <c r="AX318" i="3" s="1"/>
  <c r="AR317" i="3"/>
  <c r="AR316" i="3"/>
  <c r="AW316" i="3" s="1"/>
  <c r="AX316" i="3" s="1"/>
  <c r="AR315" i="3"/>
  <c r="AR314" i="3"/>
  <c r="AR313" i="3"/>
  <c r="AR312" i="3"/>
  <c r="AR311" i="3"/>
  <c r="AR310" i="3"/>
  <c r="AR309" i="3"/>
  <c r="AR308" i="3"/>
  <c r="AR307" i="3"/>
  <c r="AR306" i="3"/>
  <c r="AW306" i="3" s="1"/>
  <c r="AX306" i="3" s="1"/>
  <c r="AR305" i="3"/>
  <c r="AR304" i="3"/>
  <c r="AR303" i="3"/>
  <c r="AR302" i="3"/>
  <c r="AR301" i="3"/>
  <c r="AR300" i="3"/>
  <c r="AR299" i="3"/>
  <c r="AW299" i="3" s="1"/>
  <c r="AX299" i="3" s="1"/>
  <c r="AR298" i="3"/>
  <c r="AR297" i="3"/>
  <c r="AR296" i="3"/>
  <c r="AR295" i="3"/>
  <c r="AR294" i="3"/>
  <c r="AR293" i="3"/>
  <c r="AR292" i="3"/>
  <c r="AR291" i="3"/>
  <c r="AR290" i="3"/>
  <c r="AW290" i="3" s="1"/>
  <c r="AX290" i="3" s="1"/>
  <c r="AR289" i="3"/>
  <c r="AR288" i="3"/>
  <c r="AR287" i="3"/>
  <c r="AR286" i="3"/>
  <c r="AR285" i="3"/>
  <c r="AR284" i="3"/>
  <c r="AR283" i="3"/>
  <c r="AW283" i="3" s="1"/>
  <c r="AX283" i="3" s="1"/>
  <c r="AR282" i="3"/>
  <c r="AR281" i="3"/>
  <c r="AR280" i="3"/>
  <c r="AR279" i="3"/>
  <c r="AR278" i="3"/>
  <c r="AR277" i="3"/>
  <c r="AR276" i="3"/>
  <c r="AR275" i="3"/>
  <c r="AW275" i="3" s="1"/>
  <c r="AX275" i="3" s="1"/>
  <c r="AR274" i="3"/>
  <c r="AW274" i="3" s="1"/>
  <c r="AX274" i="3" s="1"/>
  <c r="AR273" i="3"/>
  <c r="AR272" i="3"/>
  <c r="AR271" i="3"/>
  <c r="AR270" i="3"/>
  <c r="AW270" i="3" s="1"/>
  <c r="AX270" i="3" s="1"/>
  <c r="AR269" i="3"/>
  <c r="AR268" i="3"/>
  <c r="AW268" i="3" s="1"/>
  <c r="AX268" i="3" s="1"/>
  <c r="AR267" i="3"/>
  <c r="AW267" i="3" s="1"/>
  <c r="AX267" i="3" s="1"/>
  <c r="AR266" i="3"/>
  <c r="AW266" i="3" s="1"/>
  <c r="AX266" i="3" s="1"/>
  <c r="AR265" i="3"/>
  <c r="AR264" i="3"/>
  <c r="AR263" i="3"/>
  <c r="AW263" i="3" s="1"/>
  <c r="AX263" i="3" s="1"/>
  <c r="AR262" i="3"/>
  <c r="AW262" i="3" s="1"/>
  <c r="AX262" i="3" s="1"/>
  <c r="AR261" i="3"/>
  <c r="AR260" i="3"/>
  <c r="AR259" i="3"/>
  <c r="AR258" i="3"/>
  <c r="AR257" i="3"/>
  <c r="AR256" i="3"/>
  <c r="AR255" i="3"/>
  <c r="AR254" i="3"/>
  <c r="AR253" i="3"/>
  <c r="AR252" i="3"/>
  <c r="AR251" i="3"/>
  <c r="AR250" i="3"/>
  <c r="AW250" i="3" s="1"/>
  <c r="AX250" i="3" s="1"/>
  <c r="AR249" i="3"/>
  <c r="AR248" i="3"/>
  <c r="AR247" i="3"/>
  <c r="AR246" i="3"/>
  <c r="AW246" i="3" s="1"/>
  <c r="AX246" i="3" s="1"/>
  <c r="AR245" i="3"/>
  <c r="AR244" i="3"/>
  <c r="AW244" i="3" s="1"/>
  <c r="AX244" i="3" s="1"/>
  <c r="AR243" i="3"/>
  <c r="AR242" i="3"/>
  <c r="AW242" i="3" s="1"/>
  <c r="AX242" i="3" s="1"/>
  <c r="AR241" i="3"/>
  <c r="AR240" i="3"/>
  <c r="AR239" i="3"/>
  <c r="AW239" i="3" s="1"/>
  <c r="AX239" i="3" s="1"/>
  <c r="AR238" i="3"/>
  <c r="AW238" i="3" s="1"/>
  <c r="AX238" i="3" s="1"/>
  <c r="AR237" i="3"/>
  <c r="AR236" i="3"/>
  <c r="AR235" i="3"/>
  <c r="AW235" i="3" s="1"/>
  <c r="AX235" i="3" s="1"/>
  <c r="AR234" i="3"/>
  <c r="AW234" i="3" s="1"/>
  <c r="AX234" i="3" s="1"/>
  <c r="AR233" i="3"/>
  <c r="AR232" i="3"/>
  <c r="AR231" i="3"/>
  <c r="AR230" i="3"/>
  <c r="AR229" i="3"/>
  <c r="AR228" i="3"/>
  <c r="AR227" i="3"/>
  <c r="AR226" i="3"/>
  <c r="AR225" i="3"/>
  <c r="AR224" i="3"/>
  <c r="AR223" i="3"/>
  <c r="AR222" i="3"/>
  <c r="AR221" i="3"/>
  <c r="AR220" i="3"/>
  <c r="AW220" i="3" s="1"/>
  <c r="AR219" i="3"/>
  <c r="AW219" i="3" s="1"/>
  <c r="AX219" i="3" s="1"/>
  <c r="AR218" i="3"/>
  <c r="AW218" i="3" s="1"/>
  <c r="AX218" i="3" s="1"/>
  <c r="AR217" i="3"/>
  <c r="AR216" i="3"/>
  <c r="AR215" i="3"/>
  <c r="AR214" i="3"/>
  <c r="AW214" i="3" s="1"/>
  <c r="AX214" i="3" s="1"/>
  <c r="AR213" i="3"/>
  <c r="AR212" i="3"/>
  <c r="AR211" i="3"/>
  <c r="AR210" i="3"/>
  <c r="AW210" i="3" s="1"/>
  <c r="AX210" i="3" s="1"/>
  <c r="AR209" i="3"/>
  <c r="AR208" i="3"/>
  <c r="AR207" i="3"/>
  <c r="AR206" i="3"/>
  <c r="AW206" i="3" s="1"/>
  <c r="AX206" i="3" s="1"/>
  <c r="AR205" i="3"/>
  <c r="AR204" i="3"/>
  <c r="AR203" i="3"/>
  <c r="AR202" i="3"/>
  <c r="AR201" i="3"/>
  <c r="AR200" i="3"/>
  <c r="AR199" i="3"/>
  <c r="AR198" i="3"/>
  <c r="AW198" i="3" s="1"/>
  <c r="AX198" i="3" s="1"/>
  <c r="AR197" i="3"/>
  <c r="AR196" i="3"/>
  <c r="AW196" i="3" s="1"/>
  <c r="AX196" i="3" s="1"/>
  <c r="AR195" i="3"/>
  <c r="AR194" i="3"/>
  <c r="AR193" i="3"/>
  <c r="AR192" i="3"/>
  <c r="AR191" i="3"/>
  <c r="AR190" i="3"/>
  <c r="AR189" i="3"/>
  <c r="AR188" i="3"/>
  <c r="AR187" i="3"/>
  <c r="AR186" i="3"/>
  <c r="AR185" i="3"/>
  <c r="AR184" i="3"/>
  <c r="AR183" i="3"/>
  <c r="AR182" i="3"/>
  <c r="AR181" i="3"/>
  <c r="AR180" i="3"/>
  <c r="AR179" i="3"/>
  <c r="AW179" i="3" s="1"/>
  <c r="AX179" i="3" s="1"/>
  <c r="AR178" i="3"/>
  <c r="AW178" i="3" s="1"/>
  <c r="AX178" i="3" s="1"/>
  <c r="AR177" i="3"/>
  <c r="AR176" i="3"/>
  <c r="AR175" i="3"/>
  <c r="AR174" i="3"/>
  <c r="AW174" i="3" s="1"/>
  <c r="AX174" i="3" s="1"/>
  <c r="AR173" i="3"/>
  <c r="AR172" i="3"/>
  <c r="AW172" i="3" s="1"/>
  <c r="AX172" i="3" s="1"/>
  <c r="AR171" i="3"/>
  <c r="AR170" i="3"/>
  <c r="AR169" i="3"/>
  <c r="AR168" i="3"/>
  <c r="AR167" i="3"/>
  <c r="AW167" i="3" s="1"/>
  <c r="AX167" i="3" s="1"/>
  <c r="AR166" i="3"/>
  <c r="AR165" i="3"/>
  <c r="AR164" i="3"/>
  <c r="AR163" i="3"/>
  <c r="AR162" i="3"/>
  <c r="AW162" i="3" s="1"/>
  <c r="AX162" i="3" s="1"/>
  <c r="AR161" i="3"/>
  <c r="AR160" i="3"/>
  <c r="AR159" i="3"/>
  <c r="AR158" i="3"/>
  <c r="AR157" i="3"/>
  <c r="AR156" i="3"/>
  <c r="AW156" i="3" s="1"/>
  <c r="AX156" i="3" s="1"/>
  <c r="AR155" i="3"/>
  <c r="AR154" i="3"/>
  <c r="AW154" i="3" s="1"/>
  <c r="AX154" i="3" s="1"/>
  <c r="AR153" i="3"/>
  <c r="AR152" i="3"/>
  <c r="AR151" i="3"/>
  <c r="AR150" i="3"/>
  <c r="AR149" i="3"/>
  <c r="AR148" i="3"/>
  <c r="AR147" i="3"/>
  <c r="AR146" i="3"/>
  <c r="AW146" i="3" s="1"/>
  <c r="AX146" i="3" s="1"/>
  <c r="AR145" i="3"/>
  <c r="AR144" i="3"/>
  <c r="AR143" i="3"/>
  <c r="AW143" i="3" s="1"/>
  <c r="AX143" i="3" s="1"/>
  <c r="AR142" i="3"/>
  <c r="AW142" i="3" s="1"/>
  <c r="AX142" i="3" s="1"/>
  <c r="AR141" i="3"/>
  <c r="AR140" i="3"/>
  <c r="AR139" i="3"/>
  <c r="AR138" i="3"/>
  <c r="AW138" i="3" s="1"/>
  <c r="AX138" i="3" s="1"/>
  <c r="AR137" i="3"/>
  <c r="AR136" i="3"/>
  <c r="AR135" i="3"/>
  <c r="AR134" i="3"/>
  <c r="AW134" i="3" s="1"/>
  <c r="AX134" i="3" s="1"/>
  <c r="AR133" i="3"/>
  <c r="AR132" i="3"/>
  <c r="AW132" i="3" s="1"/>
  <c r="AX132" i="3" s="1"/>
  <c r="AR131" i="3"/>
  <c r="AR130" i="3"/>
  <c r="AR129" i="3"/>
  <c r="AR128" i="3"/>
  <c r="AR127" i="3"/>
  <c r="AR126" i="3"/>
  <c r="AR125" i="3"/>
  <c r="AR124" i="3"/>
  <c r="AW124" i="3" s="1"/>
  <c r="AX124" i="3" s="1"/>
  <c r="AR123" i="3"/>
  <c r="AR122" i="3"/>
  <c r="AW122" i="3" s="1"/>
  <c r="AX122" i="3" s="1"/>
  <c r="AR121" i="3"/>
  <c r="AR120" i="3"/>
  <c r="AR119" i="3"/>
  <c r="AW119" i="3" s="1"/>
  <c r="AX119" i="3" s="1"/>
  <c r="AR118" i="3"/>
  <c r="AW118" i="3" s="1"/>
  <c r="AX118" i="3" s="1"/>
  <c r="AR117" i="3"/>
  <c r="AR116" i="3"/>
  <c r="AR115" i="3"/>
  <c r="AR114" i="3"/>
  <c r="AR113" i="3"/>
  <c r="AR112" i="3"/>
  <c r="AR111" i="3"/>
  <c r="AW111" i="3" s="1"/>
  <c r="AX111" i="3" s="1"/>
  <c r="AR110" i="3"/>
  <c r="AR109" i="3"/>
  <c r="AR108" i="3"/>
  <c r="AR107" i="3"/>
  <c r="AR106" i="3"/>
  <c r="AW106" i="3" s="1"/>
  <c r="AX106" i="3" s="1"/>
  <c r="AR105" i="3"/>
  <c r="AR104" i="3"/>
  <c r="AR103" i="3"/>
  <c r="AR102" i="3"/>
  <c r="AR101" i="3"/>
  <c r="AR100" i="3"/>
  <c r="AW100" i="3" s="1"/>
  <c r="AX100" i="3" s="1"/>
  <c r="AR99" i="3"/>
  <c r="AR98" i="3"/>
  <c r="AW98" i="3" s="1"/>
  <c r="AX98" i="3" s="1"/>
  <c r="AR97" i="3"/>
  <c r="AR96" i="3"/>
  <c r="AR95" i="3"/>
  <c r="AW95" i="3" s="1"/>
  <c r="AX95" i="3" s="1"/>
  <c r="AR94" i="3"/>
  <c r="AW94" i="3" s="1"/>
  <c r="AX94" i="3" s="1"/>
  <c r="AR93" i="3"/>
  <c r="AR92" i="3"/>
  <c r="AR91" i="3"/>
  <c r="AW91" i="3" s="1"/>
  <c r="AX91" i="3" s="1"/>
  <c r="AR90" i="3"/>
  <c r="AR89" i="3"/>
  <c r="AR88" i="3"/>
  <c r="AR87" i="3"/>
  <c r="AR86" i="3"/>
  <c r="AW86" i="3" s="1"/>
  <c r="AX86" i="3" s="1"/>
  <c r="AR85" i="3"/>
  <c r="AR84" i="3"/>
  <c r="AW84" i="3" s="1"/>
  <c r="AX84" i="3" s="1"/>
  <c r="AR83" i="3"/>
  <c r="AW83" i="3" s="1"/>
  <c r="AX83" i="3" s="1"/>
  <c r="AR82" i="3"/>
  <c r="AR81" i="3"/>
  <c r="AR80" i="3"/>
  <c r="AR79" i="3"/>
  <c r="AR78" i="3"/>
  <c r="AW78" i="3" s="1"/>
  <c r="AX78" i="3" s="1"/>
  <c r="AR77" i="3"/>
  <c r="AR76" i="3"/>
  <c r="AW76" i="3" s="1"/>
  <c r="AX76" i="3" s="1"/>
  <c r="AR75" i="3"/>
  <c r="AR74" i="3"/>
  <c r="AW74" i="3" s="1"/>
  <c r="AX74" i="3" s="1"/>
  <c r="AR73" i="3"/>
  <c r="AR72" i="3"/>
  <c r="AW72" i="3" s="1"/>
  <c r="AX72" i="3" s="1"/>
  <c r="AR71" i="3"/>
  <c r="AR70" i="3"/>
  <c r="AR69" i="3"/>
  <c r="AR68" i="3"/>
  <c r="AR67" i="3"/>
  <c r="AR66" i="3"/>
  <c r="AW66" i="3" s="1"/>
  <c r="AX66" i="3" s="1"/>
  <c r="AR65" i="3"/>
  <c r="AR64" i="3"/>
  <c r="AR63" i="3"/>
  <c r="AW63" i="3" s="1"/>
  <c r="AX63" i="3" s="1"/>
  <c r="AR62" i="3"/>
  <c r="AR61" i="3"/>
  <c r="AR60" i="3"/>
  <c r="AR59" i="3"/>
  <c r="AR58" i="3"/>
  <c r="AR57" i="3"/>
  <c r="AR56" i="3"/>
  <c r="AR55" i="3"/>
  <c r="AR54" i="3"/>
  <c r="AW54" i="3" s="1"/>
  <c r="AX54" i="3" s="1"/>
  <c r="AR53" i="3"/>
  <c r="AR52" i="3"/>
  <c r="AW52" i="3" s="1"/>
  <c r="AX52" i="3" s="1"/>
  <c r="AR51" i="3"/>
  <c r="AR50" i="3"/>
  <c r="AW50" i="3" s="1"/>
  <c r="AX50" i="3" s="1"/>
  <c r="AR49" i="3"/>
  <c r="AR48" i="3"/>
  <c r="AR47" i="3"/>
  <c r="AW47" i="3" s="1"/>
  <c r="AX47" i="3" s="1"/>
  <c r="AR46" i="3"/>
  <c r="AR45" i="3"/>
  <c r="AR44" i="3"/>
  <c r="AR43" i="3"/>
  <c r="AW43" i="3" s="1"/>
  <c r="AX43" i="3" s="1"/>
  <c r="AR42" i="3"/>
  <c r="AW42" i="3" s="1"/>
  <c r="AX42" i="3" s="1"/>
  <c r="AR41" i="3"/>
  <c r="AR40" i="3"/>
  <c r="AR39" i="3"/>
  <c r="AR38" i="3"/>
  <c r="AR37" i="3"/>
  <c r="AR36" i="3"/>
  <c r="AR35" i="3"/>
  <c r="AR34" i="3"/>
  <c r="AR33" i="3"/>
  <c r="AR32" i="3"/>
  <c r="AR31" i="3"/>
  <c r="AR30" i="3"/>
  <c r="AW30" i="3" s="1"/>
  <c r="AX30" i="3" s="1"/>
  <c r="AR29" i="3"/>
  <c r="AR28" i="3"/>
  <c r="AW28" i="3" s="1"/>
  <c r="AX28" i="3" s="1"/>
  <c r="AR27" i="3"/>
  <c r="AR26" i="3"/>
  <c r="AR25" i="3"/>
  <c r="AR24" i="3"/>
  <c r="AR23" i="3"/>
  <c r="AW23" i="3" s="1"/>
  <c r="AX23" i="3" s="1"/>
  <c r="AR22" i="3"/>
  <c r="AR21" i="3"/>
  <c r="AR20" i="3"/>
  <c r="AR19" i="3"/>
  <c r="AR18" i="3"/>
  <c r="AR17" i="3"/>
  <c r="AR16" i="3"/>
  <c r="AW16" i="3" s="1"/>
  <c r="AX16" i="3" s="1"/>
  <c r="AR15" i="3"/>
  <c r="AR14" i="3"/>
  <c r="AR13" i="3"/>
  <c r="AR12" i="3"/>
  <c r="AW12" i="3" s="1"/>
  <c r="AX12" i="3" s="1"/>
  <c r="AR11" i="3"/>
  <c r="AR10" i="3"/>
  <c r="AR9" i="3"/>
  <c r="AW9" i="3"/>
  <c r="AR8" i="3"/>
  <c r="AR7" i="3"/>
  <c r="AW7" i="3" s="1"/>
  <c r="AX7" i="3" s="1"/>
  <c r="AW152" i="3"/>
  <c r="AX152" i="3" s="1"/>
  <c r="AW224" i="3"/>
  <c r="AX224" i="3" s="1"/>
  <c r="AW296" i="3"/>
  <c r="AX296" i="3" s="1"/>
  <c r="AW524" i="3"/>
  <c r="AX524" i="3" s="1"/>
  <c r="AW596" i="3"/>
  <c r="AX596" i="3" s="1"/>
  <c r="AW668" i="3"/>
  <c r="AX668" i="3" s="1"/>
  <c r="AW728" i="3"/>
  <c r="AX728" i="3" s="1"/>
  <c r="AW800" i="3"/>
  <c r="AW860" i="3"/>
  <c r="AX860" i="3" s="1"/>
  <c r="AW920" i="3"/>
  <c r="AX920" i="3" s="1"/>
  <c r="AW81" i="3"/>
  <c r="AX81" i="3" s="1"/>
  <c r="AW177" i="3"/>
  <c r="AX177" i="3" s="1"/>
  <c r="AW249" i="3"/>
  <c r="AX249" i="3" s="1"/>
  <c r="AW321" i="3"/>
  <c r="AX321" i="3" s="1"/>
  <c r="AW381" i="3"/>
  <c r="AX381" i="3" s="1"/>
  <c r="AW441" i="3"/>
  <c r="AW501" i="3"/>
  <c r="AX501" i="3" s="1"/>
  <c r="AW561" i="3"/>
  <c r="AX561" i="3" s="1"/>
  <c r="AW609" i="3"/>
  <c r="AX609" i="3" s="1"/>
  <c r="AW669" i="3"/>
  <c r="AW729" i="3"/>
  <c r="AX729" i="3" s="1"/>
  <c r="AW777" i="3"/>
  <c r="AX777" i="3" s="1"/>
  <c r="AW825" i="3"/>
  <c r="AX825" i="3" s="1"/>
  <c r="AW885" i="3"/>
  <c r="AX885" i="3" s="1"/>
  <c r="AW897" i="3"/>
  <c r="AX897" i="3" s="1"/>
  <c r="AW46" i="3"/>
  <c r="AX46" i="3" s="1"/>
  <c r="AW298" i="3"/>
  <c r="AX298" i="3" s="1"/>
  <c r="AW406" i="3"/>
  <c r="AX406" i="3" s="1"/>
  <c r="AW430" i="3"/>
  <c r="AX430" i="3" s="1"/>
  <c r="AW442" i="3"/>
  <c r="AX442" i="3" s="1"/>
  <c r="AW466" i="3"/>
  <c r="AX466" i="3" s="1"/>
  <c r="AW490" i="3"/>
  <c r="AX490" i="3" s="1"/>
  <c r="AW526" i="3"/>
  <c r="AX526" i="3" s="1"/>
  <c r="AW562" i="3"/>
  <c r="AX562" i="3" s="1"/>
  <c r="AW586" i="3"/>
  <c r="AX586" i="3" s="1"/>
  <c r="AW598" i="3"/>
  <c r="AX598" i="3" s="1"/>
  <c r="AW622" i="3"/>
  <c r="AX622" i="3" s="1"/>
  <c r="AW634" i="3"/>
  <c r="AX634" i="3" s="1"/>
  <c r="AW646" i="3"/>
  <c r="AX646" i="3" s="1"/>
  <c r="AW670" i="3"/>
  <c r="AX670" i="3" s="1"/>
  <c r="AW718" i="3"/>
  <c r="AX718" i="3" s="1"/>
  <c r="AW802" i="3"/>
  <c r="AX802" i="3" s="1"/>
  <c r="AW826" i="3"/>
  <c r="AX826" i="3" s="1"/>
  <c r="AW850" i="3"/>
  <c r="AX850" i="3" s="1"/>
  <c r="AW874" i="3"/>
  <c r="AW898" i="3"/>
  <c r="AX898" i="3" s="1"/>
  <c r="AW934" i="3"/>
  <c r="AX934" i="3" s="1"/>
  <c r="AW946" i="3"/>
  <c r="AX946" i="3" s="1"/>
  <c r="AW11" i="3"/>
  <c r="AX11" i="3" s="1"/>
  <c r="AW35" i="3"/>
  <c r="AX35" i="3" s="1"/>
  <c r="AW71" i="3"/>
  <c r="AX71" i="3" s="1"/>
  <c r="AW107" i="3"/>
  <c r="AX107" i="3" s="1"/>
  <c r="AW191" i="3"/>
  <c r="AX191" i="3" s="1"/>
  <c r="AW203" i="3"/>
  <c r="AX203" i="3" s="1"/>
  <c r="AW215" i="3"/>
  <c r="AX215" i="3" s="1"/>
  <c r="AW227" i="3"/>
  <c r="AX227" i="3" s="1"/>
  <c r="AW251" i="3"/>
  <c r="AX251" i="3" s="1"/>
  <c r="AW287" i="3"/>
  <c r="AX287" i="3" s="1"/>
  <c r="AW347" i="3"/>
  <c r="AX347" i="3" s="1"/>
  <c r="AW371" i="3"/>
  <c r="AX371" i="3" s="1"/>
  <c r="AW383" i="3"/>
  <c r="AX383" i="3" s="1"/>
  <c r="AW395" i="3"/>
  <c r="AX395" i="3" s="1"/>
  <c r="AW419" i="3"/>
  <c r="AX419" i="3" s="1"/>
  <c r="AW443" i="3"/>
  <c r="AX443" i="3" s="1"/>
  <c r="AW503" i="3"/>
  <c r="AX503" i="3" s="1"/>
  <c r="AW539" i="3"/>
  <c r="AX539" i="3" s="1"/>
  <c r="AW575" i="3"/>
  <c r="AX575" i="3" s="1"/>
  <c r="AW599" i="3"/>
  <c r="AX599" i="3" s="1"/>
  <c r="AW623" i="3"/>
  <c r="AX623" i="3" s="1"/>
  <c r="AW635" i="3"/>
  <c r="AX635" i="3" s="1"/>
  <c r="AW647" i="3"/>
  <c r="AX647" i="3" s="1"/>
  <c r="AW683" i="3"/>
  <c r="AX683" i="3" s="1"/>
  <c r="AW695" i="3"/>
  <c r="AX695" i="3" s="1"/>
  <c r="AW743" i="3"/>
  <c r="AX743" i="3" s="1"/>
  <c r="AW755" i="3"/>
  <c r="AX755" i="3" s="1"/>
  <c r="AW767" i="3"/>
  <c r="AX767" i="3" s="1"/>
  <c r="AW791" i="3"/>
  <c r="AX791" i="3" s="1"/>
  <c r="AW803" i="3"/>
  <c r="AX803" i="3" s="1"/>
  <c r="AW815" i="3"/>
  <c r="AX815" i="3" s="1"/>
  <c r="AW851" i="3"/>
  <c r="AX851" i="3" s="1"/>
  <c r="AW863" i="3"/>
  <c r="AX863" i="3" s="1"/>
  <c r="AW887" i="3"/>
  <c r="AX887" i="3" s="1"/>
  <c r="AW911" i="3"/>
  <c r="AX911" i="3" s="1"/>
  <c r="AW935" i="3"/>
  <c r="AX935" i="3" s="1"/>
  <c r="AW947" i="3"/>
  <c r="AX947" i="3" s="1"/>
  <c r="AW959" i="3"/>
  <c r="AX959" i="3" s="1"/>
  <c r="AW68" i="3"/>
  <c r="AX68" i="3" s="1"/>
  <c r="AW140" i="3"/>
  <c r="AX140" i="3" s="1"/>
  <c r="AW212" i="3"/>
  <c r="AW284" i="3"/>
  <c r="AW380" i="3"/>
  <c r="AX380" i="3" s="1"/>
  <c r="AW476" i="3"/>
  <c r="AX476" i="3" s="1"/>
  <c r="AW548" i="3"/>
  <c r="AX548" i="3" s="1"/>
  <c r="AW620" i="3"/>
  <c r="AX620" i="3" s="1"/>
  <c r="AW704" i="3"/>
  <c r="AX704" i="3" s="1"/>
  <c r="AW884" i="3"/>
  <c r="AX884" i="3" s="1"/>
  <c r="AW93" i="3"/>
  <c r="AX93" i="3" s="1"/>
  <c r="AW225" i="3"/>
  <c r="AX225" i="3" s="1"/>
  <c r="AW285" i="3"/>
  <c r="AW345" i="3"/>
  <c r="AX345" i="3" s="1"/>
  <c r="AW405" i="3"/>
  <c r="AW465" i="3"/>
  <c r="AX465" i="3" s="1"/>
  <c r="AW525" i="3"/>
  <c r="AX525" i="3" s="1"/>
  <c r="AW633" i="3"/>
  <c r="AX633" i="3" s="1"/>
  <c r="AW705" i="3"/>
  <c r="AX705" i="3" s="1"/>
  <c r="AW765" i="3"/>
  <c r="AX765" i="3" s="1"/>
  <c r="AW837" i="3"/>
  <c r="AX837" i="3" s="1"/>
  <c r="AW945" i="3"/>
  <c r="AX945" i="3" s="1"/>
  <c r="AW58" i="3"/>
  <c r="AX58" i="3" s="1"/>
  <c r="AW166" i="3"/>
  <c r="AX166" i="3" s="1"/>
  <c r="AW334" i="3"/>
  <c r="AX334" i="3" s="1"/>
  <c r="AW204" i="3"/>
  <c r="AX204" i="3" s="1"/>
  <c r="AW264" i="3"/>
  <c r="AX264" i="3" s="1"/>
  <c r="AW312" i="3"/>
  <c r="AX312" i="3" s="1"/>
  <c r="AW336" i="3"/>
  <c r="AX336" i="3" s="1"/>
  <c r="AW384" i="3"/>
  <c r="AX384" i="3" s="1"/>
  <c r="AW396" i="3"/>
  <c r="AX396" i="3" s="1"/>
  <c r="AW420" i="3"/>
  <c r="AX420" i="3" s="1"/>
  <c r="AW444" i="3"/>
  <c r="AX444" i="3" s="1"/>
  <c r="AW456" i="3"/>
  <c r="AX456" i="3" s="1"/>
  <c r="AW492" i="3"/>
  <c r="AX492" i="3" s="1"/>
  <c r="AW504" i="3"/>
  <c r="AX504" i="3" s="1"/>
  <c r="AW528" i="3"/>
  <c r="AX528" i="3" s="1"/>
  <c r="AW540" i="3"/>
  <c r="AX540" i="3" s="1"/>
  <c r="AW552" i="3"/>
  <c r="AX552" i="3" s="1"/>
  <c r="AW564" i="3"/>
  <c r="AX564" i="3" s="1"/>
  <c r="AW588" i="3"/>
  <c r="AX588" i="3" s="1"/>
  <c r="AW600" i="3"/>
  <c r="AW612" i="3"/>
  <c r="AX612" i="3" s="1"/>
  <c r="AW636" i="3"/>
  <c r="AX636" i="3" s="1"/>
  <c r="AW648" i="3"/>
  <c r="AX648" i="3" s="1"/>
  <c r="AW660" i="3"/>
  <c r="AX660" i="3" s="1"/>
  <c r="AW684" i="3"/>
  <c r="AX684" i="3" s="1"/>
  <c r="AW696" i="3"/>
  <c r="AX696" i="3" s="1"/>
  <c r="AW708" i="3"/>
  <c r="AW732" i="3"/>
  <c r="AX732" i="3" s="1"/>
  <c r="AW744" i="3"/>
  <c r="AX744" i="3" s="1"/>
  <c r="AW756" i="3"/>
  <c r="AX756" i="3" s="1"/>
  <c r="AW780" i="3"/>
  <c r="AX780" i="3" s="1"/>
  <c r="AW804" i="3"/>
  <c r="AX804" i="3" s="1"/>
  <c r="AW816" i="3"/>
  <c r="AX816" i="3" s="1"/>
  <c r="AW828" i="3"/>
  <c r="AX828" i="3" s="1"/>
  <c r="AW852" i="3"/>
  <c r="AW864" i="3"/>
  <c r="AX864" i="3" s="1"/>
  <c r="AW888" i="3"/>
  <c r="AX888" i="3" s="1"/>
  <c r="AW912" i="3"/>
  <c r="AX912" i="3" s="1"/>
  <c r="AW936" i="3"/>
  <c r="AX936" i="3" s="1"/>
  <c r="AW948" i="3"/>
  <c r="AX948" i="3" s="1"/>
  <c r="AW960" i="3"/>
  <c r="AX960" i="3" s="1"/>
  <c r="AW13" i="3"/>
  <c r="AX13" i="3" s="1"/>
  <c r="AW37" i="3"/>
  <c r="AX37" i="3" s="1"/>
  <c r="AW49" i="3"/>
  <c r="AX49" i="3" s="1"/>
  <c r="AW61" i="3"/>
  <c r="AX61" i="3" s="1"/>
  <c r="AW73" i="3"/>
  <c r="AX73" i="3" s="1"/>
  <c r="AW85" i="3"/>
  <c r="AX85" i="3" s="1"/>
  <c r="AW133" i="3"/>
  <c r="AX133" i="3" s="1"/>
  <c r="AW145" i="3"/>
  <c r="AX145" i="3" s="1"/>
  <c r="AW181" i="3"/>
  <c r="AX181" i="3" s="1"/>
  <c r="AW193" i="3"/>
  <c r="AX193" i="3" s="1"/>
  <c r="AW205" i="3"/>
  <c r="AX205" i="3" s="1"/>
  <c r="AW217" i="3"/>
  <c r="AX217" i="3" s="1"/>
  <c r="AW229" i="3"/>
  <c r="AW241" i="3"/>
  <c r="AX241" i="3" s="1"/>
  <c r="AW253" i="3"/>
  <c r="AX253" i="3" s="1"/>
  <c r="AW265" i="3"/>
  <c r="AX265" i="3" s="1"/>
  <c r="AW289" i="3"/>
  <c r="AX289" i="3" s="1"/>
  <c r="AW313" i="3"/>
  <c r="AX313" i="3" s="1"/>
  <c r="AW325" i="3"/>
  <c r="AX325" i="3" s="1"/>
  <c r="AW337" i="3"/>
  <c r="AX337" i="3" s="1"/>
  <c r="AW349" i="3"/>
  <c r="AX349" i="3" s="1"/>
  <c r="AW361" i="3"/>
  <c r="AX361" i="3" s="1"/>
  <c r="AW373" i="3"/>
  <c r="AX373" i="3" s="1"/>
  <c r="AW385" i="3"/>
  <c r="AX385" i="3" s="1"/>
  <c r="AW397" i="3"/>
  <c r="AW409" i="3"/>
  <c r="AX409" i="3" s="1"/>
  <c r="AW421" i="3"/>
  <c r="AX421" i="3" s="1"/>
  <c r="AW433" i="3"/>
  <c r="AX433" i="3" s="1"/>
  <c r="AW457" i="3"/>
  <c r="AW469" i="3"/>
  <c r="AX469" i="3" s="1"/>
  <c r="AW481" i="3"/>
  <c r="AX481" i="3" s="1"/>
  <c r="AW493" i="3"/>
  <c r="AX493" i="3" s="1"/>
  <c r="AW505" i="3"/>
  <c r="AW517" i="3"/>
  <c r="AX517" i="3" s="1"/>
  <c r="AW529" i="3"/>
  <c r="AX529" i="3" s="1"/>
  <c r="AW541" i="3"/>
  <c r="AX541" i="3" s="1"/>
  <c r="AW553" i="3"/>
  <c r="AX553" i="3" s="1"/>
  <c r="AW565" i="3"/>
  <c r="AX565" i="3" s="1"/>
  <c r="AW577" i="3"/>
  <c r="AX577" i="3" s="1"/>
  <c r="AW601" i="3"/>
  <c r="AX601" i="3" s="1"/>
  <c r="AW613" i="3"/>
  <c r="AW625" i="3"/>
  <c r="AX625" i="3" s="1"/>
  <c r="AW637" i="3"/>
  <c r="AX637" i="3" s="1"/>
  <c r="AW649" i="3"/>
  <c r="AX649" i="3" s="1"/>
  <c r="AW661" i="3"/>
  <c r="AX661" i="3" s="1"/>
  <c r="AW685" i="3"/>
  <c r="AX685" i="3" s="1"/>
  <c r="AW697" i="3"/>
  <c r="AX697" i="3" s="1"/>
  <c r="AW709" i="3"/>
  <c r="AX709" i="3" s="1"/>
  <c r="AW721" i="3"/>
  <c r="AX721" i="3" s="1"/>
  <c r="AW733" i="3"/>
  <c r="AW745" i="3"/>
  <c r="AX745" i="3" s="1"/>
  <c r="AW757" i="3"/>
  <c r="AX757" i="3" s="1"/>
  <c r="AW769" i="3"/>
  <c r="AX769" i="3" s="1"/>
  <c r="AW781" i="3"/>
  <c r="AX781" i="3" s="1"/>
  <c r="AW793" i="3"/>
  <c r="AX793" i="3" s="1"/>
  <c r="AW805" i="3"/>
  <c r="AX805" i="3" s="1"/>
  <c r="AW817" i="3"/>
  <c r="AX817" i="3" s="1"/>
  <c r="AW829" i="3"/>
  <c r="AX829" i="3" s="1"/>
  <c r="AW841" i="3"/>
  <c r="AX841" i="3" s="1"/>
  <c r="AW853" i="3"/>
  <c r="AX853" i="3" s="1"/>
  <c r="AW865" i="3"/>
  <c r="AX865" i="3" s="1"/>
  <c r="AW877" i="3"/>
  <c r="AX877" i="3" s="1"/>
  <c r="AW889" i="3"/>
  <c r="AX889" i="3" s="1"/>
  <c r="AW901" i="3"/>
  <c r="AX901" i="3" s="1"/>
  <c r="AW925" i="3"/>
  <c r="AW937" i="3"/>
  <c r="AW949" i="3"/>
  <c r="AX949" i="3" s="1"/>
  <c r="AW961" i="3"/>
  <c r="AX961" i="3" s="1"/>
  <c r="AW44" i="3"/>
  <c r="AX44" i="3" s="1"/>
  <c r="AW116" i="3"/>
  <c r="AX116" i="3" s="1"/>
  <c r="AW188" i="3"/>
  <c r="AX188" i="3" s="1"/>
  <c r="AW248" i="3"/>
  <c r="AX248" i="3" s="1"/>
  <c r="AW308" i="3"/>
  <c r="AW428" i="3"/>
  <c r="AX428" i="3" s="1"/>
  <c r="AW572" i="3"/>
  <c r="AX572" i="3" s="1"/>
  <c r="AW632" i="3"/>
  <c r="AX632" i="3" s="1"/>
  <c r="AW692" i="3"/>
  <c r="AX692" i="3" s="1"/>
  <c r="AW788" i="3"/>
  <c r="AX788" i="3" s="1"/>
  <c r="AW848" i="3"/>
  <c r="AX848" i="3" s="1"/>
  <c r="AW896" i="3"/>
  <c r="AX896" i="3" s="1"/>
  <c r="AW33" i="3"/>
  <c r="AX33" i="3" s="1"/>
  <c r="AW117" i="3"/>
  <c r="AX117" i="3" s="1"/>
  <c r="AW189" i="3"/>
  <c r="AX189" i="3" s="1"/>
  <c r="AW273" i="3"/>
  <c r="AX273" i="3" s="1"/>
  <c r="AW333" i="3"/>
  <c r="AX333" i="3" s="1"/>
  <c r="AW393" i="3"/>
  <c r="AX393" i="3" s="1"/>
  <c r="AW453" i="3"/>
  <c r="AX453" i="3" s="1"/>
  <c r="AW513" i="3"/>
  <c r="AX513" i="3" s="1"/>
  <c r="AW585" i="3"/>
  <c r="AX585" i="3" s="1"/>
  <c r="AW645" i="3"/>
  <c r="AX645" i="3" s="1"/>
  <c r="AW717" i="3"/>
  <c r="AW789" i="3"/>
  <c r="AX789" i="3" s="1"/>
  <c r="AW849" i="3"/>
  <c r="AX849" i="3" s="1"/>
  <c r="AW933" i="3"/>
  <c r="AX933" i="3" s="1"/>
  <c r="AW22" i="3"/>
  <c r="AX22" i="3" s="1"/>
  <c r="AW82" i="3"/>
  <c r="AX82" i="3" s="1"/>
  <c r="AW358" i="3"/>
  <c r="AX358" i="3" s="1"/>
  <c r="AW36" i="3"/>
  <c r="AX36" i="3" s="1"/>
  <c r="AW216" i="3"/>
  <c r="AX216" i="3" s="1"/>
  <c r="AW252" i="3"/>
  <c r="AX252" i="3" s="1"/>
  <c r="AW288" i="3"/>
  <c r="AX288" i="3" s="1"/>
  <c r="AW14" i="3"/>
  <c r="AX14" i="3" s="1"/>
  <c r="AW158" i="3"/>
  <c r="AX158" i="3" s="1"/>
  <c r="AW194" i="3"/>
  <c r="AX194" i="3" s="1"/>
  <c r="AW230" i="3"/>
  <c r="AX230" i="3" s="1"/>
  <c r="AW314" i="3"/>
  <c r="AX314" i="3" s="1"/>
  <c r="AW398" i="3"/>
  <c r="AX398" i="3" s="1"/>
  <c r="AW470" i="3"/>
  <c r="AX470" i="3" s="1"/>
  <c r="AW554" i="3"/>
  <c r="AX554" i="3" s="1"/>
  <c r="AW626" i="3"/>
  <c r="AX626" i="3" s="1"/>
  <c r="AW662" i="3"/>
  <c r="AX662" i="3" s="1"/>
  <c r="AW698" i="3"/>
  <c r="AX698" i="3" s="1"/>
  <c r="AW770" i="3"/>
  <c r="AX770" i="3" s="1"/>
  <c r="AW806" i="3"/>
  <c r="AX806" i="3" s="1"/>
  <c r="AW842" i="3"/>
  <c r="AX842" i="3" s="1"/>
  <c r="AW950" i="3"/>
  <c r="AX950" i="3" s="1"/>
  <c r="AW27" i="3"/>
  <c r="AX27" i="3" s="1"/>
  <c r="AW39" i="3"/>
  <c r="AX39" i="3" s="1"/>
  <c r="AW51" i="3"/>
  <c r="AX51" i="3" s="1"/>
  <c r="AW75" i="3"/>
  <c r="AX75" i="3" s="1"/>
  <c r="AW87" i="3"/>
  <c r="AX87" i="3" s="1"/>
  <c r="AW99" i="3"/>
  <c r="AX99" i="3" s="1"/>
  <c r="AW123" i="3"/>
  <c r="AX123" i="3" s="1"/>
  <c r="AW135" i="3"/>
  <c r="AX135" i="3" s="1"/>
  <c r="AW147" i="3"/>
  <c r="AX147" i="3" s="1"/>
  <c r="AW171" i="3"/>
  <c r="AX171" i="3" s="1"/>
  <c r="AW183" i="3"/>
  <c r="AX183" i="3" s="1"/>
  <c r="AW195" i="3"/>
  <c r="AX195" i="3" s="1"/>
  <c r="AW207" i="3"/>
  <c r="AX207" i="3" s="1"/>
  <c r="AW231" i="3"/>
  <c r="AX231" i="3" s="1"/>
  <c r="AW243" i="3"/>
  <c r="AX243" i="3" s="1"/>
  <c r="AW255" i="3"/>
  <c r="AX255" i="3" s="1"/>
  <c r="AW279" i="3"/>
  <c r="AX279" i="3" s="1"/>
  <c r="AW291" i="3"/>
  <c r="AX291" i="3" s="1"/>
  <c r="AW303" i="3"/>
  <c r="AX303" i="3" s="1"/>
  <c r="AW315" i="3"/>
  <c r="AX315" i="3" s="1"/>
  <c r="AW339" i="3"/>
  <c r="AX339" i="3" s="1"/>
  <c r="AW351" i="3"/>
  <c r="AX351" i="3" s="1"/>
  <c r="AW363" i="3"/>
  <c r="AX363" i="3" s="1"/>
  <c r="AW387" i="3"/>
  <c r="AX387" i="3" s="1"/>
  <c r="AW399" i="3"/>
  <c r="AX399" i="3" s="1"/>
  <c r="AW411" i="3"/>
  <c r="AX411" i="3" s="1"/>
  <c r="AW435" i="3"/>
  <c r="AX435" i="3" s="1"/>
  <c r="AW447" i="3"/>
  <c r="AX447" i="3" s="1"/>
  <c r="AW459" i="3"/>
  <c r="AX459" i="3" s="1"/>
  <c r="AW471" i="3"/>
  <c r="AX471" i="3" s="1"/>
  <c r="AW483" i="3"/>
  <c r="AX483" i="3" s="1"/>
  <c r="AW495" i="3"/>
  <c r="AX495" i="3" s="1"/>
  <c r="AW507" i="3"/>
  <c r="AX507" i="3" s="1"/>
  <c r="AW531" i="3"/>
  <c r="AX531" i="3" s="1"/>
  <c r="AW543" i="3"/>
  <c r="AX543" i="3" s="1"/>
  <c r="AW555" i="3"/>
  <c r="AX555" i="3" s="1"/>
  <c r="AW579" i="3"/>
  <c r="AX579" i="3" s="1"/>
  <c r="AW591" i="3"/>
  <c r="AX591" i="3" s="1"/>
  <c r="AW603" i="3"/>
  <c r="AX603" i="3" s="1"/>
  <c r="AW615" i="3"/>
  <c r="AX615" i="3" s="1"/>
  <c r="AW639" i="3"/>
  <c r="AX639" i="3" s="1"/>
  <c r="AW651" i="3"/>
  <c r="AX651" i="3" s="1"/>
  <c r="AW663" i="3"/>
  <c r="AX663" i="3" s="1"/>
  <c r="AW687" i="3"/>
  <c r="AX687" i="3" s="1"/>
  <c r="AW711" i="3"/>
  <c r="AX711" i="3" s="1"/>
  <c r="AW723" i="3"/>
  <c r="AX723" i="3" s="1"/>
  <c r="AW783" i="3"/>
  <c r="AX783" i="3" s="1"/>
  <c r="AW795" i="3"/>
  <c r="AX795" i="3" s="1"/>
  <c r="AW807" i="3"/>
  <c r="AX807" i="3" s="1"/>
  <c r="AW819" i="3"/>
  <c r="AX819" i="3" s="1"/>
  <c r="AW831" i="3"/>
  <c r="AX831" i="3" s="1"/>
  <c r="AW843" i="3"/>
  <c r="AX843" i="3" s="1"/>
  <c r="AW855" i="3"/>
  <c r="AX855" i="3" s="1"/>
  <c r="AW879" i="3"/>
  <c r="AX879" i="3" s="1"/>
  <c r="AW903" i="3"/>
  <c r="AX903" i="3" s="1"/>
  <c r="AW915" i="3"/>
  <c r="AX915" i="3" s="1"/>
  <c r="AW951" i="3"/>
  <c r="AX951" i="3" s="1"/>
  <c r="AW963" i="3"/>
  <c r="AX963" i="3" s="1"/>
  <c r="AW56" i="3"/>
  <c r="AX56" i="3" s="1"/>
  <c r="AW128" i="3"/>
  <c r="AX128" i="3" s="1"/>
  <c r="AW200" i="3"/>
  <c r="AX200" i="3" s="1"/>
  <c r="AW272" i="3"/>
  <c r="AX272" i="3" s="1"/>
  <c r="AW344" i="3"/>
  <c r="AX344" i="3" s="1"/>
  <c r="AW404" i="3"/>
  <c r="AX404" i="3" s="1"/>
  <c r="AW452" i="3"/>
  <c r="AX452" i="3" s="1"/>
  <c r="AW512" i="3"/>
  <c r="AX512" i="3" s="1"/>
  <c r="AW584" i="3"/>
  <c r="AX584" i="3" s="1"/>
  <c r="AW656" i="3"/>
  <c r="AX656" i="3" s="1"/>
  <c r="AW716" i="3"/>
  <c r="AX716" i="3" s="1"/>
  <c r="AW776" i="3"/>
  <c r="AX776" i="3" s="1"/>
  <c r="AW836" i="3"/>
  <c r="AX836" i="3" s="1"/>
  <c r="AW908" i="3"/>
  <c r="AX908" i="3" s="1"/>
  <c r="AW45" i="3"/>
  <c r="AX45" i="3" s="1"/>
  <c r="AW129" i="3"/>
  <c r="AX129" i="3" s="1"/>
  <c r="AW261" i="3"/>
  <c r="AX261" i="3" s="1"/>
  <c r="AW309" i="3"/>
  <c r="AX309" i="3" s="1"/>
  <c r="AW417" i="3"/>
  <c r="AX417" i="3" s="1"/>
  <c r="AW477" i="3"/>
  <c r="AX477" i="3" s="1"/>
  <c r="AW537" i="3"/>
  <c r="AX537" i="3" s="1"/>
  <c r="AW597" i="3"/>
  <c r="AX597" i="3" s="1"/>
  <c r="AW657" i="3"/>
  <c r="AX657" i="3" s="1"/>
  <c r="AW693" i="3"/>
  <c r="AX693" i="3" s="1"/>
  <c r="AW753" i="3"/>
  <c r="AX753" i="3" s="1"/>
  <c r="AW813" i="3"/>
  <c r="AX813" i="3" s="1"/>
  <c r="AW873" i="3"/>
  <c r="AX873" i="3" s="1"/>
  <c r="AW909" i="3"/>
  <c r="AX909" i="3" s="1"/>
  <c r="AW70" i="3"/>
  <c r="AX70" i="3" s="1"/>
  <c r="AW226" i="3"/>
  <c r="AX226" i="3" s="1"/>
  <c r="AW286" i="3"/>
  <c r="AX286" i="3" s="1"/>
  <c r="AW24" i="3"/>
  <c r="AX24" i="3" s="1"/>
  <c r="AW120" i="3"/>
  <c r="AX120" i="3" s="1"/>
  <c r="AW180" i="3"/>
  <c r="AX180" i="3" s="1"/>
  <c r="AW228" i="3"/>
  <c r="AX228" i="3" s="1"/>
  <c r="AW276" i="3"/>
  <c r="AX276" i="3" s="1"/>
  <c r="AW62" i="3"/>
  <c r="AX62" i="3" s="1"/>
  <c r="AW170" i="3"/>
  <c r="AX170" i="3" s="1"/>
  <c r="AW278" i="3"/>
  <c r="AX278" i="3" s="1"/>
  <c r="AW302" i="3"/>
  <c r="AX302" i="3" s="1"/>
  <c r="AW338" i="3"/>
  <c r="AX338" i="3" s="1"/>
  <c r="AW386" i="3"/>
  <c r="AX386" i="3" s="1"/>
  <c r="AW422" i="3"/>
  <c r="AX422" i="3" s="1"/>
  <c r="AW458" i="3"/>
  <c r="AX458" i="3" s="1"/>
  <c r="AW506" i="3"/>
  <c r="AX506" i="3" s="1"/>
  <c r="AW614" i="3"/>
  <c r="AX614" i="3" s="1"/>
  <c r="AW686" i="3"/>
  <c r="AX686" i="3" s="1"/>
  <c r="AW758" i="3"/>
  <c r="AX758" i="3" s="1"/>
  <c r="AW794" i="3"/>
  <c r="AX794" i="3" s="1"/>
  <c r="AW830" i="3"/>
  <c r="AX830" i="3" s="1"/>
  <c r="AW854" i="3"/>
  <c r="AX854" i="3" s="1"/>
  <c r="AW878" i="3"/>
  <c r="AX878" i="3" s="1"/>
  <c r="AW890" i="3"/>
  <c r="AX890" i="3" s="1"/>
  <c r="AW902" i="3"/>
  <c r="AX902" i="3" s="1"/>
  <c r="AW926" i="3"/>
  <c r="AX926" i="3" s="1"/>
  <c r="AW938" i="3"/>
  <c r="AX938" i="3" s="1"/>
  <c r="AW40" i="3"/>
  <c r="AX40" i="3" s="1"/>
  <c r="AW64" i="3"/>
  <c r="AX64" i="3" s="1"/>
  <c r="AW88" i="3"/>
  <c r="AX88" i="3" s="1"/>
  <c r="AW112" i="3"/>
  <c r="AX112" i="3" s="1"/>
  <c r="AW136" i="3"/>
  <c r="AX136" i="3" s="1"/>
  <c r="AW148" i="3"/>
  <c r="AW160" i="3"/>
  <c r="AX160" i="3" s="1"/>
  <c r="AW184" i="3"/>
  <c r="AX184" i="3" s="1"/>
  <c r="AW208" i="3"/>
  <c r="AX208" i="3" s="1"/>
  <c r="AW232" i="3"/>
  <c r="AX232" i="3" s="1"/>
  <c r="AW256" i="3"/>
  <c r="AX256" i="3" s="1"/>
  <c r="AW280" i="3"/>
  <c r="AX280" i="3" s="1"/>
  <c r="AW292" i="3"/>
  <c r="AX292" i="3" s="1"/>
  <c r="AW304" i="3"/>
  <c r="AX304" i="3" s="1"/>
  <c r="AW328" i="3"/>
  <c r="AX328" i="3" s="1"/>
  <c r="AW352" i="3"/>
  <c r="AX352" i="3" s="1"/>
  <c r="AW388" i="3"/>
  <c r="AX388" i="3" s="1"/>
  <c r="AW412" i="3"/>
  <c r="AX412" i="3" s="1"/>
  <c r="AW424" i="3"/>
  <c r="AX424" i="3" s="1"/>
  <c r="AW436" i="3"/>
  <c r="AX436" i="3" s="1"/>
  <c r="AW472" i="3"/>
  <c r="AX472" i="3" s="1"/>
  <c r="AW484" i="3"/>
  <c r="AX484" i="3" s="1"/>
  <c r="AW508" i="3"/>
  <c r="AX508" i="3" s="1"/>
  <c r="AW520" i="3"/>
  <c r="AX520" i="3" s="1"/>
  <c r="AW532" i="3"/>
  <c r="AW544" i="3"/>
  <c r="AX544" i="3" s="1"/>
  <c r="AW556" i="3"/>
  <c r="AX556" i="3" s="1"/>
  <c r="AW580" i="3"/>
  <c r="AX580" i="3" s="1"/>
  <c r="AW616" i="3"/>
  <c r="AX616" i="3" s="1"/>
  <c r="AW628" i="3"/>
  <c r="AX628" i="3" s="1"/>
  <c r="AW664" i="3"/>
  <c r="AX664" i="3" s="1"/>
  <c r="AW676" i="3"/>
  <c r="AX676" i="3" s="1"/>
  <c r="AW688" i="3"/>
  <c r="AX688" i="3" s="1"/>
  <c r="AW700" i="3"/>
  <c r="AX700" i="3" s="1"/>
  <c r="AW760" i="3"/>
  <c r="AX760" i="3" s="1"/>
  <c r="AW772" i="3"/>
  <c r="AX772" i="3" s="1"/>
  <c r="AW784" i="3"/>
  <c r="AX784" i="3" s="1"/>
  <c r="AW808" i="3"/>
  <c r="AX808" i="3" s="1"/>
  <c r="AW820" i="3"/>
  <c r="AX820" i="3" s="1"/>
  <c r="AW832" i="3"/>
  <c r="AX832" i="3" s="1"/>
  <c r="AW856" i="3"/>
  <c r="AX856" i="3" s="1"/>
  <c r="AW868" i="3"/>
  <c r="AX868" i="3" s="1"/>
  <c r="AW880" i="3"/>
  <c r="AW892" i="3"/>
  <c r="AX892" i="3" s="1"/>
  <c r="AW904" i="3"/>
  <c r="AX904" i="3" s="1"/>
  <c r="AW916" i="3"/>
  <c r="AX916" i="3" s="1"/>
  <c r="AW928" i="3"/>
  <c r="AX928" i="3" s="1"/>
  <c r="AW32" i="3"/>
  <c r="AX32" i="3" s="1"/>
  <c r="AW104" i="3"/>
  <c r="AX104" i="3" s="1"/>
  <c r="AW176" i="3"/>
  <c r="AX176" i="3" s="1"/>
  <c r="AW260" i="3"/>
  <c r="AX260" i="3" s="1"/>
  <c r="AW332" i="3"/>
  <c r="AX332" i="3" s="1"/>
  <c r="AW392" i="3"/>
  <c r="AW464" i="3"/>
  <c r="AX464" i="3" s="1"/>
  <c r="AW536" i="3"/>
  <c r="AW608" i="3"/>
  <c r="AX608" i="3" s="1"/>
  <c r="AW680" i="3"/>
  <c r="AW764" i="3"/>
  <c r="AX764" i="3" s="1"/>
  <c r="AW812" i="3"/>
  <c r="AW872" i="3"/>
  <c r="AX872" i="3" s="1"/>
  <c r="AW932" i="3"/>
  <c r="AX932" i="3" s="1"/>
  <c r="AW69" i="3"/>
  <c r="AX69" i="3" s="1"/>
  <c r="AW141" i="3"/>
  <c r="AX141" i="3" s="1"/>
  <c r="AW297" i="3"/>
  <c r="AX297" i="3" s="1"/>
  <c r="AW369" i="3"/>
  <c r="AX369" i="3" s="1"/>
  <c r="AW429" i="3"/>
  <c r="AX429" i="3" s="1"/>
  <c r="AW621" i="3"/>
  <c r="AX621" i="3" s="1"/>
  <c r="AW681" i="3"/>
  <c r="AX681" i="3" s="1"/>
  <c r="AW741" i="3"/>
  <c r="AX741" i="3" s="1"/>
  <c r="AW801" i="3"/>
  <c r="AX801" i="3" s="1"/>
  <c r="AW861" i="3"/>
  <c r="AX861" i="3" s="1"/>
  <c r="AW921" i="3"/>
  <c r="AX921" i="3" s="1"/>
  <c r="AW34" i="3"/>
  <c r="AX34" i="3" s="1"/>
  <c r="AW202" i="3"/>
  <c r="AX202" i="3" s="1"/>
  <c r="AW382" i="3"/>
  <c r="AX382" i="3" s="1"/>
  <c r="AW48" i="3"/>
  <c r="AX48" i="3" s="1"/>
  <c r="AW96" i="3"/>
  <c r="AX96" i="3" s="1"/>
  <c r="AW108" i="3"/>
  <c r="AX108" i="3" s="1"/>
  <c r="AW192" i="3"/>
  <c r="AX192" i="3" s="1"/>
  <c r="AW240" i="3"/>
  <c r="AW300" i="3"/>
  <c r="AX300" i="3" s="1"/>
  <c r="AW38" i="3"/>
  <c r="AX38" i="3" s="1"/>
  <c r="AW110" i="3"/>
  <c r="AX110" i="3" s="1"/>
  <c r="AW182" i="3"/>
  <c r="AX182" i="3" s="1"/>
  <c r="AW254" i="3"/>
  <c r="AX254" i="3" s="1"/>
  <c r="AW326" i="3"/>
  <c r="AX326" i="3" s="1"/>
  <c r="AW350" i="3"/>
  <c r="AX350" i="3" s="1"/>
  <c r="AW374" i="3"/>
  <c r="AX374" i="3" s="1"/>
  <c r="AW446" i="3"/>
  <c r="AX446" i="3" s="1"/>
  <c r="AW482" i="3"/>
  <c r="AX482" i="3" s="1"/>
  <c r="AW518" i="3"/>
  <c r="AX518" i="3" s="1"/>
  <c r="AW602" i="3"/>
  <c r="AX602" i="3" s="1"/>
  <c r="AW638" i="3"/>
  <c r="AX638" i="3" s="1"/>
  <c r="AW674" i="3"/>
  <c r="AX674" i="3" s="1"/>
  <c r="AW746" i="3"/>
  <c r="AX746" i="3" s="1"/>
  <c r="AW782" i="3"/>
  <c r="AX782" i="3" s="1"/>
  <c r="AW866" i="3"/>
  <c r="AX866" i="3" s="1"/>
  <c r="AW29" i="3"/>
  <c r="AW41" i="3"/>
  <c r="AX41" i="3" s="1"/>
  <c r="AW53" i="3"/>
  <c r="AX53" i="3" s="1"/>
  <c r="AW77" i="3"/>
  <c r="AX77" i="3" s="1"/>
  <c r="AW89" i="3"/>
  <c r="AX89" i="3" s="1"/>
  <c r="AW101" i="3"/>
  <c r="AX101" i="3" s="1"/>
  <c r="AW113" i="3"/>
  <c r="AX113" i="3" s="1"/>
  <c r="AW125" i="3"/>
  <c r="AX125" i="3" s="1"/>
  <c r="AW149" i="3"/>
  <c r="AX149" i="3" s="1"/>
  <c r="AW161" i="3"/>
  <c r="AX161" i="3" s="1"/>
  <c r="AW173" i="3"/>
  <c r="AX173" i="3" s="1"/>
  <c r="AW185" i="3"/>
  <c r="AX185" i="3" s="1"/>
  <c r="AW197" i="3"/>
  <c r="AX197" i="3" s="1"/>
  <c r="AW209" i="3"/>
  <c r="AX209" i="3" s="1"/>
  <c r="AW221" i="3"/>
  <c r="AX221" i="3" s="1"/>
  <c r="AW233" i="3"/>
  <c r="AX233" i="3" s="1"/>
  <c r="AW245" i="3"/>
  <c r="AX245" i="3" s="1"/>
  <c r="AW257" i="3"/>
  <c r="AX257" i="3" s="1"/>
  <c r="AW269" i="3"/>
  <c r="AX269" i="3" s="1"/>
  <c r="AW281" i="3"/>
  <c r="AX281" i="3" s="1"/>
  <c r="AW293" i="3"/>
  <c r="AX293" i="3" s="1"/>
  <c r="AW305" i="3"/>
  <c r="AX305" i="3" s="1"/>
  <c r="AW317" i="3"/>
  <c r="AX317" i="3" s="1"/>
  <c r="AW329" i="3"/>
  <c r="AX329" i="3" s="1"/>
  <c r="AW341" i="3"/>
  <c r="AX341" i="3" s="1"/>
  <c r="AW353" i="3"/>
  <c r="AX353" i="3" s="1"/>
  <c r="AW365" i="3"/>
  <c r="AX365" i="3" s="1"/>
  <c r="AW389" i="3"/>
  <c r="AX389" i="3" s="1"/>
  <c r="AW401" i="3"/>
  <c r="AX401" i="3" s="1"/>
  <c r="AW413" i="3"/>
  <c r="AX413" i="3" s="1"/>
  <c r="AW425" i="3"/>
  <c r="AX425" i="3" s="1"/>
  <c r="AW437" i="3"/>
  <c r="AX437" i="3" s="1"/>
  <c r="AW449" i="3"/>
  <c r="AX449" i="3" s="1"/>
  <c r="AW461" i="3"/>
  <c r="AX461" i="3" s="1"/>
  <c r="AW473" i="3"/>
  <c r="AX473" i="3" s="1"/>
  <c r="AW485" i="3"/>
  <c r="AX485" i="3" s="1"/>
  <c r="AW497" i="3"/>
  <c r="AX497" i="3" s="1"/>
  <c r="AW509" i="3"/>
  <c r="AX509" i="3" s="1"/>
  <c r="AW521" i="3"/>
  <c r="AX521" i="3" s="1"/>
  <c r="AW533" i="3"/>
  <c r="AX533" i="3" s="1"/>
  <c r="AW545" i="3"/>
  <c r="AX545" i="3" s="1"/>
  <c r="AW569" i="3"/>
  <c r="AX569" i="3" s="1"/>
  <c r="AW581" i="3"/>
  <c r="AX581" i="3" s="1"/>
  <c r="AW593" i="3"/>
  <c r="AX593" i="3" s="1"/>
  <c r="AW617" i="3"/>
  <c r="AX617" i="3" s="1"/>
  <c r="AW629" i="3"/>
  <c r="AX629" i="3" s="1"/>
  <c r="AW641" i="3"/>
  <c r="AX641" i="3" s="1"/>
  <c r="AW653" i="3"/>
  <c r="AX653" i="3" s="1"/>
  <c r="AW677" i="3"/>
  <c r="AX677" i="3" s="1"/>
  <c r="AW689" i="3"/>
  <c r="AX689" i="3" s="1"/>
  <c r="AW713" i="3"/>
  <c r="AX713" i="3" s="1"/>
  <c r="AW725" i="3"/>
  <c r="AX725" i="3" s="1"/>
  <c r="AW737" i="3"/>
  <c r="AX737" i="3" s="1"/>
  <c r="AW761" i="3"/>
  <c r="AW785" i="3"/>
  <c r="AX785" i="3" s="1"/>
  <c r="AW797" i="3"/>
  <c r="AX797" i="3" s="1"/>
  <c r="AW809" i="3"/>
  <c r="AX809" i="3" s="1"/>
  <c r="AW821" i="3"/>
  <c r="AX821" i="3" s="1"/>
  <c r="AW833" i="3"/>
  <c r="AX833" i="3" s="1"/>
  <c r="AW845" i="3"/>
  <c r="AX845" i="3" s="1"/>
  <c r="AW857" i="3"/>
  <c r="AX857" i="3" s="1"/>
  <c r="AW869" i="3"/>
  <c r="AX869" i="3" s="1"/>
  <c r="AW881" i="3"/>
  <c r="AX881" i="3" s="1"/>
  <c r="AW893" i="3"/>
  <c r="AX893" i="3" s="1"/>
  <c r="AW905" i="3"/>
  <c r="AX905" i="3" s="1"/>
  <c r="AW917" i="3"/>
  <c r="AX917" i="3" s="1"/>
  <c r="AW929" i="3"/>
  <c r="AX929" i="3" s="1"/>
  <c r="AW941" i="3"/>
  <c r="AX941" i="3" s="1"/>
  <c r="AW953" i="3"/>
  <c r="AX953" i="3" s="1"/>
  <c r="AW92" i="3"/>
  <c r="AX92" i="3" s="1"/>
  <c r="AW164" i="3"/>
  <c r="AX164" i="3" s="1"/>
  <c r="AW236" i="3"/>
  <c r="AX236" i="3" s="1"/>
  <c r="AW416" i="3"/>
  <c r="AX416" i="3" s="1"/>
  <c r="AW488" i="3"/>
  <c r="AX488" i="3" s="1"/>
  <c r="AW560" i="3"/>
  <c r="AX560" i="3" s="1"/>
  <c r="AW644" i="3"/>
  <c r="AX644" i="3" s="1"/>
  <c r="AW944" i="3"/>
  <c r="AX944" i="3" s="1"/>
  <c r="AW21" i="3"/>
  <c r="AX21" i="3" s="1"/>
  <c r="AW57" i="3"/>
  <c r="AW105" i="3"/>
  <c r="AX105" i="3" s="1"/>
  <c r="AW153" i="3"/>
  <c r="AX153" i="3" s="1"/>
  <c r="AW237" i="3"/>
  <c r="AX237" i="3" s="1"/>
  <c r="AW102" i="3"/>
  <c r="AX102" i="3" s="1"/>
  <c r="AW114" i="3"/>
  <c r="AX114" i="3" s="1"/>
  <c r="AW150" i="3"/>
  <c r="AX150" i="3" s="1"/>
  <c r="AW186" i="3"/>
  <c r="AX186" i="3" s="1"/>
  <c r="AW222" i="3"/>
  <c r="AX222" i="3" s="1"/>
  <c r="AW258" i="3"/>
  <c r="AX258" i="3" s="1"/>
  <c r="AW282" i="3"/>
  <c r="AX282" i="3" s="1"/>
  <c r="AW294" i="3"/>
  <c r="AX294" i="3" s="1"/>
  <c r="AW342" i="3"/>
  <c r="AX342" i="3" s="1"/>
  <c r="AW378" i="3"/>
  <c r="AX378" i="3" s="1"/>
  <c r="AW402" i="3"/>
  <c r="AX402" i="3" s="1"/>
  <c r="AW438" i="3"/>
  <c r="AX438" i="3" s="1"/>
  <c r="AW450" i="3"/>
  <c r="AX450" i="3" s="1"/>
  <c r="AW474" i="3"/>
  <c r="AX474" i="3" s="1"/>
  <c r="AW486" i="3"/>
  <c r="AX486" i="3" s="1"/>
  <c r="AW534" i="3"/>
  <c r="AW570" i="3"/>
  <c r="AX570" i="3" s="1"/>
  <c r="AW594" i="3"/>
  <c r="AX594" i="3" s="1"/>
  <c r="AW642" i="3"/>
  <c r="AX642" i="3" s="1"/>
  <c r="AW654" i="3"/>
  <c r="AX654" i="3" s="1"/>
  <c r="AW666" i="3"/>
  <c r="AX666" i="3" s="1"/>
  <c r="AW690" i="3"/>
  <c r="AX690" i="3" s="1"/>
  <c r="AW738" i="3"/>
  <c r="AX738" i="3" s="1"/>
  <c r="AW786" i="3"/>
  <c r="AX786" i="3" s="1"/>
  <c r="AW810" i="3"/>
  <c r="AX810" i="3" s="1"/>
  <c r="AW846" i="3"/>
  <c r="AX846" i="3" s="1"/>
  <c r="AW858" i="3"/>
  <c r="AX858" i="3" s="1"/>
  <c r="AW894" i="3"/>
  <c r="AW906" i="3"/>
  <c r="AX906" i="3" s="1"/>
  <c r="AW918" i="3"/>
  <c r="AX918" i="3" s="1"/>
  <c r="AW942" i="3"/>
  <c r="AX942" i="3" s="1"/>
  <c r="AW19" i="3"/>
  <c r="AX19" i="3" s="1"/>
  <c r="AW31" i="3"/>
  <c r="AX31" i="3" s="1"/>
  <c r="AW55" i="3"/>
  <c r="AX55" i="3" s="1"/>
  <c r="AW67" i="3"/>
  <c r="AX67" i="3" s="1"/>
  <c r="AW79" i="3"/>
  <c r="AX79" i="3" s="1"/>
  <c r="AW103" i="3"/>
  <c r="AX103" i="3" s="1"/>
  <c r="AW127" i="3"/>
  <c r="AX127" i="3" s="1"/>
  <c r="AW163" i="3"/>
  <c r="AX163" i="3" s="1"/>
  <c r="AW175" i="3"/>
  <c r="AX175" i="3" s="1"/>
  <c r="AW187" i="3"/>
  <c r="AX187" i="3" s="1"/>
  <c r="AW211" i="3"/>
  <c r="AX211" i="3" s="1"/>
  <c r="AW223" i="3"/>
  <c r="AX223" i="3" s="1"/>
  <c r="AW247" i="3"/>
  <c r="AX247" i="3" s="1"/>
  <c r="AW259" i="3"/>
  <c r="AX259" i="3" s="1"/>
  <c r="AW271" i="3"/>
  <c r="AX271" i="3" s="1"/>
  <c r="AW295" i="3"/>
  <c r="AX295" i="3" s="1"/>
  <c r="AW307" i="3"/>
  <c r="AX307" i="3" s="1"/>
  <c r="AW319" i="3"/>
  <c r="AX319" i="3" s="1"/>
  <c r="AW331" i="3"/>
  <c r="AX331" i="3" s="1"/>
  <c r="AW343" i="3"/>
  <c r="AX343" i="3" s="1"/>
  <c r="AW367" i="3"/>
  <c r="AX367" i="3" s="1"/>
  <c r="AW379" i="3"/>
  <c r="AX379" i="3" s="1"/>
  <c r="AW403" i="3"/>
  <c r="AX403" i="3" s="1"/>
  <c r="AW427" i="3"/>
  <c r="AX427" i="3" s="1"/>
  <c r="AW439" i="3"/>
  <c r="AX439" i="3" s="1"/>
  <c r="AW463" i="3"/>
  <c r="AX463" i="3" s="1"/>
  <c r="AW475" i="3"/>
  <c r="AX475" i="3" s="1"/>
  <c r="AW487" i="3"/>
  <c r="AX487" i="3" s="1"/>
  <c r="AW499" i="3"/>
  <c r="AX499" i="3" s="1"/>
  <c r="AW511" i="3"/>
  <c r="AX511" i="3" s="1"/>
  <c r="AW523" i="3"/>
  <c r="AW535" i="3"/>
  <c r="AX535" i="3" s="1"/>
  <c r="AW559" i="3"/>
  <c r="AX559" i="3" s="1"/>
  <c r="AW583" i="3"/>
  <c r="AX583" i="3" s="1"/>
  <c r="AW595" i="3"/>
  <c r="AX595" i="3" s="1"/>
  <c r="AW619" i="3"/>
  <c r="AX619" i="3" s="1"/>
  <c r="AW631" i="3"/>
  <c r="AX631" i="3" s="1"/>
  <c r="AW643" i="3"/>
  <c r="AX643" i="3" s="1"/>
  <c r="AW655" i="3"/>
  <c r="AX655" i="3" s="1"/>
  <c r="AW667" i="3"/>
  <c r="AX667" i="3" s="1"/>
  <c r="AW679" i="3"/>
  <c r="AX679" i="3" s="1"/>
  <c r="AW691" i="3"/>
  <c r="AX691" i="3" s="1"/>
  <c r="AW715" i="3"/>
  <c r="AX715" i="3" s="1"/>
  <c r="AW787" i="3"/>
  <c r="AX787" i="3" s="1"/>
  <c r="AW799" i="3"/>
  <c r="AX799" i="3" s="1"/>
  <c r="AW823" i="3"/>
  <c r="AX823" i="3" s="1"/>
  <c r="AW835" i="3"/>
  <c r="AX835" i="3" s="1"/>
  <c r="AW847" i="3"/>
  <c r="AX847" i="3" s="1"/>
  <c r="AW859" i="3"/>
  <c r="AX859" i="3" s="1"/>
  <c r="AW871" i="3"/>
  <c r="AX871" i="3" s="1"/>
  <c r="AW883" i="3"/>
  <c r="AX883" i="3" s="1"/>
  <c r="AW895" i="3"/>
  <c r="AX895" i="3" s="1"/>
  <c r="AW919" i="3"/>
  <c r="AX919" i="3" s="1"/>
  <c r="AW931" i="3"/>
  <c r="AX931" i="3" s="1"/>
  <c r="AW943" i="3"/>
  <c r="AX943" i="3" s="1"/>
  <c r="AW956" i="3"/>
  <c r="AX956" i="3" s="1"/>
  <c r="AW957" i="3"/>
  <c r="AX957" i="3" s="1"/>
  <c r="AR4" i="3"/>
  <c r="AR3" i="3" s="1"/>
  <c r="I77" i="4"/>
  <c r="H77" i="4"/>
  <c r="G77" i="4"/>
  <c r="F77" i="4"/>
  <c r="E77" i="4"/>
  <c r="D77" i="4"/>
  <c r="D76" i="4"/>
  <c r="C84" i="4"/>
  <c r="C83" i="4"/>
  <c r="C82" i="4"/>
  <c r="C81" i="4"/>
  <c r="C80" i="4"/>
  <c r="C79" i="4"/>
  <c r="C78" i="4"/>
  <c r="O79" i="4"/>
  <c r="O80" i="4" s="1"/>
  <c r="F9" i="2"/>
  <c r="F22" i="2"/>
  <c r="T85" i="4" s="1"/>
  <c r="E9" i="2"/>
  <c r="E22" i="2" s="1"/>
  <c r="S85" i="4" s="1"/>
  <c r="D9" i="2"/>
  <c r="D22" i="2" s="1"/>
  <c r="R85" i="4" s="1"/>
  <c r="M21" i="2"/>
  <c r="F21" i="2" s="1"/>
  <c r="T84" i="4"/>
  <c r="K21" i="2"/>
  <c r="E21" i="2"/>
  <c r="S84" i="4" s="1"/>
  <c r="I21" i="2"/>
  <c r="D21" i="2"/>
  <c r="R84" i="4"/>
  <c r="M20" i="2"/>
  <c r="F20" i="2"/>
  <c r="T83" i="4" s="1"/>
  <c r="K20" i="2"/>
  <c r="E20" i="2" s="1"/>
  <c r="S83" i="4"/>
  <c r="I20" i="2"/>
  <c r="D20" i="2"/>
  <c r="R83" i="4" s="1"/>
  <c r="M19" i="2"/>
  <c r="F19" i="2"/>
  <c r="T82" i="4" s="1"/>
  <c r="K19" i="2"/>
  <c r="E19" i="2"/>
  <c r="S82" i="4" s="1"/>
  <c r="I19" i="2"/>
  <c r="D19" i="2" s="1"/>
  <c r="R82" i="4" s="1"/>
  <c r="M18" i="2"/>
  <c r="F18" i="2"/>
  <c r="T81" i="4" s="1"/>
  <c r="K18" i="2"/>
  <c r="E18" i="2"/>
  <c r="S81" i="4" s="1"/>
  <c r="I18" i="2"/>
  <c r="D18" i="2" s="1"/>
  <c r="R81" i="4" s="1"/>
  <c r="M17" i="2"/>
  <c r="F17" i="2" s="1"/>
  <c r="T80" i="4" s="1"/>
  <c r="K17" i="2"/>
  <c r="E17" i="2" s="1"/>
  <c r="S80" i="4" s="1"/>
  <c r="I17" i="2"/>
  <c r="D17" i="2"/>
  <c r="R80" i="4" s="1"/>
  <c r="F16" i="2"/>
  <c r="T79" i="4" s="1"/>
  <c r="E16" i="2"/>
  <c r="S79" i="4" s="1"/>
  <c r="D16" i="2"/>
  <c r="R79" i="4"/>
  <c r="T78" i="4"/>
  <c r="S78" i="4"/>
  <c r="R78" i="4"/>
  <c r="N5" i="1"/>
  <c r="Q78" i="4" s="1"/>
  <c r="N6" i="1"/>
  <c r="N7" i="1"/>
  <c r="N8" i="1"/>
  <c r="U8" i="4" s="1"/>
  <c r="C94" i="4" s="1"/>
  <c r="N9" i="1"/>
  <c r="N10" i="1"/>
  <c r="U10" i="4" s="1"/>
  <c r="C96" i="4" s="1"/>
  <c r="N11" i="1"/>
  <c r="Q84" i="4" s="1"/>
  <c r="N12" i="1"/>
  <c r="Q85" i="4"/>
  <c r="Q83" i="4"/>
  <c r="Q82" i="4"/>
  <c r="Q80" i="4"/>
  <c r="Q79" i="4"/>
  <c r="O60" i="4"/>
  <c r="U12" i="4"/>
  <c r="C98" i="4"/>
  <c r="U11" i="4"/>
  <c r="C97" i="4" s="1"/>
  <c r="U9" i="4"/>
  <c r="C95" i="4" s="1"/>
  <c r="U7" i="4"/>
  <c r="C93" i="4" s="1"/>
  <c r="U5" i="4"/>
  <c r="C91" i="4" s="1"/>
  <c r="R4" i="4"/>
  <c r="Q4" i="4"/>
  <c r="P4" i="4"/>
  <c r="O4" i="4"/>
  <c r="N4" i="4"/>
  <c r="M4" i="4"/>
  <c r="M3" i="4"/>
  <c r="L11" i="4"/>
  <c r="L10" i="4"/>
  <c r="L9" i="4"/>
  <c r="L8" i="4"/>
  <c r="L7" i="4"/>
  <c r="L6" i="4"/>
  <c r="L5" i="4"/>
  <c r="N85" i="4"/>
  <c r="L71" i="4"/>
  <c r="N84" i="4"/>
  <c r="C71" i="4"/>
  <c r="L70" i="4"/>
  <c r="N83" i="4" s="1"/>
  <c r="C70" i="4"/>
  <c r="L69" i="4"/>
  <c r="N82" i="4" s="1"/>
  <c r="C69" i="4"/>
  <c r="L68" i="4"/>
  <c r="N81" i="4"/>
  <c r="C68" i="4"/>
  <c r="L67" i="4"/>
  <c r="N80" i="4"/>
  <c r="C67" i="4"/>
  <c r="L66" i="4"/>
  <c r="N79" i="4" s="1"/>
  <c r="C66" i="4"/>
  <c r="L65" i="4"/>
  <c r="N78" i="4"/>
  <c r="P78" i="4" s="1"/>
  <c r="C65" i="4"/>
  <c r="AF65" i="4"/>
  <c r="N64" i="4"/>
  <c r="I64" i="4"/>
  <c r="H64" i="4"/>
  <c r="G64" i="4"/>
  <c r="F64" i="4"/>
  <c r="E64" i="4"/>
  <c r="D64" i="4"/>
  <c r="S63" i="4"/>
  <c r="S64" i="4" s="1"/>
  <c r="D63" i="4"/>
  <c r="C56" i="4"/>
  <c r="C55" i="4"/>
  <c r="C54" i="4"/>
  <c r="C53" i="4"/>
  <c r="C52" i="4"/>
  <c r="C51" i="4"/>
  <c r="C50" i="4"/>
  <c r="I49" i="4"/>
  <c r="H49" i="4"/>
  <c r="G49" i="4"/>
  <c r="F49" i="4"/>
  <c r="E49" i="4"/>
  <c r="D49" i="4"/>
  <c r="D48" i="4"/>
  <c r="C41" i="4"/>
  <c r="C40" i="4"/>
  <c r="C39" i="4"/>
  <c r="C38" i="4"/>
  <c r="C37" i="4"/>
  <c r="C36" i="4"/>
  <c r="C35" i="4"/>
  <c r="I34" i="4"/>
  <c r="H34" i="4"/>
  <c r="G34" i="4"/>
  <c r="F34" i="4"/>
  <c r="E34" i="4"/>
  <c r="D34" i="4"/>
  <c r="D33" i="4"/>
  <c r="C26" i="4"/>
  <c r="C25" i="4"/>
  <c r="C24" i="4"/>
  <c r="C23" i="4"/>
  <c r="C22" i="4"/>
  <c r="C21" i="4"/>
  <c r="C20" i="4"/>
  <c r="I19" i="4"/>
  <c r="H19" i="4"/>
  <c r="G19" i="4"/>
  <c r="F19" i="4"/>
  <c r="E19" i="4"/>
  <c r="D19" i="4"/>
  <c r="D18" i="4"/>
  <c r="C9" i="4"/>
  <c r="C8" i="4"/>
  <c r="C7" i="4"/>
  <c r="C6" i="4"/>
  <c r="C5" i="4"/>
  <c r="H3" i="4"/>
  <c r="H33" i="4" s="1"/>
  <c r="G3" i="4"/>
  <c r="F3" i="4"/>
  <c r="F76" i="4" s="1"/>
  <c r="E3" i="4"/>
  <c r="AM963" i="3"/>
  <c r="AH963" i="3"/>
  <c r="AF963" i="3"/>
  <c r="AG963" i="3"/>
  <c r="AD963" i="3"/>
  <c r="AC963" i="3"/>
  <c r="AJ963" i="3" s="1"/>
  <c r="AB963" i="3"/>
  <c r="X963" i="3"/>
  <c r="Y963" i="3"/>
  <c r="W963" i="3"/>
  <c r="AM962" i="3"/>
  <c r="AH962" i="3"/>
  <c r="AF962" i="3" s="1"/>
  <c r="AG962" i="3"/>
  <c r="AD962" i="3"/>
  <c r="AC962" i="3"/>
  <c r="AJ962" i="3"/>
  <c r="AB962" i="3"/>
  <c r="Y962" i="3"/>
  <c r="W962" i="3"/>
  <c r="AM961" i="3"/>
  <c r="AH961" i="3"/>
  <c r="AF961" i="3"/>
  <c r="AG961" i="3"/>
  <c r="AD961" i="3"/>
  <c r="AC961" i="3"/>
  <c r="AJ961" i="3" s="1"/>
  <c r="AB961" i="3"/>
  <c r="AI961" i="3" s="1"/>
  <c r="Y961" i="3"/>
  <c r="W961" i="3"/>
  <c r="AM960" i="3"/>
  <c r="AH960" i="3"/>
  <c r="AF960" i="3"/>
  <c r="AG960" i="3"/>
  <c r="AD960" i="3"/>
  <c r="AC960" i="3"/>
  <c r="AJ960" i="3" s="1"/>
  <c r="AB960" i="3"/>
  <c r="X960" i="3"/>
  <c r="Y960" i="3"/>
  <c r="W960" i="3"/>
  <c r="AM959" i="3"/>
  <c r="AH959" i="3"/>
  <c r="AF959" i="3" s="1"/>
  <c r="AG959" i="3"/>
  <c r="AD959" i="3"/>
  <c r="AC959" i="3"/>
  <c r="AJ959" i="3"/>
  <c r="AB959" i="3"/>
  <c r="X959" i="3" s="1"/>
  <c r="Y959" i="3"/>
  <c r="W959" i="3"/>
  <c r="AM958" i="3"/>
  <c r="AH958" i="3"/>
  <c r="AF958" i="3"/>
  <c r="AG958" i="3"/>
  <c r="AD958" i="3"/>
  <c r="AC958" i="3"/>
  <c r="AJ958" i="3" s="1"/>
  <c r="AB958" i="3"/>
  <c r="Y958" i="3"/>
  <c r="W958" i="3"/>
  <c r="AM957" i="3"/>
  <c r="AH957" i="3"/>
  <c r="AF957" i="3" s="1"/>
  <c r="AG957" i="3"/>
  <c r="AD957" i="3"/>
  <c r="AC957" i="3"/>
  <c r="AJ957" i="3" s="1"/>
  <c r="AB957" i="3"/>
  <c r="AI957" i="3" s="1"/>
  <c r="Y957" i="3"/>
  <c r="W957" i="3"/>
  <c r="AM956" i="3"/>
  <c r="AH956" i="3"/>
  <c r="AF956" i="3"/>
  <c r="AG956" i="3"/>
  <c r="AD956" i="3"/>
  <c r="AC956" i="3"/>
  <c r="AJ956" i="3"/>
  <c r="AB956" i="3"/>
  <c r="AI956" i="3"/>
  <c r="Y956" i="3"/>
  <c r="W956" i="3"/>
  <c r="AM955" i="3"/>
  <c r="AH955" i="3"/>
  <c r="AF955" i="3"/>
  <c r="AG955" i="3"/>
  <c r="AD955" i="3"/>
  <c r="AC955" i="3"/>
  <c r="AJ955" i="3"/>
  <c r="AB955" i="3"/>
  <c r="X955" i="3" s="1"/>
  <c r="Y955" i="3"/>
  <c r="W955" i="3"/>
  <c r="AM954" i="3"/>
  <c r="AH954" i="3"/>
  <c r="AF954" i="3" s="1"/>
  <c r="AG954" i="3"/>
  <c r="AD954" i="3"/>
  <c r="AC954" i="3"/>
  <c r="AJ954" i="3" s="1"/>
  <c r="AB954" i="3"/>
  <c r="Y954" i="3"/>
  <c r="W954" i="3"/>
  <c r="AM953" i="3"/>
  <c r="AH953" i="3"/>
  <c r="AF953" i="3"/>
  <c r="AG953" i="3"/>
  <c r="AD953" i="3"/>
  <c r="AC953" i="3"/>
  <c r="AJ953" i="3" s="1"/>
  <c r="AB953" i="3"/>
  <c r="Y953" i="3"/>
  <c r="W953" i="3"/>
  <c r="AM952" i="3"/>
  <c r="AH952" i="3"/>
  <c r="AF952" i="3"/>
  <c r="AG952" i="3"/>
  <c r="AD952" i="3"/>
  <c r="AC952" i="3"/>
  <c r="AJ952" i="3" s="1"/>
  <c r="AB952" i="3"/>
  <c r="X952" i="3"/>
  <c r="Y952" i="3"/>
  <c r="W952" i="3"/>
  <c r="AM951" i="3"/>
  <c r="AH951" i="3"/>
  <c r="AF951" i="3"/>
  <c r="AG951" i="3"/>
  <c r="AD951" i="3"/>
  <c r="AC951" i="3"/>
  <c r="AJ951" i="3"/>
  <c r="AB951" i="3"/>
  <c r="X951" i="3"/>
  <c r="Y951" i="3"/>
  <c r="W951" i="3"/>
  <c r="AM950" i="3"/>
  <c r="AH950" i="3"/>
  <c r="AF950" i="3" s="1"/>
  <c r="AG950" i="3"/>
  <c r="AD950" i="3"/>
  <c r="AC950" i="3"/>
  <c r="AJ950" i="3" s="1"/>
  <c r="AB950" i="3"/>
  <c r="Y950" i="3"/>
  <c r="W950" i="3"/>
  <c r="AM949" i="3"/>
  <c r="AH949" i="3"/>
  <c r="AF949" i="3" s="1"/>
  <c r="AG949" i="3"/>
  <c r="AD949" i="3"/>
  <c r="AC949" i="3"/>
  <c r="AJ949" i="3"/>
  <c r="AB949" i="3"/>
  <c r="AI949" i="3"/>
  <c r="Y949" i="3"/>
  <c r="W949" i="3"/>
  <c r="AM948" i="3"/>
  <c r="AH948" i="3"/>
  <c r="AF948" i="3"/>
  <c r="AG948" i="3"/>
  <c r="AD948" i="3"/>
  <c r="AC948" i="3"/>
  <c r="AJ948" i="3" s="1"/>
  <c r="AB948" i="3"/>
  <c r="AI948" i="3" s="1"/>
  <c r="Y948" i="3"/>
  <c r="W948" i="3"/>
  <c r="AM947" i="3"/>
  <c r="AH947" i="3"/>
  <c r="AF947" i="3"/>
  <c r="AG947" i="3"/>
  <c r="AD947" i="3"/>
  <c r="AC947" i="3"/>
  <c r="AJ947" i="3" s="1"/>
  <c r="AB947" i="3"/>
  <c r="Y947" i="3"/>
  <c r="W947" i="3"/>
  <c r="AM946" i="3"/>
  <c r="AH946" i="3"/>
  <c r="AF946" i="3" s="1"/>
  <c r="AG946" i="3"/>
  <c r="AD946" i="3"/>
  <c r="AC946" i="3"/>
  <c r="AJ946" i="3" s="1"/>
  <c r="AB946" i="3"/>
  <c r="Y946" i="3"/>
  <c r="W946" i="3"/>
  <c r="AM945" i="3"/>
  <c r="AH945" i="3"/>
  <c r="AF945" i="3"/>
  <c r="AG945" i="3"/>
  <c r="AD945" i="3"/>
  <c r="AC945" i="3"/>
  <c r="AJ945" i="3"/>
  <c r="AB945" i="3"/>
  <c r="AI945" i="3" s="1"/>
  <c r="Y945" i="3"/>
  <c r="W945" i="3"/>
  <c r="AM944" i="3"/>
  <c r="AH944" i="3"/>
  <c r="AF944" i="3" s="1"/>
  <c r="AG944" i="3"/>
  <c r="AD944" i="3"/>
  <c r="AC944" i="3"/>
  <c r="AJ944" i="3"/>
  <c r="AB944" i="3"/>
  <c r="X944" i="3"/>
  <c r="Y944" i="3"/>
  <c r="W944" i="3"/>
  <c r="AM943" i="3"/>
  <c r="AH943" i="3"/>
  <c r="AF943" i="3"/>
  <c r="AG943" i="3"/>
  <c r="AD943" i="3"/>
  <c r="AC943" i="3"/>
  <c r="AJ943" i="3" s="1"/>
  <c r="AB943" i="3"/>
  <c r="X943" i="3"/>
  <c r="Y943" i="3"/>
  <c r="W943" i="3"/>
  <c r="AM942" i="3"/>
  <c r="AH942" i="3"/>
  <c r="AF942" i="3"/>
  <c r="AG942" i="3"/>
  <c r="AD942" i="3"/>
  <c r="AC942" i="3"/>
  <c r="AJ942" i="3" s="1"/>
  <c r="AB942" i="3"/>
  <c r="Y942" i="3"/>
  <c r="W942" i="3"/>
  <c r="AM941" i="3"/>
  <c r="AH941" i="3"/>
  <c r="AF941" i="3"/>
  <c r="AG941" i="3"/>
  <c r="AD941" i="3"/>
  <c r="AC941" i="3"/>
  <c r="AJ941" i="3"/>
  <c r="AB941" i="3"/>
  <c r="Y941" i="3"/>
  <c r="W941" i="3"/>
  <c r="AM940" i="3"/>
  <c r="AH940" i="3"/>
  <c r="AF940" i="3" s="1"/>
  <c r="AG940" i="3"/>
  <c r="AD940" i="3"/>
  <c r="AC940" i="3"/>
  <c r="AJ940" i="3"/>
  <c r="AB940" i="3"/>
  <c r="Y940" i="3"/>
  <c r="W940" i="3"/>
  <c r="AM939" i="3"/>
  <c r="AH939" i="3"/>
  <c r="AF939" i="3"/>
  <c r="AG939" i="3"/>
  <c r="AN939" i="3" s="1"/>
  <c r="AD939" i="3"/>
  <c r="AC939" i="3"/>
  <c r="AJ939" i="3"/>
  <c r="AB939" i="3"/>
  <c r="Y939" i="3"/>
  <c r="W939" i="3"/>
  <c r="AM938" i="3"/>
  <c r="AH938" i="3"/>
  <c r="AF938" i="3" s="1"/>
  <c r="AG938" i="3"/>
  <c r="AD938" i="3"/>
  <c r="AC938" i="3"/>
  <c r="AJ938" i="3" s="1"/>
  <c r="AB938" i="3"/>
  <c r="Y938" i="3"/>
  <c r="W938" i="3"/>
  <c r="AM937" i="3"/>
  <c r="AH937" i="3"/>
  <c r="AF937" i="3"/>
  <c r="AG937" i="3"/>
  <c r="AD937" i="3"/>
  <c r="AC937" i="3"/>
  <c r="AJ937" i="3"/>
  <c r="AB937" i="3"/>
  <c r="AI937" i="3" s="1"/>
  <c r="Y937" i="3"/>
  <c r="W937" i="3"/>
  <c r="AM936" i="3"/>
  <c r="AH936" i="3"/>
  <c r="AF936" i="3" s="1"/>
  <c r="AG936" i="3"/>
  <c r="AD936" i="3"/>
  <c r="AC936" i="3"/>
  <c r="AJ936" i="3" s="1"/>
  <c r="AB936" i="3"/>
  <c r="AI936" i="3" s="1"/>
  <c r="Y936" i="3"/>
  <c r="W936" i="3"/>
  <c r="AM935" i="3"/>
  <c r="AH935" i="3"/>
  <c r="AF935" i="3"/>
  <c r="AG935" i="3"/>
  <c r="AN935" i="3" s="1"/>
  <c r="AO935" i="3" s="1"/>
  <c r="AD935" i="3"/>
  <c r="AC935" i="3"/>
  <c r="AJ935" i="3"/>
  <c r="AB935" i="3"/>
  <c r="Y935" i="3"/>
  <c r="W935" i="3"/>
  <c r="AM934" i="3"/>
  <c r="AH934" i="3"/>
  <c r="AF934" i="3"/>
  <c r="AG934" i="3"/>
  <c r="AD934" i="3"/>
  <c r="AC934" i="3"/>
  <c r="AJ934" i="3" s="1"/>
  <c r="AB934" i="3"/>
  <c r="AI934" i="3" s="1"/>
  <c r="Y934" i="3"/>
  <c r="W934" i="3"/>
  <c r="AM933" i="3"/>
  <c r="AH933" i="3"/>
  <c r="AF933" i="3" s="1"/>
  <c r="AG933" i="3"/>
  <c r="AD933" i="3"/>
  <c r="AC933" i="3"/>
  <c r="AJ933" i="3"/>
  <c r="AB933" i="3"/>
  <c r="AI933" i="3" s="1"/>
  <c r="Y933" i="3"/>
  <c r="W933" i="3"/>
  <c r="AM932" i="3"/>
  <c r="AH932" i="3"/>
  <c r="AF932" i="3" s="1"/>
  <c r="AG932" i="3"/>
  <c r="AD932" i="3"/>
  <c r="AC932" i="3"/>
  <c r="AJ932" i="3" s="1"/>
  <c r="AB932" i="3"/>
  <c r="X932" i="3"/>
  <c r="Y932" i="3"/>
  <c r="W932" i="3"/>
  <c r="AM931" i="3"/>
  <c r="AH931" i="3"/>
  <c r="AF931" i="3"/>
  <c r="AN931" i="3" s="1"/>
  <c r="AG931" i="3"/>
  <c r="AD931" i="3"/>
  <c r="AC931" i="3"/>
  <c r="AJ931" i="3"/>
  <c r="AB931" i="3"/>
  <c r="Y931" i="3"/>
  <c r="W931" i="3"/>
  <c r="AM930" i="3"/>
  <c r="AH930" i="3"/>
  <c r="AF930" i="3" s="1"/>
  <c r="AG930" i="3"/>
  <c r="AD930" i="3"/>
  <c r="AC930" i="3"/>
  <c r="AJ930" i="3" s="1"/>
  <c r="AB930" i="3"/>
  <c r="X930" i="3"/>
  <c r="Y930" i="3"/>
  <c r="W930" i="3"/>
  <c r="AM929" i="3"/>
  <c r="AH929" i="3"/>
  <c r="AF929" i="3"/>
  <c r="AG929" i="3"/>
  <c r="AD929" i="3"/>
  <c r="AC929" i="3"/>
  <c r="AJ929" i="3" s="1"/>
  <c r="AB929" i="3"/>
  <c r="Y929" i="3"/>
  <c r="W929" i="3"/>
  <c r="AM928" i="3"/>
  <c r="AH928" i="3"/>
  <c r="AF928" i="3" s="1"/>
  <c r="AG928" i="3"/>
  <c r="AD928" i="3"/>
  <c r="AC928" i="3"/>
  <c r="AJ928" i="3"/>
  <c r="AB928" i="3"/>
  <c r="Y928" i="3"/>
  <c r="W928" i="3"/>
  <c r="AM927" i="3"/>
  <c r="AH927" i="3"/>
  <c r="AF927" i="3" s="1"/>
  <c r="AN927" i="3" s="1"/>
  <c r="AG927" i="3"/>
  <c r="AD927" i="3"/>
  <c r="AC927" i="3"/>
  <c r="AJ927" i="3"/>
  <c r="AB927" i="3"/>
  <c r="Y927" i="3"/>
  <c r="W927" i="3"/>
  <c r="AM926" i="3"/>
  <c r="AH926" i="3"/>
  <c r="AF926" i="3" s="1"/>
  <c r="AG926" i="3"/>
  <c r="AD926" i="3"/>
  <c r="AC926" i="3"/>
  <c r="AJ926" i="3" s="1"/>
  <c r="AB926" i="3"/>
  <c r="AI926" i="3"/>
  <c r="Y926" i="3"/>
  <c r="W926" i="3"/>
  <c r="AM925" i="3"/>
  <c r="AH925" i="3"/>
  <c r="AF925" i="3"/>
  <c r="AG925" i="3"/>
  <c r="AD925" i="3"/>
  <c r="AC925" i="3"/>
  <c r="AJ925" i="3"/>
  <c r="AB925" i="3"/>
  <c r="Y925" i="3"/>
  <c r="W925" i="3"/>
  <c r="AM924" i="3"/>
  <c r="AH924" i="3"/>
  <c r="AF924" i="3" s="1"/>
  <c r="AG924" i="3"/>
  <c r="AD924" i="3"/>
  <c r="AC924" i="3"/>
  <c r="AJ924" i="3"/>
  <c r="AB924" i="3"/>
  <c r="Y924" i="3"/>
  <c r="W924" i="3"/>
  <c r="AM923" i="3"/>
  <c r="AH923" i="3"/>
  <c r="AF923" i="3" s="1"/>
  <c r="AG923" i="3"/>
  <c r="AD923" i="3"/>
  <c r="AC923" i="3"/>
  <c r="AJ923" i="3"/>
  <c r="AB923" i="3"/>
  <c r="Y923" i="3"/>
  <c r="W923" i="3"/>
  <c r="AM922" i="3"/>
  <c r="AH922" i="3"/>
  <c r="AF922" i="3"/>
  <c r="AG922" i="3"/>
  <c r="AD922" i="3"/>
  <c r="AC922" i="3"/>
  <c r="AJ922" i="3"/>
  <c r="AB922" i="3"/>
  <c r="X922" i="3"/>
  <c r="Y922" i="3"/>
  <c r="W922" i="3"/>
  <c r="AM921" i="3"/>
  <c r="AH921" i="3"/>
  <c r="AF921" i="3" s="1"/>
  <c r="AG921" i="3"/>
  <c r="AD921" i="3"/>
  <c r="AC921" i="3"/>
  <c r="AJ921" i="3"/>
  <c r="AB921" i="3"/>
  <c r="Y921" i="3"/>
  <c r="W921" i="3"/>
  <c r="AM920" i="3"/>
  <c r="AH920" i="3"/>
  <c r="AF920" i="3" s="1"/>
  <c r="AG920" i="3"/>
  <c r="AD920" i="3"/>
  <c r="AC920" i="3"/>
  <c r="AJ920" i="3"/>
  <c r="AB920" i="3"/>
  <c r="Y920" i="3"/>
  <c r="W920" i="3"/>
  <c r="AM919" i="3"/>
  <c r="AH919" i="3"/>
  <c r="AF919" i="3" s="1"/>
  <c r="AG919" i="3"/>
  <c r="AD919" i="3"/>
  <c r="AC919" i="3"/>
  <c r="AJ919" i="3" s="1"/>
  <c r="AB919" i="3"/>
  <c r="AI919" i="3"/>
  <c r="Y919" i="3"/>
  <c r="W919" i="3"/>
  <c r="AM918" i="3"/>
  <c r="AH918" i="3"/>
  <c r="AF918" i="3"/>
  <c r="AG918" i="3"/>
  <c r="AD918" i="3"/>
  <c r="AC918" i="3"/>
  <c r="AJ918" i="3"/>
  <c r="AB918" i="3"/>
  <c r="AI918" i="3"/>
  <c r="Y918" i="3"/>
  <c r="W918" i="3"/>
  <c r="AM917" i="3"/>
  <c r="AH917" i="3"/>
  <c r="AF917" i="3" s="1"/>
  <c r="AN917" i="3" s="1"/>
  <c r="AG917" i="3"/>
  <c r="AD917" i="3"/>
  <c r="AC917" i="3"/>
  <c r="AJ917" i="3" s="1"/>
  <c r="AB917" i="3"/>
  <c r="Y917" i="3"/>
  <c r="W917" i="3"/>
  <c r="AM916" i="3"/>
  <c r="AH916" i="3"/>
  <c r="AF916" i="3"/>
  <c r="AG916" i="3"/>
  <c r="AD916" i="3"/>
  <c r="AC916" i="3"/>
  <c r="AJ916" i="3" s="1"/>
  <c r="AB916" i="3"/>
  <c r="Y916" i="3"/>
  <c r="W916" i="3"/>
  <c r="AM915" i="3"/>
  <c r="AH915" i="3"/>
  <c r="AF915" i="3"/>
  <c r="AG915" i="3"/>
  <c r="AD915" i="3"/>
  <c r="AC915" i="3"/>
  <c r="AJ915" i="3" s="1"/>
  <c r="AB915" i="3"/>
  <c r="Y915" i="3"/>
  <c r="W915" i="3"/>
  <c r="AM914" i="3"/>
  <c r="AH914" i="3"/>
  <c r="AF914" i="3" s="1"/>
  <c r="AG914" i="3"/>
  <c r="AD914" i="3"/>
  <c r="AC914" i="3"/>
  <c r="AJ914" i="3"/>
  <c r="AB914" i="3"/>
  <c r="Y914" i="3"/>
  <c r="W914" i="3"/>
  <c r="AM913" i="3"/>
  <c r="AH913" i="3"/>
  <c r="AF913" i="3" s="1"/>
  <c r="AG913" i="3"/>
  <c r="AN913" i="3" s="1"/>
  <c r="AD913" i="3"/>
  <c r="AC913" i="3"/>
  <c r="AJ913" i="3"/>
  <c r="AB913" i="3"/>
  <c r="AI913" i="3"/>
  <c r="Y913" i="3"/>
  <c r="W913" i="3"/>
  <c r="AM912" i="3"/>
  <c r="AH912" i="3"/>
  <c r="AF912" i="3"/>
  <c r="AG912" i="3"/>
  <c r="AD912" i="3"/>
  <c r="AC912" i="3"/>
  <c r="AJ912" i="3"/>
  <c r="AB912" i="3"/>
  <c r="Y912" i="3"/>
  <c r="W912" i="3"/>
  <c r="AM911" i="3"/>
  <c r="AH911" i="3"/>
  <c r="AF911" i="3"/>
  <c r="AG911" i="3"/>
  <c r="AD911" i="3"/>
  <c r="AC911" i="3"/>
  <c r="AJ911" i="3"/>
  <c r="AB911" i="3"/>
  <c r="AI911" i="3"/>
  <c r="Y911" i="3"/>
  <c r="W911" i="3"/>
  <c r="AM910" i="3"/>
  <c r="AH910" i="3"/>
  <c r="AF910" i="3" s="1"/>
  <c r="AG910" i="3"/>
  <c r="AD910" i="3"/>
  <c r="AC910" i="3"/>
  <c r="AJ910" i="3" s="1"/>
  <c r="AB910" i="3"/>
  <c r="X910" i="3" s="1"/>
  <c r="Y910" i="3"/>
  <c r="W910" i="3"/>
  <c r="AM909" i="3"/>
  <c r="AH909" i="3"/>
  <c r="AF909" i="3"/>
  <c r="AG909" i="3"/>
  <c r="AD909" i="3"/>
  <c r="AC909" i="3"/>
  <c r="AJ909" i="3"/>
  <c r="AB909" i="3"/>
  <c r="Y909" i="3"/>
  <c r="W909" i="3"/>
  <c r="AM908" i="3"/>
  <c r="AH908" i="3"/>
  <c r="AF908" i="3" s="1"/>
  <c r="AN908" i="3" s="1"/>
  <c r="AS908" i="3" s="1"/>
  <c r="AG908" i="3"/>
  <c r="AD908" i="3"/>
  <c r="AC908" i="3"/>
  <c r="AJ908" i="3"/>
  <c r="AB908" i="3"/>
  <c r="Y908" i="3"/>
  <c r="W908" i="3"/>
  <c r="AM907" i="3"/>
  <c r="AH907" i="3"/>
  <c r="AF907" i="3"/>
  <c r="AG907" i="3"/>
  <c r="AD907" i="3"/>
  <c r="AC907" i="3"/>
  <c r="AJ907" i="3"/>
  <c r="AB907" i="3"/>
  <c r="Y907" i="3"/>
  <c r="W907" i="3"/>
  <c r="AM906" i="3"/>
  <c r="AH906" i="3"/>
  <c r="AF906" i="3"/>
  <c r="AG906" i="3"/>
  <c r="AD906" i="3"/>
  <c r="AC906" i="3"/>
  <c r="AJ906" i="3" s="1"/>
  <c r="AB906" i="3"/>
  <c r="Y906" i="3"/>
  <c r="W906" i="3"/>
  <c r="AM905" i="3"/>
  <c r="AH905" i="3"/>
  <c r="AF905" i="3"/>
  <c r="AG905" i="3"/>
  <c r="AD905" i="3"/>
  <c r="AC905" i="3"/>
  <c r="AJ905" i="3"/>
  <c r="AB905" i="3"/>
  <c r="AI905" i="3" s="1"/>
  <c r="Y905" i="3"/>
  <c r="W905" i="3"/>
  <c r="AM904" i="3"/>
  <c r="AH904" i="3"/>
  <c r="AF904" i="3" s="1"/>
  <c r="AG904" i="3"/>
  <c r="AD904" i="3"/>
  <c r="AC904" i="3"/>
  <c r="AJ904" i="3" s="1"/>
  <c r="AB904" i="3"/>
  <c r="Y904" i="3"/>
  <c r="W904" i="3"/>
  <c r="AM903" i="3"/>
  <c r="AH903" i="3"/>
  <c r="AF903" i="3" s="1"/>
  <c r="AG903" i="3"/>
  <c r="AD903" i="3"/>
  <c r="AC903" i="3"/>
  <c r="AJ903" i="3" s="1"/>
  <c r="AB903" i="3"/>
  <c r="Y903" i="3"/>
  <c r="W903" i="3"/>
  <c r="AM902" i="3"/>
  <c r="AH902" i="3"/>
  <c r="AF902" i="3"/>
  <c r="AG902" i="3"/>
  <c r="AD902" i="3"/>
  <c r="AC902" i="3"/>
  <c r="AJ902" i="3" s="1"/>
  <c r="AB902" i="3"/>
  <c r="Y902" i="3"/>
  <c r="W902" i="3"/>
  <c r="AM901" i="3"/>
  <c r="AH901" i="3"/>
  <c r="AF901" i="3"/>
  <c r="AG901" i="3"/>
  <c r="AD901" i="3"/>
  <c r="AC901" i="3"/>
  <c r="AJ901" i="3" s="1"/>
  <c r="AB901" i="3"/>
  <c r="Y901" i="3"/>
  <c r="W901" i="3"/>
  <c r="AM900" i="3"/>
  <c r="AH900" i="3"/>
  <c r="AF900" i="3" s="1"/>
  <c r="AN900" i="3" s="1"/>
  <c r="AG900" i="3"/>
  <c r="AD900" i="3"/>
  <c r="AC900" i="3"/>
  <c r="AJ900" i="3"/>
  <c r="AB900" i="3"/>
  <c r="Y900" i="3"/>
  <c r="W900" i="3"/>
  <c r="AM899" i="3"/>
  <c r="AH899" i="3"/>
  <c r="AF899" i="3" s="1"/>
  <c r="AG899" i="3"/>
  <c r="AD899" i="3"/>
  <c r="AC899" i="3"/>
  <c r="AJ899" i="3"/>
  <c r="AB899" i="3"/>
  <c r="AI899" i="3"/>
  <c r="Y899" i="3"/>
  <c r="W899" i="3"/>
  <c r="AM898" i="3"/>
  <c r="AH898" i="3"/>
  <c r="AF898" i="3"/>
  <c r="AG898" i="3"/>
  <c r="AD898" i="3"/>
  <c r="AC898" i="3"/>
  <c r="AJ898" i="3"/>
  <c r="AB898" i="3"/>
  <c r="Y898" i="3"/>
  <c r="W898" i="3"/>
  <c r="AM897" i="3"/>
  <c r="AH897" i="3"/>
  <c r="AF897" i="3"/>
  <c r="AG897" i="3"/>
  <c r="AD897" i="3"/>
  <c r="AC897" i="3"/>
  <c r="AJ897" i="3"/>
  <c r="AB897" i="3"/>
  <c r="Y897" i="3"/>
  <c r="W897" i="3"/>
  <c r="AM896" i="3"/>
  <c r="AH896" i="3"/>
  <c r="AF896" i="3"/>
  <c r="AG896" i="3"/>
  <c r="AD896" i="3"/>
  <c r="AC896" i="3"/>
  <c r="AJ896" i="3"/>
  <c r="AB896" i="3"/>
  <c r="X896" i="3"/>
  <c r="Y896" i="3"/>
  <c r="W896" i="3"/>
  <c r="AM895" i="3"/>
  <c r="AH895" i="3"/>
  <c r="AF895" i="3"/>
  <c r="AG895" i="3"/>
  <c r="AD895" i="3"/>
  <c r="AC895" i="3"/>
  <c r="AJ895" i="3" s="1"/>
  <c r="AB895" i="3"/>
  <c r="Y895" i="3"/>
  <c r="W895" i="3"/>
  <c r="AM894" i="3"/>
  <c r="AH894" i="3"/>
  <c r="AF894" i="3"/>
  <c r="AN894" i="3" s="1"/>
  <c r="AG894" i="3"/>
  <c r="AD894" i="3"/>
  <c r="AC894" i="3"/>
  <c r="AJ894" i="3" s="1"/>
  <c r="AB894" i="3"/>
  <c r="Y894" i="3"/>
  <c r="W894" i="3"/>
  <c r="AM893" i="3"/>
  <c r="AH893" i="3"/>
  <c r="AF893" i="3" s="1"/>
  <c r="AG893" i="3"/>
  <c r="AD893" i="3"/>
  <c r="AC893" i="3"/>
  <c r="AJ893" i="3"/>
  <c r="AB893" i="3"/>
  <c r="X893" i="3" s="1"/>
  <c r="Y893" i="3"/>
  <c r="W893" i="3"/>
  <c r="AM892" i="3"/>
  <c r="AH892" i="3"/>
  <c r="AF892" i="3"/>
  <c r="AG892" i="3"/>
  <c r="AD892" i="3"/>
  <c r="AC892" i="3"/>
  <c r="AJ892" i="3" s="1"/>
  <c r="AB892" i="3"/>
  <c r="X892" i="3"/>
  <c r="Y892" i="3"/>
  <c r="W892" i="3"/>
  <c r="AM891" i="3"/>
  <c r="AH891" i="3"/>
  <c r="AF891" i="3" s="1"/>
  <c r="AG891" i="3"/>
  <c r="AD891" i="3"/>
  <c r="AC891" i="3"/>
  <c r="AJ891" i="3"/>
  <c r="AB891" i="3"/>
  <c r="Y891" i="3"/>
  <c r="W891" i="3"/>
  <c r="AM890" i="3"/>
  <c r="AH890" i="3"/>
  <c r="AF890" i="3" s="1"/>
  <c r="AN890" i="3" s="1"/>
  <c r="AO890" i="3" s="1"/>
  <c r="AG890" i="3"/>
  <c r="AD890" i="3"/>
  <c r="AC890" i="3"/>
  <c r="AJ890" i="3" s="1"/>
  <c r="AB890" i="3"/>
  <c r="Y890" i="3"/>
  <c r="W890" i="3"/>
  <c r="AM889" i="3"/>
  <c r="AH889" i="3"/>
  <c r="AF889" i="3" s="1"/>
  <c r="AG889" i="3"/>
  <c r="AD889" i="3"/>
  <c r="AC889" i="3"/>
  <c r="AJ889" i="3" s="1"/>
  <c r="AB889" i="3"/>
  <c r="Y889" i="3"/>
  <c r="W889" i="3"/>
  <c r="AM888" i="3"/>
  <c r="AH888" i="3"/>
  <c r="AF888" i="3"/>
  <c r="AG888" i="3"/>
  <c r="AD888" i="3"/>
  <c r="AC888" i="3"/>
  <c r="AJ888" i="3" s="1"/>
  <c r="AB888" i="3"/>
  <c r="Y888" i="3"/>
  <c r="W888" i="3"/>
  <c r="AM887" i="3"/>
  <c r="AH887" i="3"/>
  <c r="AF887" i="3"/>
  <c r="AG887" i="3"/>
  <c r="AD887" i="3"/>
  <c r="AC887" i="3"/>
  <c r="AJ887" i="3" s="1"/>
  <c r="AB887" i="3"/>
  <c r="X887" i="3" s="1"/>
  <c r="Y887" i="3"/>
  <c r="W887" i="3"/>
  <c r="AM886" i="3"/>
  <c r="AH886" i="3"/>
  <c r="AF886" i="3"/>
  <c r="AG886" i="3"/>
  <c r="AN886" i="3" s="1"/>
  <c r="AD886" i="3"/>
  <c r="AC886" i="3"/>
  <c r="AJ886" i="3"/>
  <c r="AB886" i="3"/>
  <c r="Y886" i="3"/>
  <c r="W886" i="3"/>
  <c r="AM885" i="3"/>
  <c r="AH885" i="3"/>
  <c r="AF885" i="3"/>
  <c r="AG885" i="3"/>
  <c r="AD885" i="3"/>
  <c r="AC885" i="3"/>
  <c r="AJ885" i="3" s="1"/>
  <c r="AB885" i="3"/>
  <c r="Y885" i="3"/>
  <c r="W885" i="3"/>
  <c r="AM884" i="3"/>
  <c r="AH884" i="3"/>
  <c r="AF884" i="3"/>
  <c r="AG884" i="3"/>
  <c r="AD884" i="3"/>
  <c r="AC884" i="3"/>
  <c r="AJ884" i="3"/>
  <c r="AB884" i="3"/>
  <c r="Y884" i="3"/>
  <c r="W884" i="3"/>
  <c r="AM883" i="3"/>
  <c r="AH883" i="3"/>
  <c r="AF883" i="3"/>
  <c r="AG883" i="3"/>
  <c r="AD883" i="3"/>
  <c r="AC883" i="3"/>
  <c r="AJ883" i="3"/>
  <c r="AB883" i="3"/>
  <c r="AI883" i="3"/>
  <c r="Y883" i="3"/>
  <c r="W883" i="3"/>
  <c r="AM882" i="3"/>
  <c r="AH882" i="3"/>
  <c r="AF882" i="3" s="1"/>
  <c r="AG882" i="3"/>
  <c r="AD882" i="3"/>
  <c r="AC882" i="3"/>
  <c r="AJ882" i="3" s="1"/>
  <c r="AB882" i="3"/>
  <c r="Y882" i="3"/>
  <c r="W882" i="3"/>
  <c r="AM881" i="3"/>
  <c r="AH881" i="3"/>
  <c r="AF881" i="3"/>
  <c r="AG881" i="3"/>
  <c r="AN881" i="3" s="1"/>
  <c r="AD881" i="3"/>
  <c r="AC881" i="3"/>
  <c r="AJ881" i="3" s="1"/>
  <c r="AB881" i="3"/>
  <c r="X881" i="3" s="1"/>
  <c r="Y881" i="3"/>
  <c r="W881" i="3"/>
  <c r="AM880" i="3"/>
  <c r="AH880" i="3"/>
  <c r="AF880" i="3" s="1"/>
  <c r="AG880" i="3"/>
  <c r="AD880" i="3"/>
  <c r="AC880" i="3"/>
  <c r="AJ880" i="3"/>
  <c r="AB880" i="3"/>
  <c r="X880" i="3"/>
  <c r="Y880" i="3"/>
  <c r="W880" i="3"/>
  <c r="AM879" i="3"/>
  <c r="AH879" i="3"/>
  <c r="AF879" i="3"/>
  <c r="AG879" i="3"/>
  <c r="AD879" i="3"/>
  <c r="AC879" i="3"/>
  <c r="AJ879" i="3" s="1"/>
  <c r="AB879" i="3"/>
  <c r="Y879" i="3"/>
  <c r="W879" i="3"/>
  <c r="AM878" i="3"/>
  <c r="AH878" i="3"/>
  <c r="AF878" i="3" s="1"/>
  <c r="AG878" i="3"/>
  <c r="AD878" i="3"/>
  <c r="AC878" i="3"/>
  <c r="AJ878" i="3"/>
  <c r="AB878" i="3"/>
  <c r="Y878" i="3"/>
  <c r="W878" i="3"/>
  <c r="AM877" i="3"/>
  <c r="AH877" i="3"/>
  <c r="AF877" i="3" s="1"/>
  <c r="AG877" i="3"/>
  <c r="AN877" i="3" s="1"/>
  <c r="AO877" i="3" s="1"/>
  <c r="AD877" i="3"/>
  <c r="AC877" i="3"/>
  <c r="AJ877" i="3"/>
  <c r="AB877" i="3"/>
  <c r="Y877" i="3"/>
  <c r="W877" i="3"/>
  <c r="AM876" i="3"/>
  <c r="AH876" i="3"/>
  <c r="AF876" i="3" s="1"/>
  <c r="AG876" i="3"/>
  <c r="AD876" i="3"/>
  <c r="AC876" i="3"/>
  <c r="AJ876" i="3" s="1"/>
  <c r="AB876" i="3"/>
  <c r="X876" i="3"/>
  <c r="Y876" i="3"/>
  <c r="W876" i="3"/>
  <c r="AM875" i="3"/>
  <c r="AH875" i="3"/>
  <c r="AF875" i="3"/>
  <c r="AG875" i="3"/>
  <c r="AD875" i="3"/>
  <c r="AC875" i="3"/>
  <c r="AJ875" i="3"/>
  <c r="AB875" i="3"/>
  <c r="AI875" i="3"/>
  <c r="Y875" i="3"/>
  <c r="W875" i="3"/>
  <c r="AM874" i="3"/>
  <c r="AH874" i="3"/>
  <c r="AF874" i="3" s="1"/>
  <c r="AG874" i="3"/>
  <c r="AD874" i="3"/>
  <c r="AC874" i="3"/>
  <c r="AJ874" i="3" s="1"/>
  <c r="AB874" i="3"/>
  <c r="Y874" i="3"/>
  <c r="W874" i="3"/>
  <c r="AM873" i="3"/>
  <c r="AH873" i="3"/>
  <c r="AF873" i="3"/>
  <c r="AG873" i="3"/>
  <c r="AD873" i="3"/>
  <c r="AC873" i="3"/>
  <c r="AJ873" i="3" s="1"/>
  <c r="AB873" i="3"/>
  <c r="AI873" i="3" s="1"/>
  <c r="Y873" i="3"/>
  <c r="W873" i="3"/>
  <c r="AM872" i="3"/>
  <c r="AH872" i="3"/>
  <c r="AF872" i="3" s="1"/>
  <c r="AG872" i="3"/>
  <c r="AD872" i="3"/>
  <c r="AC872" i="3"/>
  <c r="AJ872" i="3"/>
  <c r="AB872" i="3"/>
  <c r="Y872" i="3"/>
  <c r="W872" i="3"/>
  <c r="AM871" i="3"/>
  <c r="AH871" i="3"/>
  <c r="AF871" i="3"/>
  <c r="AG871" i="3"/>
  <c r="AD871" i="3"/>
  <c r="AC871" i="3"/>
  <c r="AJ871" i="3"/>
  <c r="AB871" i="3"/>
  <c r="AI871" i="3"/>
  <c r="Y871" i="3"/>
  <c r="W871" i="3"/>
  <c r="AM870" i="3"/>
  <c r="AH870" i="3"/>
  <c r="AF870" i="3" s="1"/>
  <c r="AG870" i="3"/>
  <c r="AD870" i="3"/>
  <c r="AC870" i="3"/>
  <c r="AJ870" i="3"/>
  <c r="AB870" i="3"/>
  <c r="Y870" i="3"/>
  <c r="W870" i="3"/>
  <c r="Z870" i="3" s="1"/>
  <c r="AA870" i="3" s="1"/>
  <c r="AM869" i="3"/>
  <c r="AH869" i="3"/>
  <c r="AF869" i="3" s="1"/>
  <c r="AG869" i="3"/>
  <c r="AD869" i="3"/>
  <c r="AC869" i="3"/>
  <c r="AJ869" i="3"/>
  <c r="AB869" i="3"/>
  <c r="Y869" i="3"/>
  <c r="W869" i="3"/>
  <c r="AM868" i="3"/>
  <c r="AH868" i="3"/>
  <c r="AF868" i="3" s="1"/>
  <c r="AG868" i="3"/>
  <c r="AN868" i="3" s="1"/>
  <c r="I50" i="4" s="1"/>
  <c r="AD868" i="3"/>
  <c r="AC868" i="3"/>
  <c r="AJ868" i="3" s="1"/>
  <c r="AB868" i="3"/>
  <c r="Y868" i="3"/>
  <c r="AM867" i="3"/>
  <c r="AH867" i="3"/>
  <c r="AF867" i="3" s="1"/>
  <c r="AG867" i="3"/>
  <c r="AD867" i="3"/>
  <c r="AC867" i="3"/>
  <c r="AJ867" i="3"/>
  <c r="AB867" i="3"/>
  <c r="Y867" i="3"/>
  <c r="W867" i="3"/>
  <c r="AM866" i="3"/>
  <c r="AH866" i="3"/>
  <c r="AF866" i="3" s="1"/>
  <c r="AG866" i="3"/>
  <c r="AD866" i="3"/>
  <c r="AC866" i="3"/>
  <c r="AJ866" i="3"/>
  <c r="AB866" i="3"/>
  <c r="Y866" i="3"/>
  <c r="W866" i="3"/>
  <c r="AM865" i="3"/>
  <c r="AH865" i="3"/>
  <c r="AF865" i="3"/>
  <c r="AG865" i="3"/>
  <c r="AD865" i="3"/>
  <c r="AC865" i="3"/>
  <c r="AJ865" i="3" s="1"/>
  <c r="AB865" i="3"/>
  <c r="X865" i="3"/>
  <c r="Y865" i="3"/>
  <c r="W865" i="3"/>
  <c r="AM864" i="3"/>
  <c r="AH864" i="3"/>
  <c r="AF864" i="3" s="1"/>
  <c r="AG864" i="3"/>
  <c r="AD864" i="3"/>
  <c r="AC864" i="3"/>
  <c r="AJ864" i="3" s="1"/>
  <c r="AB864" i="3"/>
  <c r="Y864" i="3"/>
  <c r="W864" i="3"/>
  <c r="AM863" i="3"/>
  <c r="AH863" i="3"/>
  <c r="AF863" i="3" s="1"/>
  <c r="AG863" i="3"/>
  <c r="AD863" i="3"/>
  <c r="AC863" i="3"/>
  <c r="AJ863" i="3"/>
  <c r="AB863" i="3"/>
  <c r="Y863" i="3"/>
  <c r="W863" i="3"/>
  <c r="AM862" i="3"/>
  <c r="AH862" i="3"/>
  <c r="AF862" i="3" s="1"/>
  <c r="AG862" i="3"/>
  <c r="AD862" i="3"/>
  <c r="AC862" i="3"/>
  <c r="AJ862" i="3" s="1"/>
  <c r="AB862" i="3"/>
  <c r="Y862" i="3"/>
  <c r="W862" i="3"/>
  <c r="AM861" i="3"/>
  <c r="AH861" i="3"/>
  <c r="AF861" i="3" s="1"/>
  <c r="AG861" i="3"/>
  <c r="AD861" i="3"/>
  <c r="AC861" i="3"/>
  <c r="AJ861" i="3" s="1"/>
  <c r="AB861" i="3"/>
  <c r="Y861" i="3"/>
  <c r="W861" i="3"/>
  <c r="AM860" i="3"/>
  <c r="AH860" i="3"/>
  <c r="AF860" i="3" s="1"/>
  <c r="AG860" i="3"/>
  <c r="AD860" i="3"/>
  <c r="AC860" i="3"/>
  <c r="AJ860" i="3" s="1"/>
  <c r="AB860" i="3"/>
  <c r="AI860" i="3" s="1"/>
  <c r="Y860" i="3"/>
  <c r="W860" i="3"/>
  <c r="AM859" i="3"/>
  <c r="AH859" i="3"/>
  <c r="AF859" i="3"/>
  <c r="AG859" i="3"/>
  <c r="AD859" i="3"/>
  <c r="AC859" i="3"/>
  <c r="AJ859" i="3"/>
  <c r="AB859" i="3"/>
  <c r="AI859" i="3"/>
  <c r="Y859" i="3"/>
  <c r="W859" i="3"/>
  <c r="AM858" i="3"/>
  <c r="AH858" i="3"/>
  <c r="AF858" i="3"/>
  <c r="AG858" i="3"/>
  <c r="AD858" i="3"/>
  <c r="AC858" i="3"/>
  <c r="AJ858" i="3" s="1"/>
  <c r="AB858" i="3"/>
  <c r="X858" i="3" s="1"/>
  <c r="Y858" i="3"/>
  <c r="W858" i="3"/>
  <c r="AM857" i="3"/>
  <c r="AH857" i="3"/>
  <c r="AF857" i="3"/>
  <c r="AG857" i="3"/>
  <c r="AD857" i="3"/>
  <c r="AC857" i="3"/>
  <c r="AJ857" i="3"/>
  <c r="AB857" i="3"/>
  <c r="Y857" i="3"/>
  <c r="W857" i="3"/>
  <c r="AM856" i="3"/>
  <c r="AH856" i="3"/>
  <c r="AF856" i="3"/>
  <c r="AG856" i="3"/>
  <c r="AD856" i="3"/>
  <c r="AC856" i="3"/>
  <c r="AJ856" i="3" s="1"/>
  <c r="AB856" i="3"/>
  <c r="Y856" i="3"/>
  <c r="W856" i="3"/>
  <c r="AM855" i="3"/>
  <c r="AH855" i="3"/>
  <c r="AF855" i="3"/>
  <c r="AG855" i="3"/>
  <c r="AD855" i="3"/>
  <c r="AC855" i="3"/>
  <c r="AJ855" i="3"/>
  <c r="AB855" i="3"/>
  <c r="Y855" i="3"/>
  <c r="W855" i="3"/>
  <c r="AM854" i="3"/>
  <c r="AH854" i="3"/>
  <c r="AF854" i="3"/>
  <c r="AG854" i="3"/>
  <c r="AD854" i="3"/>
  <c r="AC854" i="3"/>
  <c r="AJ854" i="3"/>
  <c r="AB854" i="3"/>
  <c r="Y854" i="3"/>
  <c r="W854" i="3"/>
  <c r="AM853" i="3"/>
  <c r="AH853" i="3"/>
  <c r="AF853" i="3"/>
  <c r="AG853" i="3"/>
  <c r="AD853" i="3"/>
  <c r="AC853" i="3"/>
  <c r="AJ853" i="3"/>
  <c r="AB853" i="3"/>
  <c r="Y853" i="3"/>
  <c r="W853" i="3"/>
  <c r="AM852" i="3"/>
  <c r="AH852" i="3"/>
  <c r="AF852" i="3" s="1"/>
  <c r="AN852" i="3" s="1"/>
  <c r="AP852" i="3" s="1"/>
  <c r="AG852" i="3"/>
  <c r="AD852" i="3"/>
  <c r="AC852" i="3"/>
  <c r="AJ852" i="3"/>
  <c r="AB852" i="3"/>
  <c r="Y852" i="3"/>
  <c r="W852" i="3"/>
  <c r="AM851" i="3"/>
  <c r="AH851" i="3"/>
  <c r="AF851" i="3"/>
  <c r="AG851" i="3"/>
  <c r="AD851" i="3"/>
  <c r="AC851" i="3"/>
  <c r="AJ851" i="3"/>
  <c r="AB851" i="3"/>
  <c r="AI851" i="3"/>
  <c r="Y851" i="3"/>
  <c r="W851" i="3"/>
  <c r="AM850" i="3"/>
  <c r="AH850" i="3"/>
  <c r="AF850" i="3" s="1"/>
  <c r="AG850" i="3"/>
  <c r="AD850" i="3"/>
  <c r="AC850" i="3"/>
  <c r="AJ850" i="3" s="1"/>
  <c r="AB850" i="3"/>
  <c r="Y850" i="3"/>
  <c r="W850" i="3"/>
  <c r="AM849" i="3"/>
  <c r="AH849" i="3"/>
  <c r="AF849" i="3" s="1"/>
  <c r="AG849" i="3"/>
  <c r="AD849" i="3"/>
  <c r="AC849" i="3"/>
  <c r="AJ849" i="3"/>
  <c r="AB849" i="3"/>
  <c r="Y849" i="3"/>
  <c r="W849" i="3"/>
  <c r="AM848" i="3"/>
  <c r="AH848" i="3"/>
  <c r="AF848" i="3" s="1"/>
  <c r="AG848" i="3"/>
  <c r="AD848" i="3"/>
  <c r="AC848" i="3"/>
  <c r="AJ848" i="3" s="1"/>
  <c r="AB848" i="3"/>
  <c r="AI848" i="3"/>
  <c r="Y848" i="3"/>
  <c r="W848" i="3"/>
  <c r="AM847" i="3"/>
  <c r="AH847" i="3"/>
  <c r="AF847" i="3"/>
  <c r="AG847" i="3"/>
  <c r="AD847" i="3"/>
  <c r="AC847" i="3"/>
  <c r="AJ847" i="3"/>
  <c r="AB847" i="3"/>
  <c r="X847" i="3"/>
  <c r="Y847" i="3"/>
  <c r="W847" i="3"/>
  <c r="AM846" i="3"/>
  <c r="AH846" i="3"/>
  <c r="AF846" i="3" s="1"/>
  <c r="AG846" i="3"/>
  <c r="AD846" i="3"/>
  <c r="AC846" i="3"/>
  <c r="AJ846" i="3" s="1"/>
  <c r="AB846" i="3"/>
  <c r="X846" i="3" s="1"/>
  <c r="Y846" i="3"/>
  <c r="W846" i="3"/>
  <c r="AM845" i="3"/>
  <c r="AH845" i="3"/>
  <c r="AF845" i="3"/>
  <c r="AG845" i="3"/>
  <c r="AD845" i="3"/>
  <c r="AC845" i="3"/>
  <c r="AJ845" i="3"/>
  <c r="AB845" i="3"/>
  <c r="Y845" i="3"/>
  <c r="W845" i="3"/>
  <c r="AM844" i="3"/>
  <c r="AH844" i="3"/>
  <c r="AF844" i="3"/>
  <c r="AG844" i="3"/>
  <c r="AD844" i="3"/>
  <c r="AC844" i="3"/>
  <c r="AJ844" i="3"/>
  <c r="AB844" i="3"/>
  <c r="Y844" i="3"/>
  <c r="W844" i="3"/>
  <c r="AM843" i="3"/>
  <c r="AH843" i="3"/>
  <c r="AF843" i="3"/>
  <c r="AG843" i="3"/>
  <c r="AD843" i="3"/>
  <c r="AC843" i="3"/>
  <c r="AJ843" i="3"/>
  <c r="AB843" i="3"/>
  <c r="AI843" i="3"/>
  <c r="Y843" i="3"/>
  <c r="W843" i="3"/>
  <c r="AM842" i="3"/>
  <c r="AH842" i="3"/>
  <c r="AF842" i="3" s="1"/>
  <c r="AG842" i="3"/>
  <c r="AD842" i="3"/>
  <c r="AC842" i="3"/>
  <c r="AJ842" i="3"/>
  <c r="AB842" i="3"/>
  <c r="Y842" i="3"/>
  <c r="W842" i="3"/>
  <c r="AM841" i="3"/>
  <c r="AH841" i="3"/>
  <c r="AF841" i="3" s="1"/>
  <c r="AG841" i="3"/>
  <c r="AD841" i="3"/>
  <c r="AC841" i="3"/>
  <c r="AJ841" i="3"/>
  <c r="AB841" i="3"/>
  <c r="Y841" i="3"/>
  <c r="W841" i="3"/>
  <c r="AM840" i="3"/>
  <c r="AH840" i="3"/>
  <c r="AF840" i="3" s="1"/>
  <c r="AG840" i="3"/>
  <c r="AD840" i="3"/>
  <c r="AC840" i="3"/>
  <c r="AJ840" i="3" s="1"/>
  <c r="AB840" i="3"/>
  <c r="Y840" i="3"/>
  <c r="W840" i="3"/>
  <c r="AM839" i="3"/>
  <c r="AH839" i="3"/>
  <c r="AF839" i="3" s="1"/>
  <c r="AG839" i="3"/>
  <c r="AD839" i="3"/>
  <c r="AC839" i="3"/>
  <c r="AJ839" i="3" s="1"/>
  <c r="AB839" i="3"/>
  <c r="Y839" i="3"/>
  <c r="W839" i="3"/>
  <c r="AM838" i="3"/>
  <c r="AH838" i="3"/>
  <c r="AF838" i="3" s="1"/>
  <c r="AG838" i="3"/>
  <c r="AD838" i="3"/>
  <c r="AC838" i="3"/>
  <c r="AJ838" i="3" s="1"/>
  <c r="AB838" i="3"/>
  <c r="AI838" i="3" s="1"/>
  <c r="Y838" i="3"/>
  <c r="W838" i="3"/>
  <c r="AM837" i="3"/>
  <c r="AH837" i="3"/>
  <c r="AF837" i="3"/>
  <c r="AG837" i="3"/>
  <c r="AD837" i="3"/>
  <c r="AC837" i="3"/>
  <c r="AJ837" i="3"/>
  <c r="AB837" i="3"/>
  <c r="Y837" i="3"/>
  <c r="W837" i="3"/>
  <c r="AM836" i="3"/>
  <c r="AH836" i="3"/>
  <c r="AF836" i="3"/>
  <c r="AG836" i="3"/>
  <c r="AD836" i="3"/>
  <c r="AC836" i="3"/>
  <c r="AJ836" i="3"/>
  <c r="AB836" i="3"/>
  <c r="Y836" i="3"/>
  <c r="W836" i="3"/>
  <c r="AM835" i="3"/>
  <c r="AH835" i="3"/>
  <c r="AF835" i="3"/>
  <c r="AG835" i="3"/>
  <c r="AD835" i="3"/>
  <c r="AC835" i="3"/>
  <c r="AJ835" i="3"/>
  <c r="AB835" i="3"/>
  <c r="Y835" i="3"/>
  <c r="W835" i="3"/>
  <c r="AM834" i="3"/>
  <c r="AH834" i="3"/>
  <c r="AF834" i="3"/>
  <c r="AG834" i="3"/>
  <c r="AD834" i="3"/>
  <c r="AC834" i="3"/>
  <c r="AJ834" i="3"/>
  <c r="AB834" i="3"/>
  <c r="Y834" i="3"/>
  <c r="W834" i="3"/>
  <c r="AM833" i="3"/>
  <c r="AH833" i="3"/>
  <c r="AF833" i="3"/>
  <c r="AG833" i="3"/>
  <c r="AD833" i="3"/>
  <c r="AC833" i="3"/>
  <c r="AJ833" i="3"/>
  <c r="AB833" i="3"/>
  <c r="Y833" i="3"/>
  <c r="W833" i="3"/>
  <c r="AM832" i="3"/>
  <c r="AH832" i="3"/>
  <c r="AF832" i="3"/>
  <c r="AG832" i="3"/>
  <c r="AD832" i="3"/>
  <c r="AC832" i="3"/>
  <c r="AJ832" i="3"/>
  <c r="AB832" i="3"/>
  <c r="Y832" i="3"/>
  <c r="W832" i="3"/>
  <c r="AM831" i="3"/>
  <c r="AH831" i="3"/>
  <c r="AF831" i="3"/>
  <c r="AG831" i="3"/>
  <c r="AD831" i="3"/>
  <c r="AC831" i="3"/>
  <c r="AJ831" i="3"/>
  <c r="AB831" i="3"/>
  <c r="Y831" i="3"/>
  <c r="W831" i="3"/>
  <c r="AM830" i="3"/>
  <c r="AH830" i="3"/>
  <c r="AF830" i="3"/>
  <c r="AG830" i="3"/>
  <c r="AD830" i="3"/>
  <c r="AC830" i="3"/>
  <c r="AJ830" i="3"/>
  <c r="AB830" i="3"/>
  <c r="AI830" i="3"/>
  <c r="Y830" i="3"/>
  <c r="W830" i="3"/>
  <c r="AM829" i="3"/>
  <c r="AH829" i="3"/>
  <c r="AF829" i="3" s="1"/>
  <c r="AG829" i="3"/>
  <c r="AD829" i="3"/>
  <c r="AC829" i="3"/>
  <c r="AJ829" i="3"/>
  <c r="AB829" i="3"/>
  <c r="Y829" i="3"/>
  <c r="W829" i="3"/>
  <c r="AM828" i="3"/>
  <c r="AH828" i="3"/>
  <c r="AF828" i="3" s="1"/>
  <c r="AG828" i="3"/>
  <c r="AD828" i="3"/>
  <c r="AC828" i="3"/>
  <c r="AJ828" i="3" s="1"/>
  <c r="AB828" i="3"/>
  <c r="Y828" i="3"/>
  <c r="W828" i="3"/>
  <c r="AM827" i="3"/>
  <c r="AH827" i="3"/>
  <c r="AF827" i="3" s="1"/>
  <c r="AG827" i="3"/>
  <c r="AD827" i="3"/>
  <c r="AC827" i="3"/>
  <c r="AJ827" i="3" s="1"/>
  <c r="AB827" i="3"/>
  <c r="Y827" i="3"/>
  <c r="W827" i="3"/>
  <c r="AM826" i="3"/>
  <c r="AH826" i="3"/>
  <c r="AF826" i="3" s="1"/>
  <c r="AG826" i="3"/>
  <c r="AD826" i="3"/>
  <c r="AC826" i="3"/>
  <c r="AJ826" i="3" s="1"/>
  <c r="AB826" i="3"/>
  <c r="AI826" i="3" s="1"/>
  <c r="Y826" i="3"/>
  <c r="W826" i="3"/>
  <c r="AM825" i="3"/>
  <c r="AH825" i="3"/>
  <c r="AF825" i="3"/>
  <c r="AG825" i="3"/>
  <c r="AD825" i="3"/>
  <c r="AC825" i="3"/>
  <c r="AJ825" i="3"/>
  <c r="AB825" i="3"/>
  <c r="Y825" i="3"/>
  <c r="W825" i="3"/>
  <c r="AM824" i="3"/>
  <c r="AH824" i="3"/>
  <c r="AF824" i="3"/>
  <c r="AG824" i="3"/>
  <c r="AD824" i="3"/>
  <c r="AC824" i="3"/>
  <c r="AJ824" i="3"/>
  <c r="AB824" i="3"/>
  <c r="Y824" i="3"/>
  <c r="W824" i="3"/>
  <c r="AM823" i="3"/>
  <c r="AH823" i="3"/>
  <c r="AF823" i="3"/>
  <c r="AG823" i="3"/>
  <c r="AD823" i="3"/>
  <c r="AC823" i="3"/>
  <c r="AJ823" i="3"/>
  <c r="AB823" i="3"/>
  <c r="AI823" i="3"/>
  <c r="Y823" i="3"/>
  <c r="W823" i="3"/>
  <c r="AM822" i="3"/>
  <c r="AH822" i="3"/>
  <c r="AF822" i="3" s="1"/>
  <c r="AG822" i="3"/>
  <c r="AD822" i="3"/>
  <c r="AC822" i="3"/>
  <c r="AJ822" i="3"/>
  <c r="AB822" i="3"/>
  <c r="Y822" i="3"/>
  <c r="W822" i="3"/>
  <c r="AM821" i="3"/>
  <c r="AH821" i="3"/>
  <c r="AF821" i="3" s="1"/>
  <c r="AG821" i="3"/>
  <c r="AD821" i="3"/>
  <c r="AC821" i="3"/>
  <c r="AJ821" i="3"/>
  <c r="AB821" i="3"/>
  <c r="Y821" i="3"/>
  <c r="W821" i="3"/>
  <c r="AM820" i="3"/>
  <c r="AH820" i="3"/>
  <c r="AF820" i="3" s="1"/>
  <c r="AG820" i="3"/>
  <c r="AD820" i="3"/>
  <c r="AC820" i="3"/>
  <c r="AJ820" i="3" s="1"/>
  <c r="AB820" i="3"/>
  <c r="X820" i="3" s="1"/>
  <c r="Y820" i="3"/>
  <c r="W820" i="3"/>
  <c r="AM819" i="3"/>
  <c r="AH819" i="3"/>
  <c r="AF819" i="3"/>
  <c r="AG819" i="3"/>
  <c r="AD819" i="3"/>
  <c r="AC819" i="3"/>
  <c r="AJ819" i="3"/>
  <c r="AB819" i="3"/>
  <c r="Y819" i="3"/>
  <c r="W819" i="3"/>
  <c r="AM818" i="3"/>
  <c r="AH818" i="3"/>
  <c r="AF818" i="3" s="1"/>
  <c r="AG818" i="3"/>
  <c r="AD818" i="3"/>
  <c r="AC818" i="3"/>
  <c r="AJ818" i="3"/>
  <c r="AB818" i="3"/>
  <c r="Y818" i="3"/>
  <c r="W818" i="3"/>
  <c r="AM817" i="3"/>
  <c r="AH817" i="3"/>
  <c r="AF817" i="3" s="1"/>
  <c r="AG817" i="3"/>
  <c r="AD817" i="3"/>
  <c r="AC817" i="3"/>
  <c r="AJ817" i="3"/>
  <c r="AB817" i="3"/>
  <c r="X817" i="3"/>
  <c r="Y817" i="3"/>
  <c r="W817" i="3"/>
  <c r="AM816" i="3"/>
  <c r="AH816" i="3"/>
  <c r="AF816" i="3" s="1"/>
  <c r="AG816" i="3"/>
  <c r="AD816" i="3"/>
  <c r="AC816" i="3"/>
  <c r="AJ816" i="3" s="1"/>
  <c r="AB816" i="3"/>
  <c r="X816" i="3"/>
  <c r="Y816" i="3"/>
  <c r="W816" i="3"/>
  <c r="AM815" i="3"/>
  <c r="AH815" i="3"/>
  <c r="AF815" i="3"/>
  <c r="AG815" i="3"/>
  <c r="AD815" i="3"/>
  <c r="AC815" i="3"/>
  <c r="AJ815" i="3"/>
  <c r="AB815" i="3"/>
  <c r="Y815" i="3"/>
  <c r="W815" i="3"/>
  <c r="AM814" i="3"/>
  <c r="AH814" i="3"/>
  <c r="AF814" i="3"/>
  <c r="AG814" i="3"/>
  <c r="AD814" i="3"/>
  <c r="AC814" i="3"/>
  <c r="AJ814" i="3" s="1"/>
  <c r="AB814" i="3"/>
  <c r="Y814" i="3"/>
  <c r="W814" i="3"/>
  <c r="AM813" i="3"/>
  <c r="AH813" i="3"/>
  <c r="AF813" i="3" s="1"/>
  <c r="AG813" i="3"/>
  <c r="AD813" i="3"/>
  <c r="AC813" i="3"/>
  <c r="AJ813" i="3"/>
  <c r="AB813" i="3"/>
  <c r="AI813" i="3" s="1"/>
  <c r="Y813" i="3"/>
  <c r="W813" i="3"/>
  <c r="AM812" i="3"/>
  <c r="AH812" i="3"/>
  <c r="AF812" i="3"/>
  <c r="AG812" i="3"/>
  <c r="AD812" i="3"/>
  <c r="AC812" i="3"/>
  <c r="AJ812" i="3" s="1"/>
  <c r="AB812" i="3"/>
  <c r="Y812" i="3"/>
  <c r="W812" i="3"/>
  <c r="AM811" i="3"/>
  <c r="AH811" i="3"/>
  <c r="AF811" i="3" s="1"/>
  <c r="AG811" i="3"/>
  <c r="AD811" i="3"/>
  <c r="AC811" i="3"/>
  <c r="AJ811" i="3" s="1"/>
  <c r="AB811" i="3"/>
  <c r="AI811" i="3" s="1"/>
  <c r="Y811" i="3"/>
  <c r="W811" i="3"/>
  <c r="AM810" i="3"/>
  <c r="AH810" i="3"/>
  <c r="AF810" i="3"/>
  <c r="AG810" i="3"/>
  <c r="AD810" i="3"/>
  <c r="AC810" i="3"/>
  <c r="AJ810" i="3"/>
  <c r="AB810" i="3"/>
  <c r="X810" i="3"/>
  <c r="Y810" i="3"/>
  <c r="W810" i="3"/>
  <c r="AM809" i="3"/>
  <c r="AH809" i="3"/>
  <c r="AF809" i="3" s="1"/>
  <c r="AG809" i="3"/>
  <c r="AD809" i="3"/>
  <c r="AC809" i="3"/>
  <c r="AJ809" i="3" s="1"/>
  <c r="AB809" i="3"/>
  <c r="X809" i="3" s="1"/>
  <c r="Y809" i="3"/>
  <c r="W809" i="3"/>
  <c r="AM808" i="3"/>
  <c r="AH808" i="3"/>
  <c r="AF808" i="3"/>
  <c r="AG808" i="3"/>
  <c r="AD808" i="3"/>
  <c r="AC808" i="3"/>
  <c r="AJ808" i="3"/>
  <c r="AB808" i="3"/>
  <c r="X808" i="3" s="1"/>
  <c r="Y808" i="3"/>
  <c r="W808" i="3"/>
  <c r="AM807" i="3"/>
  <c r="AH807" i="3"/>
  <c r="AF807" i="3" s="1"/>
  <c r="AG807" i="3"/>
  <c r="AD807" i="3"/>
  <c r="AC807" i="3"/>
  <c r="AJ807" i="3" s="1"/>
  <c r="AB807" i="3"/>
  <c r="AI807" i="3"/>
  <c r="Y807" i="3"/>
  <c r="W807" i="3"/>
  <c r="AM806" i="3"/>
  <c r="AH806" i="3"/>
  <c r="AF806" i="3"/>
  <c r="AG806" i="3"/>
  <c r="AD806" i="3"/>
  <c r="AC806" i="3"/>
  <c r="AJ806" i="3"/>
  <c r="AB806" i="3"/>
  <c r="AI806" i="3"/>
  <c r="Y806" i="3"/>
  <c r="W806" i="3"/>
  <c r="AM805" i="3"/>
  <c r="AH805" i="3"/>
  <c r="AF805" i="3" s="1"/>
  <c r="AG805" i="3"/>
  <c r="AD805" i="3"/>
  <c r="AC805" i="3"/>
  <c r="AJ805" i="3" s="1"/>
  <c r="AB805" i="3"/>
  <c r="AI805" i="3" s="1"/>
  <c r="Y805" i="3"/>
  <c r="W805" i="3"/>
  <c r="AM804" i="3"/>
  <c r="AH804" i="3"/>
  <c r="AF804" i="3"/>
  <c r="AG804" i="3"/>
  <c r="AD804" i="3"/>
  <c r="AC804" i="3"/>
  <c r="AJ804" i="3"/>
  <c r="AB804" i="3"/>
  <c r="X804" i="3" s="1"/>
  <c r="Y804" i="3"/>
  <c r="W804" i="3"/>
  <c r="AM803" i="3"/>
  <c r="AH803" i="3"/>
  <c r="AF803" i="3" s="1"/>
  <c r="AG803" i="3"/>
  <c r="AD803" i="3"/>
  <c r="AC803" i="3"/>
  <c r="AJ803" i="3"/>
  <c r="AB803" i="3"/>
  <c r="Y803" i="3"/>
  <c r="W803" i="3"/>
  <c r="AM802" i="3"/>
  <c r="AH802" i="3"/>
  <c r="AF802" i="3" s="1"/>
  <c r="AN802" i="3" s="1"/>
  <c r="AP802" i="3" s="1"/>
  <c r="AG802" i="3"/>
  <c r="AD802" i="3"/>
  <c r="AC802" i="3"/>
  <c r="AJ802" i="3"/>
  <c r="AB802" i="3"/>
  <c r="AI802" i="3"/>
  <c r="Y802" i="3"/>
  <c r="W802" i="3"/>
  <c r="AM801" i="3"/>
  <c r="AH801" i="3"/>
  <c r="AF801" i="3"/>
  <c r="AG801" i="3"/>
  <c r="AD801" i="3"/>
  <c r="AC801" i="3"/>
  <c r="AJ801" i="3"/>
  <c r="AB801" i="3"/>
  <c r="Y801" i="3"/>
  <c r="W801" i="3"/>
  <c r="AM800" i="3"/>
  <c r="AH800" i="3"/>
  <c r="AF800" i="3"/>
  <c r="AG800" i="3"/>
  <c r="AD800" i="3"/>
  <c r="AC800" i="3"/>
  <c r="AJ800" i="3" s="1"/>
  <c r="AB800" i="3"/>
  <c r="Y800" i="3"/>
  <c r="W800" i="3"/>
  <c r="AM799" i="3"/>
  <c r="AH799" i="3"/>
  <c r="AF799" i="3" s="1"/>
  <c r="AG799" i="3"/>
  <c r="AD799" i="3"/>
  <c r="AC799" i="3"/>
  <c r="AJ799" i="3"/>
  <c r="AB799" i="3"/>
  <c r="Y799" i="3"/>
  <c r="W799" i="3"/>
  <c r="AM798" i="3"/>
  <c r="AH798" i="3"/>
  <c r="AF798" i="3" s="1"/>
  <c r="AG798" i="3"/>
  <c r="AD798" i="3"/>
  <c r="AC798" i="3"/>
  <c r="AJ798" i="3"/>
  <c r="AB798" i="3"/>
  <c r="Y798" i="3"/>
  <c r="W798" i="3"/>
  <c r="AM797" i="3"/>
  <c r="AH797" i="3"/>
  <c r="AF797" i="3"/>
  <c r="AG797" i="3"/>
  <c r="AD797" i="3"/>
  <c r="AC797" i="3"/>
  <c r="AJ797" i="3" s="1"/>
  <c r="AB797" i="3"/>
  <c r="Y797" i="3"/>
  <c r="W797" i="3"/>
  <c r="AM796" i="3"/>
  <c r="AH796" i="3"/>
  <c r="AF796" i="3" s="1"/>
  <c r="AG796" i="3"/>
  <c r="AD796" i="3"/>
  <c r="AC796" i="3"/>
  <c r="AJ796" i="3" s="1"/>
  <c r="AB796" i="3"/>
  <c r="Y796" i="3"/>
  <c r="W796" i="3"/>
  <c r="AM795" i="3"/>
  <c r="AH795" i="3"/>
  <c r="AF795" i="3"/>
  <c r="AG795" i="3"/>
  <c r="AD795" i="3"/>
  <c r="AC795" i="3"/>
  <c r="AJ795" i="3"/>
  <c r="AB795" i="3"/>
  <c r="Y795" i="3"/>
  <c r="W795" i="3"/>
  <c r="AM794" i="3"/>
  <c r="AH794" i="3"/>
  <c r="AF794" i="3"/>
  <c r="AG794" i="3"/>
  <c r="AD794" i="3"/>
  <c r="AC794" i="3"/>
  <c r="AJ794" i="3" s="1"/>
  <c r="AB794" i="3"/>
  <c r="X794" i="3"/>
  <c r="Y794" i="3"/>
  <c r="W794" i="3"/>
  <c r="AM793" i="3"/>
  <c r="AH793" i="3"/>
  <c r="AF793" i="3"/>
  <c r="AG793" i="3"/>
  <c r="AD793" i="3"/>
  <c r="AC793" i="3"/>
  <c r="AJ793" i="3"/>
  <c r="AB793" i="3"/>
  <c r="X793" i="3" s="1"/>
  <c r="Y793" i="3"/>
  <c r="W793" i="3"/>
  <c r="AM792" i="3"/>
  <c r="AH792" i="3"/>
  <c r="AF792" i="3"/>
  <c r="AG792" i="3"/>
  <c r="AD792" i="3"/>
  <c r="AC792" i="3"/>
  <c r="AJ792" i="3"/>
  <c r="AB792" i="3"/>
  <c r="X792" i="3"/>
  <c r="Y792" i="3"/>
  <c r="W792" i="3"/>
  <c r="AM791" i="3"/>
  <c r="AH791" i="3"/>
  <c r="AF791" i="3" s="1"/>
  <c r="AG791" i="3"/>
  <c r="AD791" i="3"/>
  <c r="AC791" i="3"/>
  <c r="AJ791" i="3" s="1"/>
  <c r="AB791" i="3"/>
  <c r="Y791" i="3"/>
  <c r="W791" i="3"/>
  <c r="AM790" i="3"/>
  <c r="AH790" i="3"/>
  <c r="AF790" i="3"/>
  <c r="AG790" i="3"/>
  <c r="AD790" i="3"/>
  <c r="AC790" i="3"/>
  <c r="AJ790" i="3"/>
  <c r="AB790" i="3"/>
  <c r="AI790" i="3" s="1"/>
  <c r="Y790" i="3"/>
  <c r="W790" i="3"/>
  <c r="AM789" i="3"/>
  <c r="AH789" i="3"/>
  <c r="AF789" i="3"/>
  <c r="AG789" i="3"/>
  <c r="AD789" i="3"/>
  <c r="AC789" i="3"/>
  <c r="AJ789" i="3"/>
  <c r="AB789" i="3"/>
  <c r="Y789" i="3"/>
  <c r="W789" i="3"/>
  <c r="AM788" i="3"/>
  <c r="AH788" i="3"/>
  <c r="AF788" i="3" s="1"/>
  <c r="AG788" i="3"/>
  <c r="AD788" i="3"/>
  <c r="AC788" i="3"/>
  <c r="AJ788" i="3"/>
  <c r="AB788" i="3"/>
  <c r="Y788" i="3"/>
  <c r="W788" i="3"/>
  <c r="AM787" i="3"/>
  <c r="AH787" i="3"/>
  <c r="AF787" i="3"/>
  <c r="AG787" i="3"/>
  <c r="AD787" i="3"/>
  <c r="AC787" i="3"/>
  <c r="AJ787" i="3"/>
  <c r="AB787" i="3"/>
  <c r="AI787" i="3"/>
  <c r="Y787" i="3"/>
  <c r="W787" i="3"/>
  <c r="AM786" i="3"/>
  <c r="AH786" i="3"/>
  <c r="AF786" i="3" s="1"/>
  <c r="AG786" i="3"/>
  <c r="AD786" i="3"/>
  <c r="AC786" i="3"/>
  <c r="AJ786" i="3" s="1"/>
  <c r="AB786" i="3"/>
  <c r="AI786" i="3"/>
  <c r="Y786" i="3"/>
  <c r="W786" i="3"/>
  <c r="AM785" i="3"/>
  <c r="AH785" i="3"/>
  <c r="AF785" i="3"/>
  <c r="AG785" i="3"/>
  <c r="AD785" i="3"/>
  <c r="AC785" i="3"/>
  <c r="AJ785" i="3"/>
  <c r="AB785" i="3"/>
  <c r="AI785" i="3"/>
  <c r="Y785" i="3"/>
  <c r="W785" i="3"/>
  <c r="AM784" i="3"/>
  <c r="AH784" i="3"/>
  <c r="AF784" i="3"/>
  <c r="AG784" i="3"/>
  <c r="AD784" i="3"/>
  <c r="AC784" i="3"/>
  <c r="AJ784" i="3" s="1"/>
  <c r="AB784" i="3"/>
  <c r="Y784" i="3"/>
  <c r="W784" i="3"/>
  <c r="AM783" i="3"/>
  <c r="AH783" i="3"/>
  <c r="AF783" i="3" s="1"/>
  <c r="AG783" i="3"/>
  <c r="AD783" i="3"/>
  <c r="AC783" i="3"/>
  <c r="AJ783" i="3" s="1"/>
  <c r="AB783" i="3"/>
  <c r="AI783" i="3"/>
  <c r="Y783" i="3"/>
  <c r="W783" i="3"/>
  <c r="AM782" i="3"/>
  <c r="AH782" i="3"/>
  <c r="AF782" i="3"/>
  <c r="AG782" i="3"/>
  <c r="AD782" i="3"/>
  <c r="AC782" i="3"/>
  <c r="AJ782" i="3"/>
  <c r="AB782" i="3"/>
  <c r="X782" i="3"/>
  <c r="Y782" i="3"/>
  <c r="W782" i="3"/>
  <c r="AM781" i="3"/>
  <c r="AH781" i="3"/>
  <c r="AF781" i="3" s="1"/>
  <c r="AG781" i="3"/>
  <c r="AD781" i="3"/>
  <c r="AC781" i="3"/>
  <c r="AJ781" i="3"/>
  <c r="AB781" i="3"/>
  <c r="AI781" i="3" s="1"/>
  <c r="Y781" i="3"/>
  <c r="W781" i="3"/>
  <c r="AM780" i="3"/>
  <c r="AH780" i="3"/>
  <c r="AF780" i="3"/>
  <c r="AG780" i="3"/>
  <c r="AD780" i="3"/>
  <c r="AC780" i="3"/>
  <c r="AJ780" i="3" s="1"/>
  <c r="AB780" i="3"/>
  <c r="X780" i="3"/>
  <c r="Y780" i="3"/>
  <c r="W780" i="3"/>
  <c r="AM779" i="3"/>
  <c r="AH779" i="3"/>
  <c r="AF779" i="3" s="1"/>
  <c r="AG779" i="3"/>
  <c r="AD779" i="3"/>
  <c r="AC779" i="3"/>
  <c r="AJ779" i="3" s="1"/>
  <c r="AB779" i="3"/>
  <c r="AI779" i="3"/>
  <c r="Y779" i="3"/>
  <c r="W779" i="3"/>
  <c r="AM778" i="3"/>
  <c r="AH778" i="3"/>
  <c r="AF778" i="3" s="1"/>
  <c r="AG778" i="3"/>
  <c r="AD778" i="3"/>
  <c r="AC778" i="3"/>
  <c r="AJ778" i="3"/>
  <c r="AB778" i="3"/>
  <c r="X778" i="3"/>
  <c r="Y778" i="3"/>
  <c r="W778" i="3"/>
  <c r="AM777" i="3"/>
  <c r="AH777" i="3"/>
  <c r="AF777" i="3"/>
  <c r="AG777" i="3"/>
  <c r="AD777" i="3"/>
  <c r="AC777" i="3"/>
  <c r="AJ777" i="3"/>
  <c r="AB777" i="3"/>
  <c r="Y777" i="3"/>
  <c r="W777" i="3"/>
  <c r="AM776" i="3"/>
  <c r="AH776" i="3"/>
  <c r="AF776" i="3" s="1"/>
  <c r="AG776" i="3"/>
  <c r="AD776" i="3"/>
  <c r="AC776" i="3"/>
  <c r="AJ776" i="3" s="1"/>
  <c r="AB776" i="3"/>
  <c r="X776" i="3"/>
  <c r="Y776" i="3"/>
  <c r="W776" i="3"/>
  <c r="AM775" i="3"/>
  <c r="AH775" i="3"/>
  <c r="AF775" i="3"/>
  <c r="AG775" i="3"/>
  <c r="AD775" i="3"/>
  <c r="AC775" i="3"/>
  <c r="AJ775" i="3"/>
  <c r="AB775" i="3"/>
  <c r="Y775" i="3"/>
  <c r="W775" i="3"/>
  <c r="AM774" i="3"/>
  <c r="AH774" i="3"/>
  <c r="AF774" i="3"/>
  <c r="AG774" i="3"/>
  <c r="AD774" i="3"/>
  <c r="AC774" i="3"/>
  <c r="AJ774" i="3"/>
  <c r="AB774" i="3"/>
  <c r="AI774" i="3"/>
  <c r="Y774" i="3"/>
  <c r="W774" i="3"/>
  <c r="AM773" i="3"/>
  <c r="AH773" i="3"/>
  <c r="AF773" i="3"/>
  <c r="AG773" i="3"/>
  <c r="AD773" i="3"/>
  <c r="AC773" i="3"/>
  <c r="AJ773" i="3" s="1"/>
  <c r="AB773" i="3"/>
  <c r="Y773" i="3"/>
  <c r="W773" i="3"/>
  <c r="AM772" i="3"/>
  <c r="AH772" i="3"/>
  <c r="AF772" i="3" s="1"/>
  <c r="AG772" i="3"/>
  <c r="AD772" i="3"/>
  <c r="AC772" i="3"/>
  <c r="AJ772" i="3"/>
  <c r="AB772" i="3"/>
  <c r="Y772" i="3"/>
  <c r="W772" i="3"/>
  <c r="AM771" i="3"/>
  <c r="AH771" i="3"/>
  <c r="AF771" i="3" s="1"/>
  <c r="AG771" i="3"/>
  <c r="AD771" i="3"/>
  <c r="AC771" i="3"/>
  <c r="AJ771" i="3"/>
  <c r="AB771" i="3"/>
  <c r="Y771" i="3"/>
  <c r="W771" i="3"/>
  <c r="AM770" i="3"/>
  <c r="AH770" i="3"/>
  <c r="AF770" i="3" s="1"/>
  <c r="AG770" i="3"/>
  <c r="AD770" i="3"/>
  <c r="AC770" i="3"/>
  <c r="AJ770" i="3"/>
  <c r="AB770" i="3"/>
  <c r="X770" i="3"/>
  <c r="Y770" i="3"/>
  <c r="W770" i="3"/>
  <c r="AM769" i="3"/>
  <c r="AH769" i="3"/>
  <c r="AF769" i="3"/>
  <c r="AG769" i="3"/>
  <c r="AD769" i="3"/>
  <c r="AC769" i="3"/>
  <c r="AJ769" i="3"/>
  <c r="AB769" i="3"/>
  <c r="Y769" i="3"/>
  <c r="W769" i="3"/>
  <c r="AM768" i="3"/>
  <c r="AH768" i="3"/>
  <c r="AF768" i="3"/>
  <c r="AG768" i="3"/>
  <c r="AD768" i="3"/>
  <c r="AC768" i="3"/>
  <c r="AJ768" i="3" s="1"/>
  <c r="AB768" i="3"/>
  <c r="Y768" i="3"/>
  <c r="W768" i="3"/>
  <c r="AM767" i="3"/>
  <c r="AH767" i="3"/>
  <c r="AF767" i="3" s="1"/>
  <c r="AG767" i="3"/>
  <c r="AD767" i="3"/>
  <c r="AC767" i="3"/>
  <c r="AJ767" i="3"/>
  <c r="AB767" i="3"/>
  <c r="Y767" i="3"/>
  <c r="W767" i="3"/>
  <c r="AM766" i="3"/>
  <c r="AH766" i="3"/>
  <c r="AF766" i="3" s="1"/>
  <c r="AG766" i="3"/>
  <c r="AD766" i="3"/>
  <c r="AC766" i="3"/>
  <c r="AJ766" i="3"/>
  <c r="AB766" i="3"/>
  <c r="AI766" i="3"/>
  <c r="Y766" i="3"/>
  <c r="W766" i="3"/>
  <c r="AM765" i="3"/>
  <c r="AH765" i="3"/>
  <c r="AF765" i="3"/>
  <c r="AG765" i="3"/>
  <c r="AD765" i="3"/>
  <c r="AC765" i="3"/>
  <c r="AJ765" i="3"/>
  <c r="AB765" i="3"/>
  <c r="Y765" i="3"/>
  <c r="W765" i="3"/>
  <c r="AM764" i="3"/>
  <c r="AH764" i="3"/>
  <c r="AF764" i="3" s="1"/>
  <c r="AG764" i="3"/>
  <c r="AD764" i="3"/>
  <c r="AC764" i="3"/>
  <c r="AJ764" i="3" s="1"/>
  <c r="AB764" i="3"/>
  <c r="Y764" i="3"/>
  <c r="W764" i="3"/>
  <c r="AM763" i="3"/>
  <c r="AH763" i="3"/>
  <c r="AF763" i="3"/>
  <c r="AG763" i="3"/>
  <c r="AD763" i="3"/>
  <c r="AC763" i="3"/>
  <c r="AJ763" i="3"/>
  <c r="AB763" i="3"/>
  <c r="Y763" i="3"/>
  <c r="W763" i="3"/>
  <c r="AM762" i="3"/>
  <c r="AH762" i="3"/>
  <c r="AF762" i="3" s="1"/>
  <c r="AG762" i="3"/>
  <c r="AD762" i="3"/>
  <c r="AC762" i="3"/>
  <c r="AJ762" i="3" s="1"/>
  <c r="AB762" i="3"/>
  <c r="Y762" i="3"/>
  <c r="W762" i="3"/>
  <c r="AM761" i="3"/>
  <c r="AH761" i="3"/>
  <c r="AF761" i="3" s="1"/>
  <c r="AG761" i="3"/>
  <c r="AD761" i="3"/>
  <c r="AC761" i="3"/>
  <c r="AJ761" i="3"/>
  <c r="AB761" i="3"/>
  <c r="Y761" i="3"/>
  <c r="W761" i="3"/>
  <c r="AM760" i="3"/>
  <c r="AH760" i="3"/>
  <c r="AF760" i="3"/>
  <c r="AG760" i="3"/>
  <c r="AD760" i="3"/>
  <c r="AC760" i="3"/>
  <c r="AJ760" i="3" s="1"/>
  <c r="AB760" i="3"/>
  <c r="Y760" i="3"/>
  <c r="W760" i="3"/>
  <c r="AM759" i="3"/>
  <c r="AH759" i="3"/>
  <c r="AF759" i="3" s="1"/>
  <c r="AG759" i="3"/>
  <c r="AD759" i="3"/>
  <c r="AC759" i="3"/>
  <c r="AJ759" i="3"/>
  <c r="AB759" i="3"/>
  <c r="Y759" i="3"/>
  <c r="W759" i="3"/>
  <c r="AM758" i="3"/>
  <c r="AH758" i="3"/>
  <c r="AF758" i="3" s="1"/>
  <c r="AG758" i="3"/>
  <c r="AD758" i="3"/>
  <c r="AC758" i="3"/>
  <c r="AJ758" i="3" s="1"/>
  <c r="AB758" i="3"/>
  <c r="X758" i="3"/>
  <c r="Y758" i="3"/>
  <c r="W758" i="3"/>
  <c r="AM757" i="3"/>
  <c r="AH757" i="3"/>
  <c r="AF757" i="3"/>
  <c r="AG757" i="3"/>
  <c r="AD757" i="3"/>
  <c r="AC757" i="3"/>
  <c r="AJ757" i="3" s="1"/>
  <c r="AB757" i="3"/>
  <c r="X757" i="3"/>
  <c r="Y757" i="3"/>
  <c r="W757" i="3"/>
  <c r="AM756" i="3"/>
  <c r="AH756" i="3"/>
  <c r="AF756" i="3" s="1"/>
  <c r="AG756" i="3"/>
  <c r="AD756" i="3"/>
  <c r="AC756" i="3"/>
  <c r="AJ756" i="3"/>
  <c r="AB756" i="3"/>
  <c r="X756" i="3" s="1"/>
  <c r="Y756" i="3"/>
  <c r="W756" i="3"/>
  <c r="AM755" i="3"/>
  <c r="AH755" i="3"/>
  <c r="AF755" i="3"/>
  <c r="AG755" i="3"/>
  <c r="AD755" i="3"/>
  <c r="AC755" i="3"/>
  <c r="AJ755" i="3"/>
  <c r="AB755" i="3"/>
  <c r="AI755" i="3" s="1"/>
  <c r="Y755" i="3"/>
  <c r="W755" i="3"/>
  <c r="AM754" i="3"/>
  <c r="AH754" i="3"/>
  <c r="AF754" i="3" s="1"/>
  <c r="AG754" i="3"/>
  <c r="AD754" i="3"/>
  <c r="AC754" i="3"/>
  <c r="AJ754" i="3" s="1"/>
  <c r="AB754" i="3"/>
  <c r="AI754" i="3"/>
  <c r="Y754" i="3"/>
  <c r="W754" i="3"/>
  <c r="AM753" i="3"/>
  <c r="AH753" i="3"/>
  <c r="AF753" i="3"/>
  <c r="AG753" i="3"/>
  <c r="AD753" i="3"/>
  <c r="AC753" i="3"/>
  <c r="AJ753" i="3"/>
  <c r="AB753" i="3"/>
  <c r="AI753" i="3"/>
  <c r="Y753" i="3"/>
  <c r="W753" i="3"/>
  <c r="AM752" i="3"/>
  <c r="AH752" i="3"/>
  <c r="AF752" i="3" s="1"/>
  <c r="AG752" i="3"/>
  <c r="AD752" i="3"/>
  <c r="AC752" i="3"/>
  <c r="AJ752" i="3" s="1"/>
  <c r="AB752" i="3"/>
  <c r="Y752" i="3"/>
  <c r="W752" i="3"/>
  <c r="AM751" i="3"/>
  <c r="AH751" i="3"/>
  <c r="AF751" i="3"/>
  <c r="AG751" i="3"/>
  <c r="AD751" i="3"/>
  <c r="AC751" i="3"/>
  <c r="AJ751" i="3" s="1"/>
  <c r="AB751" i="3"/>
  <c r="AI751" i="3"/>
  <c r="Y751" i="3"/>
  <c r="W751" i="3"/>
  <c r="AM750" i="3"/>
  <c r="AH750" i="3"/>
  <c r="AF750" i="3"/>
  <c r="AG750" i="3"/>
  <c r="AD750" i="3"/>
  <c r="AC750" i="3"/>
  <c r="AJ750" i="3" s="1"/>
  <c r="AB750" i="3"/>
  <c r="AI750" i="3"/>
  <c r="Y750" i="3"/>
  <c r="W750" i="3"/>
  <c r="AM749" i="3"/>
  <c r="AH749" i="3"/>
  <c r="AF749" i="3"/>
  <c r="AG749" i="3"/>
  <c r="AD749" i="3"/>
  <c r="AC749" i="3"/>
  <c r="AJ749" i="3"/>
  <c r="AB749" i="3"/>
  <c r="AI749" i="3" s="1"/>
  <c r="Y749" i="3"/>
  <c r="W749" i="3"/>
  <c r="AM748" i="3"/>
  <c r="AH748" i="3"/>
  <c r="AF748" i="3"/>
  <c r="AG748" i="3"/>
  <c r="AD748" i="3"/>
  <c r="AC748" i="3"/>
  <c r="AJ748" i="3" s="1"/>
  <c r="AB748" i="3"/>
  <c r="X748" i="3" s="1"/>
  <c r="Y748" i="3"/>
  <c r="W748" i="3"/>
  <c r="AM747" i="3"/>
  <c r="AH747" i="3"/>
  <c r="AF747" i="3" s="1"/>
  <c r="AG747" i="3"/>
  <c r="AD747" i="3"/>
  <c r="AC747" i="3"/>
  <c r="AJ747" i="3"/>
  <c r="AB747" i="3"/>
  <c r="X747" i="3" s="1"/>
  <c r="Y747" i="3"/>
  <c r="W747" i="3"/>
  <c r="AM746" i="3"/>
  <c r="AH746" i="3"/>
  <c r="AF746" i="3"/>
  <c r="AG746" i="3"/>
  <c r="AD746" i="3"/>
  <c r="AC746" i="3"/>
  <c r="AJ746" i="3" s="1"/>
  <c r="AB746" i="3"/>
  <c r="Y746" i="3"/>
  <c r="W746" i="3"/>
  <c r="AM745" i="3"/>
  <c r="AH745" i="3"/>
  <c r="AF745" i="3"/>
  <c r="AG745" i="3"/>
  <c r="AD745" i="3"/>
  <c r="AC745" i="3"/>
  <c r="AJ745" i="3"/>
  <c r="AB745" i="3"/>
  <c r="Y745" i="3"/>
  <c r="W745" i="3"/>
  <c r="AM744" i="3"/>
  <c r="AH744" i="3"/>
  <c r="AF744" i="3"/>
  <c r="AG744" i="3"/>
  <c r="AD744" i="3"/>
  <c r="AC744" i="3"/>
  <c r="AJ744" i="3"/>
  <c r="AB744" i="3"/>
  <c r="AI744" i="3"/>
  <c r="Y744" i="3"/>
  <c r="W744" i="3"/>
  <c r="AM743" i="3"/>
  <c r="AH743" i="3"/>
  <c r="AF743" i="3" s="1"/>
  <c r="AG743" i="3"/>
  <c r="AD743" i="3"/>
  <c r="AC743" i="3"/>
  <c r="AJ743" i="3"/>
  <c r="AB743" i="3"/>
  <c r="AI743" i="3" s="1"/>
  <c r="Y743" i="3"/>
  <c r="W743" i="3"/>
  <c r="AM742" i="3"/>
  <c r="AH742" i="3"/>
  <c r="AF742" i="3"/>
  <c r="AG742" i="3"/>
  <c r="AD742" i="3"/>
  <c r="AC742" i="3"/>
  <c r="AJ742" i="3"/>
  <c r="AB742" i="3"/>
  <c r="Y742" i="3"/>
  <c r="W742" i="3"/>
  <c r="AM741" i="3"/>
  <c r="AH741" i="3"/>
  <c r="AF741" i="3"/>
  <c r="AG741" i="3"/>
  <c r="AD741" i="3"/>
  <c r="AC741" i="3"/>
  <c r="AJ741" i="3" s="1"/>
  <c r="AB741" i="3"/>
  <c r="Y741" i="3"/>
  <c r="W741" i="3"/>
  <c r="AM740" i="3"/>
  <c r="AH740" i="3"/>
  <c r="AF740" i="3"/>
  <c r="AG740" i="3"/>
  <c r="AD740" i="3"/>
  <c r="AC740" i="3"/>
  <c r="AJ740" i="3"/>
  <c r="AB740" i="3"/>
  <c r="AI740" i="3" s="1"/>
  <c r="Y740" i="3"/>
  <c r="W740" i="3"/>
  <c r="AM739" i="3"/>
  <c r="AH739" i="3"/>
  <c r="AF739" i="3" s="1"/>
  <c r="AG739" i="3"/>
  <c r="AD739" i="3"/>
  <c r="AC739" i="3"/>
  <c r="AJ739" i="3"/>
  <c r="AB739" i="3"/>
  <c r="X739" i="3"/>
  <c r="Y739" i="3"/>
  <c r="W739" i="3"/>
  <c r="AM738" i="3"/>
  <c r="AH738" i="3"/>
  <c r="AF738" i="3" s="1"/>
  <c r="AG738" i="3"/>
  <c r="AD738" i="3"/>
  <c r="AC738" i="3"/>
  <c r="AJ738" i="3" s="1"/>
  <c r="AB738" i="3"/>
  <c r="Y738" i="3"/>
  <c r="W738" i="3"/>
  <c r="AM737" i="3"/>
  <c r="AH737" i="3"/>
  <c r="AF737" i="3"/>
  <c r="AG737" i="3"/>
  <c r="AD737" i="3"/>
  <c r="AC737" i="3"/>
  <c r="AJ737" i="3"/>
  <c r="AB737" i="3"/>
  <c r="Y737" i="3"/>
  <c r="W737" i="3"/>
  <c r="AM736" i="3"/>
  <c r="AH736" i="3"/>
  <c r="AF736" i="3"/>
  <c r="AG736" i="3"/>
  <c r="AD736" i="3"/>
  <c r="AC736" i="3"/>
  <c r="AJ736" i="3" s="1"/>
  <c r="AB736" i="3"/>
  <c r="Y736" i="3"/>
  <c r="W736" i="3"/>
  <c r="AM735" i="3"/>
  <c r="AH735" i="3"/>
  <c r="AF735" i="3" s="1"/>
  <c r="AG735" i="3"/>
  <c r="AD735" i="3"/>
  <c r="AC735" i="3"/>
  <c r="AJ735" i="3"/>
  <c r="AB735" i="3"/>
  <c r="AI735" i="3" s="1"/>
  <c r="Y735" i="3"/>
  <c r="W735" i="3"/>
  <c r="AM734" i="3"/>
  <c r="AH734" i="3"/>
  <c r="AF734" i="3"/>
  <c r="AG734" i="3"/>
  <c r="AD734" i="3"/>
  <c r="AC734" i="3"/>
  <c r="AJ734" i="3" s="1"/>
  <c r="AB734" i="3"/>
  <c r="Y734" i="3"/>
  <c r="W734" i="3"/>
  <c r="AM733" i="3"/>
  <c r="AH733" i="3"/>
  <c r="AF733" i="3"/>
  <c r="AG733" i="3"/>
  <c r="AD733" i="3"/>
  <c r="AC733" i="3"/>
  <c r="AJ733" i="3" s="1"/>
  <c r="AB733" i="3"/>
  <c r="Y733" i="3"/>
  <c r="W733" i="3"/>
  <c r="AM732" i="3"/>
  <c r="AH732" i="3"/>
  <c r="AF732" i="3" s="1"/>
  <c r="AG732" i="3"/>
  <c r="AD732" i="3"/>
  <c r="AC732" i="3"/>
  <c r="AJ732" i="3"/>
  <c r="AB732" i="3"/>
  <c r="Y732" i="3"/>
  <c r="W732" i="3"/>
  <c r="AM731" i="3"/>
  <c r="AH731" i="3"/>
  <c r="AF731" i="3" s="1"/>
  <c r="AG731" i="3"/>
  <c r="AD731" i="3"/>
  <c r="AC731" i="3"/>
  <c r="AJ731" i="3"/>
  <c r="AB731" i="3"/>
  <c r="Y731" i="3"/>
  <c r="W731" i="3"/>
  <c r="AM730" i="3"/>
  <c r="AH730" i="3"/>
  <c r="AF730" i="3" s="1"/>
  <c r="AG730" i="3"/>
  <c r="AD730" i="3"/>
  <c r="AC730" i="3"/>
  <c r="AJ730" i="3" s="1"/>
  <c r="AB730" i="3"/>
  <c r="X730" i="3" s="1"/>
  <c r="Y730" i="3"/>
  <c r="W730" i="3"/>
  <c r="AM729" i="3"/>
  <c r="AH729" i="3"/>
  <c r="AF729" i="3" s="1"/>
  <c r="AG729" i="3"/>
  <c r="AD729" i="3"/>
  <c r="AC729" i="3"/>
  <c r="AJ729" i="3"/>
  <c r="AB729" i="3"/>
  <c r="Y729" i="3"/>
  <c r="W729" i="3"/>
  <c r="AM728" i="3"/>
  <c r="AH728" i="3"/>
  <c r="AF728" i="3"/>
  <c r="AG728" i="3"/>
  <c r="AD728" i="3"/>
  <c r="AC728" i="3"/>
  <c r="AJ728" i="3"/>
  <c r="AB728" i="3"/>
  <c r="Y728" i="3"/>
  <c r="W728" i="3"/>
  <c r="AM727" i="3"/>
  <c r="AH727" i="3"/>
  <c r="AF727" i="3" s="1"/>
  <c r="AG727" i="3"/>
  <c r="AD727" i="3"/>
  <c r="AC727" i="3"/>
  <c r="AJ727" i="3" s="1"/>
  <c r="AB727" i="3"/>
  <c r="Y727" i="3"/>
  <c r="W727" i="3"/>
  <c r="AM726" i="3"/>
  <c r="AH726" i="3"/>
  <c r="AF726" i="3"/>
  <c r="AG726" i="3"/>
  <c r="AD726" i="3"/>
  <c r="AC726" i="3"/>
  <c r="AJ726" i="3"/>
  <c r="AB726" i="3"/>
  <c r="X726" i="3" s="1"/>
  <c r="Y726" i="3"/>
  <c r="W726" i="3"/>
  <c r="AM725" i="3"/>
  <c r="AH725" i="3"/>
  <c r="AF725" i="3" s="1"/>
  <c r="AG725" i="3"/>
  <c r="AD725" i="3"/>
  <c r="AC725" i="3"/>
  <c r="AJ725" i="3" s="1"/>
  <c r="AB725" i="3"/>
  <c r="Y725" i="3"/>
  <c r="W725" i="3"/>
  <c r="AM724" i="3"/>
  <c r="AH724" i="3"/>
  <c r="AF724" i="3" s="1"/>
  <c r="AG724" i="3"/>
  <c r="AD724" i="3"/>
  <c r="AC724" i="3"/>
  <c r="AJ724" i="3"/>
  <c r="AB724" i="3"/>
  <c r="AI724" i="3" s="1"/>
  <c r="Y724" i="3"/>
  <c r="W724" i="3"/>
  <c r="AM723" i="3"/>
  <c r="AH723" i="3"/>
  <c r="AF723" i="3"/>
  <c r="AG723" i="3"/>
  <c r="AD723" i="3"/>
  <c r="AC723" i="3"/>
  <c r="AJ723" i="3"/>
  <c r="AB723" i="3"/>
  <c r="AI723" i="3"/>
  <c r="Y723" i="3"/>
  <c r="W723" i="3"/>
  <c r="AM722" i="3"/>
  <c r="AH722" i="3"/>
  <c r="AF722" i="3" s="1"/>
  <c r="AG722" i="3"/>
  <c r="AD722" i="3"/>
  <c r="AC722" i="3"/>
  <c r="AJ722" i="3" s="1"/>
  <c r="AB722" i="3"/>
  <c r="Y722" i="3"/>
  <c r="W722" i="3"/>
  <c r="AM721" i="3"/>
  <c r="AH721" i="3"/>
  <c r="AF721" i="3" s="1"/>
  <c r="AG721" i="3"/>
  <c r="AD721" i="3"/>
  <c r="AC721" i="3"/>
  <c r="AJ721" i="3" s="1"/>
  <c r="AB721" i="3"/>
  <c r="Y721" i="3"/>
  <c r="W721" i="3"/>
  <c r="AM720" i="3"/>
  <c r="AH720" i="3"/>
  <c r="AF720" i="3"/>
  <c r="AG720" i="3"/>
  <c r="AD720" i="3"/>
  <c r="AC720" i="3"/>
  <c r="AJ720" i="3" s="1"/>
  <c r="AB720" i="3"/>
  <c r="Y720" i="3"/>
  <c r="W720" i="3"/>
  <c r="AM719" i="3"/>
  <c r="AH719" i="3"/>
  <c r="AF719" i="3"/>
  <c r="AG719" i="3"/>
  <c r="AD719" i="3"/>
  <c r="AC719" i="3"/>
  <c r="AJ719" i="3" s="1"/>
  <c r="AB719" i="3"/>
  <c r="Y719" i="3"/>
  <c r="W719" i="3"/>
  <c r="AM718" i="3"/>
  <c r="AH718" i="3"/>
  <c r="AF718" i="3" s="1"/>
  <c r="AG718" i="3"/>
  <c r="AD718" i="3"/>
  <c r="AC718" i="3"/>
  <c r="AJ718" i="3"/>
  <c r="AB718" i="3"/>
  <c r="Y718" i="3"/>
  <c r="W718" i="3"/>
  <c r="AM717" i="3"/>
  <c r="AH717" i="3"/>
  <c r="AF717" i="3"/>
  <c r="AG717" i="3"/>
  <c r="AD717" i="3"/>
  <c r="AC717" i="3"/>
  <c r="AJ717" i="3" s="1"/>
  <c r="AB717" i="3"/>
  <c r="Y717" i="3"/>
  <c r="W717" i="3"/>
  <c r="AM716" i="3"/>
  <c r="AH716" i="3"/>
  <c r="AF716" i="3" s="1"/>
  <c r="AG716" i="3"/>
  <c r="AD716" i="3"/>
  <c r="AC716" i="3"/>
  <c r="AJ716" i="3" s="1"/>
  <c r="AB716" i="3"/>
  <c r="AI716" i="3" s="1"/>
  <c r="Y716" i="3"/>
  <c r="W716" i="3"/>
  <c r="AM715" i="3"/>
  <c r="AH715" i="3"/>
  <c r="AF715" i="3" s="1"/>
  <c r="AG715" i="3"/>
  <c r="AD715" i="3"/>
  <c r="AC715" i="3"/>
  <c r="AJ715" i="3"/>
  <c r="AB715" i="3"/>
  <c r="Y715" i="3"/>
  <c r="W715" i="3"/>
  <c r="AM714" i="3"/>
  <c r="AH714" i="3"/>
  <c r="AF714" i="3"/>
  <c r="AG714" i="3"/>
  <c r="AD714" i="3"/>
  <c r="AC714" i="3"/>
  <c r="AJ714" i="3"/>
  <c r="AB714" i="3"/>
  <c r="X714" i="3"/>
  <c r="Y714" i="3"/>
  <c r="W714" i="3"/>
  <c r="AM713" i="3"/>
  <c r="AH713" i="3"/>
  <c r="AF713" i="3" s="1"/>
  <c r="AG713" i="3"/>
  <c r="AD713" i="3"/>
  <c r="AC713" i="3"/>
  <c r="AJ713" i="3" s="1"/>
  <c r="AB713" i="3"/>
  <c r="Y713" i="3"/>
  <c r="W713" i="3"/>
  <c r="AM712" i="3"/>
  <c r="AH712" i="3"/>
  <c r="AF712" i="3"/>
  <c r="AG712" i="3"/>
  <c r="AD712" i="3"/>
  <c r="AC712" i="3"/>
  <c r="AJ712" i="3"/>
  <c r="AB712" i="3"/>
  <c r="AI712" i="3" s="1"/>
  <c r="Y712" i="3"/>
  <c r="W712" i="3"/>
  <c r="AM711" i="3"/>
  <c r="AH711" i="3"/>
  <c r="AF711" i="3"/>
  <c r="AG711" i="3"/>
  <c r="AD711" i="3"/>
  <c r="AC711" i="3"/>
  <c r="AJ711" i="3"/>
  <c r="AB711" i="3"/>
  <c r="X711" i="3"/>
  <c r="Y711" i="3"/>
  <c r="W711" i="3"/>
  <c r="AM710" i="3"/>
  <c r="AH710" i="3"/>
  <c r="AF710" i="3" s="1"/>
  <c r="AG710" i="3"/>
  <c r="AD710" i="3"/>
  <c r="AC710" i="3"/>
  <c r="AJ710" i="3"/>
  <c r="AB710" i="3"/>
  <c r="X710" i="3"/>
  <c r="Y710" i="3"/>
  <c r="W710" i="3"/>
  <c r="AM709" i="3"/>
  <c r="AH709" i="3"/>
  <c r="AF709" i="3"/>
  <c r="AG709" i="3"/>
  <c r="AD709" i="3"/>
  <c r="AC709" i="3"/>
  <c r="AJ709" i="3"/>
  <c r="AB709" i="3"/>
  <c r="Y709" i="3"/>
  <c r="W709" i="3"/>
  <c r="AM708" i="3"/>
  <c r="AH708" i="3"/>
  <c r="AF708" i="3"/>
  <c r="AG708" i="3"/>
  <c r="AD708" i="3"/>
  <c r="AC708" i="3"/>
  <c r="AJ708" i="3"/>
  <c r="AB708" i="3"/>
  <c r="Y708" i="3"/>
  <c r="W708" i="3"/>
  <c r="AM707" i="3"/>
  <c r="AH707" i="3"/>
  <c r="AF707" i="3" s="1"/>
  <c r="AG707" i="3"/>
  <c r="AD707" i="3"/>
  <c r="AC707" i="3"/>
  <c r="AJ707" i="3"/>
  <c r="AB707" i="3"/>
  <c r="Y707" i="3"/>
  <c r="W707" i="3"/>
  <c r="AM706" i="3"/>
  <c r="AH706" i="3"/>
  <c r="AF706" i="3" s="1"/>
  <c r="AG706" i="3"/>
  <c r="AD706" i="3"/>
  <c r="AC706" i="3"/>
  <c r="AJ706" i="3"/>
  <c r="AB706" i="3"/>
  <c r="Y706" i="3"/>
  <c r="W706" i="3"/>
  <c r="AM705" i="3"/>
  <c r="AH705" i="3"/>
  <c r="AF705" i="3"/>
  <c r="AG705" i="3"/>
  <c r="AD705" i="3"/>
  <c r="AC705" i="3"/>
  <c r="AJ705" i="3" s="1"/>
  <c r="AB705" i="3"/>
  <c r="Y705" i="3"/>
  <c r="W705" i="3"/>
  <c r="AM704" i="3"/>
  <c r="AH704" i="3"/>
  <c r="AF704" i="3"/>
  <c r="AG704" i="3"/>
  <c r="AD704" i="3"/>
  <c r="AC704" i="3"/>
  <c r="AJ704" i="3" s="1"/>
  <c r="AB704" i="3"/>
  <c r="Y704" i="3"/>
  <c r="W704" i="3"/>
  <c r="AM703" i="3"/>
  <c r="AH703" i="3"/>
  <c r="AF703" i="3"/>
  <c r="AG703" i="3"/>
  <c r="AD703" i="3"/>
  <c r="AC703" i="3"/>
  <c r="AJ703" i="3"/>
  <c r="AB703" i="3"/>
  <c r="Y703" i="3"/>
  <c r="W703" i="3"/>
  <c r="AM702" i="3"/>
  <c r="AH702" i="3"/>
  <c r="AF702" i="3"/>
  <c r="AG702" i="3"/>
  <c r="AD702" i="3"/>
  <c r="AC702" i="3"/>
  <c r="AJ702" i="3"/>
  <c r="AB702" i="3"/>
  <c r="Y702" i="3"/>
  <c r="W702" i="3"/>
  <c r="AM701" i="3"/>
  <c r="AH701" i="3"/>
  <c r="AF701" i="3" s="1"/>
  <c r="AG701" i="3"/>
  <c r="AD701" i="3"/>
  <c r="AC701" i="3"/>
  <c r="AJ701" i="3"/>
  <c r="AB701" i="3"/>
  <c r="Y701" i="3"/>
  <c r="W701" i="3"/>
  <c r="AM700" i="3"/>
  <c r="AH700" i="3"/>
  <c r="AF700" i="3" s="1"/>
  <c r="AG700" i="3"/>
  <c r="AD700" i="3"/>
  <c r="AC700" i="3"/>
  <c r="AJ700" i="3"/>
  <c r="AB700" i="3"/>
  <c r="AI700" i="3"/>
  <c r="Y700" i="3"/>
  <c r="W700" i="3"/>
  <c r="AM699" i="3"/>
  <c r="AH699" i="3"/>
  <c r="AF699" i="3"/>
  <c r="AG699" i="3"/>
  <c r="AD699" i="3"/>
  <c r="AC699" i="3"/>
  <c r="AJ699" i="3" s="1"/>
  <c r="AB699" i="3"/>
  <c r="X699" i="3"/>
  <c r="Y699" i="3"/>
  <c r="W699" i="3"/>
  <c r="AM698" i="3"/>
  <c r="AH698" i="3"/>
  <c r="AF698" i="3"/>
  <c r="AG698" i="3"/>
  <c r="AD698" i="3"/>
  <c r="AC698" i="3"/>
  <c r="AJ698" i="3"/>
  <c r="AB698" i="3"/>
  <c r="X698" i="3"/>
  <c r="Y698" i="3"/>
  <c r="W698" i="3"/>
  <c r="AM697" i="3"/>
  <c r="AH697" i="3"/>
  <c r="AF697" i="3" s="1"/>
  <c r="AG697" i="3"/>
  <c r="AD697" i="3"/>
  <c r="AC697" i="3"/>
  <c r="AJ697" i="3" s="1"/>
  <c r="AB697" i="3"/>
  <c r="Y697" i="3"/>
  <c r="W697" i="3"/>
  <c r="AM696" i="3"/>
  <c r="AH696" i="3"/>
  <c r="AF696" i="3" s="1"/>
  <c r="AG696" i="3"/>
  <c r="AD696" i="3"/>
  <c r="AC696" i="3"/>
  <c r="AJ696" i="3"/>
  <c r="AB696" i="3"/>
  <c r="AI696" i="3"/>
  <c r="Y696" i="3"/>
  <c r="W696" i="3"/>
  <c r="AM695" i="3"/>
  <c r="AH695" i="3"/>
  <c r="AF695" i="3"/>
  <c r="AG695" i="3"/>
  <c r="AD695" i="3"/>
  <c r="AC695" i="3"/>
  <c r="AJ695" i="3" s="1"/>
  <c r="AB695" i="3"/>
  <c r="AI695" i="3"/>
  <c r="Y695" i="3"/>
  <c r="W695" i="3"/>
  <c r="AM694" i="3"/>
  <c r="AH694" i="3"/>
  <c r="AF694" i="3"/>
  <c r="AG694" i="3"/>
  <c r="AD694" i="3"/>
  <c r="AC694" i="3"/>
  <c r="AJ694" i="3"/>
  <c r="AB694" i="3"/>
  <c r="X694" i="3"/>
  <c r="Y694" i="3"/>
  <c r="W694" i="3"/>
  <c r="AM693" i="3"/>
  <c r="AH693" i="3"/>
  <c r="AF693" i="3"/>
  <c r="AG693" i="3"/>
  <c r="AD693" i="3"/>
  <c r="AC693" i="3"/>
  <c r="AJ693" i="3"/>
  <c r="AB693" i="3"/>
  <c r="Y693" i="3"/>
  <c r="W693" i="3"/>
  <c r="AM692" i="3"/>
  <c r="AH692" i="3"/>
  <c r="AF692" i="3" s="1"/>
  <c r="AG692" i="3"/>
  <c r="AD692" i="3"/>
  <c r="AC692" i="3"/>
  <c r="AJ692" i="3"/>
  <c r="AB692" i="3"/>
  <c r="Y692" i="3"/>
  <c r="W692" i="3"/>
  <c r="AM691" i="3"/>
  <c r="AH691" i="3"/>
  <c r="AF691" i="3"/>
  <c r="AG691" i="3"/>
  <c r="AD691" i="3"/>
  <c r="AC691" i="3"/>
  <c r="AJ691" i="3"/>
  <c r="AB691" i="3"/>
  <c r="Y691" i="3"/>
  <c r="W691" i="3"/>
  <c r="AM690" i="3"/>
  <c r="AH690" i="3"/>
  <c r="AF690" i="3" s="1"/>
  <c r="AG690" i="3"/>
  <c r="AD690" i="3"/>
  <c r="AC690" i="3"/>
  <c r="AJ690" i="3" s="1"/>
  <c r="AB690" i="3"/>
  <c r="Y690" i="3"/>
  <c r="W690" i="3"/>
  <c r="AM689" i="3"/>
  <c r="AH689" i="3"/>
  <c r="AF689" i="3"/>
  <c r="AG689" i="3"/>
  <c r="AD689" i="3"/>
  <c r="AC689" i="3"/>
  <c r="AJ689" i="3"/>
  <c r="AB689" i="3"/>
  <c r="Y689" i="3"/>
  <c r="W689" i="3"/>
  <c r="AM688" i="3"/>
  <c r="AH688" i="3"/>
  <c r="AF688" i="3"/>
  <c r="AG688" i="3"/>
  <c r="AD688" i="3"/>
  <c r="AC688" i="3"/>
  <c r="AJ688" i="3" s="1"/>
  <c r="AB688" i="3"/>
  <c r="AI688" i="3"/>
  <c r="Y688" i="3"/>
  <c r="W688" i="3"/>
  <c r="AM687" i="3"/>
  <c r="AH687" i="3"/>
  <c r="AF687" i="3"/>
  <c r="AG687" i="3"/>
  <c r="AD687" i="3"/>
  <c r="AC687" i="3"/>
  <c r="AJ687" i="3"/>
  <c r="AB687" i="3"/>
  <c r="Y687" i="3"/>
  <c r="W687" i="3"/>
  <c r="AM686" i="3"/>
  <c r="AH686" i="3"/>
  <c r="AF686" i="3" s="1"/>
  <c r="AG686" i="3"/>
  <c r="AD686" i="3"/>
  <c r="AC686" i="3"/>
  <c r="AJ686" i="3" s="1"/>
  <c r="AB686" i="3"/>
  <c r="Y686" i="3"/>
  <c r="W686" i="3"/>
  <c r="AM685" i="3"/>
  <c r="AH685" i="3"/>
  <c r="AF685" i="3"/>
  <c r="AG685" i="3"/>
  <c r="AD685" i="3"/>
  <c r="AC685" i="3"/>
  <c r="AJ685" i="3"/>
  <c r="AB685" i="3"/>
  <c r="Y685" i="3"/>
  <c r="W685" i="3"/>
  <c r="AM684" i="3"/>
  <c r="AH684" i="3"/>
  <c r="AF684" i="3"/>
  <c r="AG684" i="3"/>
  <c r="AD684" i="3"/>
  <c r="AC684" i="3"/>
  <c r="AJ684" i="3" s="1"/>
  <c r="AB684" i="3"/>
  <c r="Y684" i="3"/>
  <c r="W684" i="3"/>
  <c r="AM683" i="3"/>
  <c r="AH683" i="3"/>
  <c r="AF683" i="3"/>
  <c r="AG683" i="3"/>
  <c r="AD683" i="3"/>
  <c r="AC683" i="3"/>
  <c r="AJ683" i="3" s="1"/>
  <c r="AB683" i="3"/>
  <c r="X683" i="3" s="1"/>
  <c r="Y683" i="3"/>
  <c r="W683" i="3"/>
  <c r="AM682" i="3"/>
  <c r="AH682" i="3"/>
  <c r="AF682" i="3"/>
  <c r="AG682" i="3"/>
  <c r="AD682" i="3"/>
  <c r="AC682" i="3"/>
  <c r="AJ682" i="3"/>
  <c r="AB682" i="3"/>
  <c r="X682" i="3" s="1"/>
  <c r="Y682" i="3"/>
  <c r="W682" i="3"/>
  <c r="AM681" i="3"/>
  <c r="AH681" i="3"/>
  <c r="AF681" i="3" s="1"/>
  <c r="AG681" i="3"/>
  <c r="AD681" i="3"/>
  <c r="AC681" i="3"/>
  <c r="AJ681" i="3"/>
  <c r="AB681" i="3"/>
  <c r="Y681" i="3"/>
  <c r="W681" i="3"/>
  <c r="AM680" i="3"/>
  <c r="AH680" i="3"/>
  <c r="AF680" i="3"/>
  <c r="AG680" i="3"/>
  <c r="AD680" i="3"/>
  <c r="AC680" i="3"/>
  <c r="AJ680" i="3" s="1"/>
  <c r="AB680" i="3"/>
  <c r="AI680" i="3"/>
  <c r="Y680" i="3"/>
  <c r="W680" i="3"/>
  <c r="AM679" i="3"/>
  <c r="AH679" i="3"/>
  <c r="AF679" i="3"/>
  <c r="AG679" i="3"/>
  <c r="AD679" i="3"/>
  <c r="AC679" i="3"/>
  <c r="AJ679" i="3"/>
  <c r="AB679" i="3"/>
  <c r="Y679" i="3"/>
  <c r="W679" i="3"/>
  <c r="AM678" i="3"/>
  <c r="AH678" i="3"/>
  <c r="AF678" i="3" s="1"/>
  <c r="AG678" i="3"/>
  <c r="AD678" i="3"/>
  <c r="AC678" i="3"/>
  <c r="AJ678" i="3"/>
  <c r="AB678" i="3"/>
  <c r="X678" i="3"/>
  <c r="Y678" i="3"/>
  <c r="W678" i="3"/>
  <c r="AM677" i="3"/>
  <c r="AH677" i="3"/>
  <c r="AF677" i="3"/>
  <c r="AG677" i="3"/>
  <c r="AD677" i="3"/>
  <c r="AC677" i="3"/>
  <c r="AJ677" i="3"/>
  <c r="AB677" i="3"/>
  <c r="Y677" i="3"/>
  <c r="W677" i="3"/>
  <c r="Z677" i="3" s="1"/>
  <c r="AA677" i="3" s="1"/>
  <c r="AM676" i="3"/>
  <c r="AH676" i="3"/>
  <c r="AF676" i="3"/>
  <c r="AG676" i="3"/>
  <c r="AD676" i="3"/>
  <c r="AC676" i="3"/>
  <c r="AJ676" i="3" s="1"/>
  <c r="AB676" i="3"/>
  <c r="Y676" i="3"/>
  <c r="W676" i="3"/>
  <c r="AM675" i="3"/>
  <c r="AH675" i="3"/>
  <c r="AF675" i="3"/>
  <c r="AN675" i="3" s="1"/>
  <c r="AO675" i="3" s="1"/>
  <c r="AG675" i="3"/>
  <c r="AD675" i="3"/>
  <c r="AC675" i="3"/>
  <c r="AJ675" i="3" s="1"/>
  <c r="AB675" i="3"/>
  <c r="Y675" i="3"/>
  <c r="W675" i="3"/>
  <c r="AM674" i="3"/>
  <c r="AH674" i="3"/>
  <c r="AF674" i="3" s="1"/>
  <c r="AG674" i="3"/>
  <c r="AD674" i="3"/>
  <c r="AC674" i="3"/>
  <c r="AJ674" i="3" s="1"/>
  <c r="AB674" i="3"/>
  <c r="Y674" i="3"/>
  <c r="W674" i="3"/>
  <c r="AM673" i="3"/>
  <c r="AH673" i="3"/>
  <c r="AF673" i="3" s="1"/>
  <c r="AG673" i="3"/>
  <c r="AD673" i="3"/>
  <c r="AC673" i="3"/>
  <c r="AJ673" i="3" s="1"/>
  <c r="AB673" i="3"/>
  <c r="Y673" i="3"/>
  <c r="W673" i="3"/>
  <c r="AM672" i="3"/>
  <c r="AH672" i="3"/>
  <c r="AF672" i="3" s="1"/>
  <c r="AG672" i="3"/>
  <c r="AD672" i="3"/>
  <c r="AC672" i="3"/>
  <c r="AJ672" i="3" s="1"/>
  <c r="AB672" i="3"/>
  <c r="Y672" i="3"/>
  <c r="W672" i="3"/>
  <c r="AM671" i="3"/>
  <c r="AH671" i="3"/>
  <c r="AF671" i="3" s="1"/>
  <c r="AG671" i="3"/>
  <c r="AD671" i="3"/>
  <c r="AC671" i="3"/>
  <c r="AJ671" i="3"/>
  <c r="AB671" i="3"/>
  <c r="Y671" i="3"/>
  <c r="W671" i="3"/>
  <c r="AM670" i="3"/>
  <c r="AH670" i="3"/>
  <c r="AF670" i="3" s="1"/>
  <c r="AG670" i="3"/>
  <c r="AD670" i="3"/>
  <c r="AC670" i="3"/>
  <c r="AJ670" i="3" s="1"/>
  <c r="AB670" i="3"/>
  <c r="Y670" i="3"/>
  <c r="W670" i="3"/>
  <c r="AM669" i="3"/>
  <c r="AH669" i="3"/>
  <c r="AF669" i="3"/>
  <c r="AG669" i="3"/>
  <c r="AD669" i="3"/>
  <c r="AC669" i="3"/>
  <c r="AJ669" i="3"/>
  <c r="AB669" i="3"/>
  <c r="Y669" i="3"/>
  <c r="W669" i="3"/>
  <c r="AM668" i="3"/>
  <c r="AH668" i="3"/>
  <c r="AF668" i="3" s="1"/>
  <c r="AG668" i="3"/>
  <c r="AN668" i="3" s="1"/>
  <c r="AD668" i="3"/>
  <c r="AC668" i="3"/>
  <c r="AJ668" i="3"/>
  <c r="AB668" i="3"/>
  <c r="AI668" i="3" s="1"/>
  <c r="Y668" i="3"/>
  <c r="W668" i="3"/>
  <c r="AM667" i="3"/>
  <c r="AH667" i="3"/>
  <c r="AF667" i="3" s="1"/>
  <c r="AG667" i="3"/>
  <c r="AD667" i="3"/>
  <c r="AC667" i="3"/>
  <c r="AJ667" i="3"/>
  <c r="AB667" i="3"/>
  <c r="AI667" i="3" s="1"/>
  <c r="Y667" i="3"/>
  <c r="W667" i="3"/>
  <c r="AM666" i="3"/>
  <c r="AH666" i="3"/>
  <c r="AF666" i="3"/>
  <c r="AG666" i="3"/>
  <c r="AD666" i="3"/>
  <c r="AC666" i="3"/>
  <c r="AJ666" i="3" s="1"/>
  <c r="AB666" i="3"/>
  <c r="Y666" i="3"/>
  <c r="W666" i="3"/>
  <c r="AN666" i="3" s="1"/>
  <c r="AM665" i="3"/>
  <c r="AH665" i="3"/>
  <c r="AF665" i="3" s="1"/>
  <c r="AG665" i="3"/>
  <c r="AD665" i="3"/>
  <c r="AC665" i="3"/>
  <c r="AJ665" i="3" s="1"/>
  <c r="AB665" i="3"/>
  <c r="Y665" i="3"/>
  <c r="W665" i="3"/>
  <c r="AM664" i="3"/>
  <c r="AH664" i="3"/>
  <c r="AF664" i="3"/>
  <c r="AG664" i="3"/>
  <c r="AD664" i="3"/>
  <c r="AC664" i="3"/>
  <c r="AJ664" i="3" s="1"/>
  <c r="AB664" i="3"/>
  <c r="X664" i="3" s="1"/>
  <c r="Y664" i="3"/>
  <c r="W664" i="3"/>
  <c r="AM663" i="3"/>
  <c r="AH663" i="3"/>
  <c r="AF663" i="3" s="1"/>
  <c r="AG663" i="3"/>
  <c r="AD663" i="3"/>
  <c r="AC663" i="3"/>
  <c r="AJ663" i="3"/>
  <c r="AB663" i="3"/>
  <c r="Y663" i="3"/>
  <c r="W663" i="3"/>
  <c r="AM662" i="3"/>
  <c r="AH662" i="3"/>
  <c r="AF662" i="3"/>
  <c r="AG662" i="3"/>
  <c r="AD662" i="3"/>
  <c r="AC662" i="3"/>
  <c r="AJ662" i="3"/>
  <c r="AB662" i="3"/>
  <c r="Y662" i="3"/>
  <c r="W662" i="3"/>
  <c r="AM661" i="3"/>
  <c r="AH661" i="3"/>
  <c r="AF661" i="3"/>
  <c r="AG661" i="3"/>
  <c r="AD661" i="3"/>
  <c r="AC661" i="3"/>
  <c r="AJ661" i="3" s="1"/>
  <c r="AB661" i="3"/>
  <c r="AI661" i="3"/>
  <c r="Y661" i="3"/>
  <c r="W661" i="3"/>
  <c r="AM660" i="3"/>
  <c r="AH660" i="3"/>
  <c r="AF660" i="3" s="1"/>
  <c r="AG660" i="3"/>
  <c r="AD660" i="3"/>
  <c r="AC660" i="3"/>
  <c r="AJ660" i="3"/>
  <c r="AB660" i="3"/>
  <c r="AI660" i="3" s="1"/>
  <c r="Y660" i="3"/>
  <c r="W660" i="3"/>
  <c r="AM659" i="3"/>
  <c r="AH659" i="3"/>
  <c r="AF659" i="3"/>
  <c r="AG659" i="3"/>
  <c r="AD659" i="3"/>
  <c r="AC659" i="3"/>
  <c r="AJ659" i="3" s="1"/>
  <c r="AB659" i="3"/>
  <c r="AI659" i="3"/>
  <c r="Y659" i="3"/>
  <c r="W659" i="3"/>
  <c r="AM658" i="3"/>
  <c r="AH658" i="3"/>
  <c r="AF658" i="3" s="1"/>
  <c r="AG658" i="3"/>
  <c r="AD658" i="3"/>
  <c r="AC658" i="3"/>
  <c r="AJ658" i="3"/>
  <c r="AB658" i="3"/>
  <c r="X658" i="3"/>
  <c r="Y658" i="3"/>
  <c r="W658" i="3"/>
  <c r="AM657" i="3"/>
  <c r="AH657" i="3"/>
  <c r="AF657" i="3"/>
  <c r="AG657" i="3"/>
  <c r="AD657" i="3"/>
  <c r="AC657" i="3"/>
  <c r="AJ657" i="3"/>
  <c r="AB657" i="3"/>
  <c r="Y657" i="3"/>
  <c r="W657" i="3"/>
  <c r="AM656" i="3"/>
  <c r="AH656" i="3"/>
  <c r="AF656" i="3" s="1"/>
  <c r="AG656" i="3"/>
  <c r="AD656" i="3"/>
  <c r="AC656" i="3"/>
  <c r="AJ656" i="3" s="1"/>
  <c r="AB656" i="3"/>
  <c r="Y656" i="3"/>
  <c r="W656" i="3"/>
  <c r="AM655" i="3"/>
  <c r="AH655" i="3"/>
  <c r="AF655" i="3"/>
  <c r="AN655" i="3" s="1"/>
  <c r="AS655" i="3" s="1"/>
  <c r="AG655" i="3"/>
  <c r="AD655" i="3"/>
  <c r="AC655" i="3"/>
  <c r="AJ655" i="3"/>
  <c r="AB655" i="3"/>
  <c r="Y655" i="3"/>
  <c r="W655" i="3"/>
  <c r="AM654" i="3"/>
  <c r="AH654" i="3"/>
  <c r="AF654" i="3"/>
  <c r="AG654" i="3"/>
  <c r="AD654" i="3"/>
  <c r="AC654" i="3"/>
  <c r="AJ654" i="3" s="1"/>
  <c r="AB654" i="3"/>
  <c r="Y654" i="3"/>
  <c r="W654" i="3"/>
  <c r="AM653" i="3"/>
  <c r="AH653" i="3"/>
  <c r="AF653" i="3"/>
  <c r="AG653" i="3"/>
  <c r="AD653" i="3"/>
  <c r="AC653" i="3"/>
  <c r="AJ653" i="3" s="1"/>
  <c r="AB653" i="3"/>
  <c r="AI653" i="3" s="1"/>
  <c r="Y653" i="3"/>
  <c r="W653" i="3"/>
  <c r="AM652" i="3"/>
  <c r="AH652" i="3"/>
  <c r="AF652" i="3" s="1"/>
  <c r="AG652" i="3"/>
  <c r="AD652" i="3"/>
  <c r="AC652" i="3"/>
  <c r="AJ652" i="3" s="1"/>
  <c r="AB652" i="3"/>
  <c r="Y652" i="3"/>
  <c r="W652" i="3"/>
  <c r="AM651" i="3"/>
  <c r="AH651" i="3"/>
  <c r="AF651" i="3" s="1"/>
  <c r="AN651" i="3" s="1"/>
  <c r="AG651" i="3"/>
  <c r="AD651" i="3"/>
  <c r="AC651" i="3"/>
  <c r="AJ651" i="3" s="1"/>
  <c r="AB651" i="3"/>
  <c r="Y651" i="3"/>
  <c r="W651" i="3"/>
  <c r="AM650" i="3"/>
  <c r="AH650" i="3"/>
  <c r="AF650" i="3" s="1"/>
  <c r="AG650" i="3"/>
  <c r="AD650" i="3"/>
  <c r="AC650" i="3"/>
  <c r="AJ650" i="3" s="1"/>
  <c r="AB650" i="3"/>
  <c r="X650" i="3"/>
  <c r="Y650" i="3"/>
  <c r="W650" i="3"/>
  <c r="AM649" i="3"/>
  <c r="AH649" i="3"/>
  <c r="AF649" i="3"/>
  <c r="AG649" i="3"/>
  <c r="AD649" i="3"/>
  <c r="AC649" i="3"/>
  <c r="AJ649" i="3"/>
  <c r="AB649" i="3"/>
  <c r="Y649" i="3"/>
  <c r="W649" i="3"/>
  <c r="AM648" i="3"/>
  <c r="AH648" i="3"/>
  <c r="AF648" i="3"/>
  <c r="AG648" i="3"/>
  <c r="AD648" i="3"/>
  <c r="AC648" i="3"/>
  <c r="AJ648" i="3"/>
  <c r="AB648" i="3"/>
  <c r="AI648" i="3"/>
  <c r="Y648" i="3"/>
  <c r="W648" i="3"/>
  <c r="AM647" i="3"/>
  <c r="AH647" i="3"/>
  <c r="AF647" i="3" s="1"/>
  <c r="AG647" i="3"/>
  <c r="AD647" i="3"/>
  <c r="AC647" i="3"/>
  <c r="AJ647" i="3" s="1"/>
  <c r="AB647" i="3"/>
  <c r="AI647" i="3" s="1"/>
  <c r="Y647" i="3"/>
  <c r="W647" i="3"/>
  <c r="AM646" i="3"/>
  <c r="AH646" i="3"/>
  <c r="AF646" i="3"/>
  <c r="AG646" i="3"/>
  <c r="AN646" i="3" s="1"/>
  <c r="AO646" i="3" s="1"/>
  <c r="AD646" i="3"/>
  <c r="AC646" i="3"/>
  <c r="AJ646" i="3" s="1"/>
  <c r="AB646" i="3"/>
  <c r="Y646" i="3"/>
  <c r="W646" i="3"/>
  <c r="AM645" i="3"/>
  <c r="AH645" i="3"/>
  <c r="AF645" i="3"/>
  <c r="AG645" i="3"/>
  <c r="AD645" i="3"/>
  <c r="AC645" i="3"/>
  <c r="AJ645" i="3" s="1"/>
  <c r="AB645" i="3"/>
  <c r="Y645" i="3"/>
  <c r="W645" i="3"/>
  <c r="AM644" i="3"/>
  <c r="AH644" i="3"/>
  <c r="AF644" i="3"/>
  <c r="AG644" i="3"/>
  <c r="AD644" i="3"/>
  <c r="AC644" i="3"/>
  <c r="AJ644" i="3"/>
  <c r="AB644" i="3"/>
  <c r="Y644" i="3"/>
  <c r="W644" i="3"/>
  <c r="AN644" i="3" s="1"/>
  <c r="AM643" i="3"/>
  <c r="AH643" i="3"/>
  <c r="AF643" i="3"/>
  <c r="AG643" i="3"/>
  <c r="AD643" i="3"/>
  <c r="AC643" i="3"/>
  <c r="AJ643" i="3"/>
  <c r="AB643" i="3"/>
  <c r="Y643" i="3"/>
  <c r="W643" i="3"/>
  <c r="AM642" i="3"/>
  <c r="AH642" i="3"/>
  <c r="AF642" i="3" s="1"/>
  <c r="AN642" i="3" s="1"/>
  <c r="AG642" i="3"/>
  <c r="AD642" i="3"/>
  <c r="AC642" i="3"/>
  <c r="AJ642" i="3"/>
  <c r="AB642" i="3"/>
  <c r="X642" i="3"/>
  <c r="Y642" i="3"/>
  <c r="W642" i="3"/>
  <c r="AM641" i="3"/>
  <c r="AH641" i="3"/>
  <c r="AF641" i="3"/>
  <c r="AG641" i="3"/>
  <c r="AD641" i="3"/>
  <c r="AC641" i="3"/>
  <c r="AJ641" i="3" s="1"/>
  <c r="AB641" i="3"/>
  <c r="Y641" i="3"/>
  <c r="W641" i="3"/>
  <c r="AM640" i="3"/>
  <c r="AH640" i="3"/>
  <c r="AF640" i="3" s="1"/>
  <c r="AG640" i="3"/>
  <c r="AD640" i="3"/>
  <c r="AC640" i="3"/>
  <c r="AJ640" i="3" s="1"/>
  <c r="AB640" i="3"/>
  <c r="X640" i="3"/>
  <c r="Y640" i="3"/>
  <c r="W640" i="3"/>
  <c r="AM639" i="3"/>
  <c r="AH639" i="3"/>
  <c r="AF639" i="3"/>
  <c r="AG639" i="3"/>
  <c r="AD639" i="3"/>
  <c r="AC639" i="3"/>
  <c r="AJ639" i="3"/>
  <c r="AB639" i="3"/>
  <c r="Y639" i="3"/>
  <c r="W639" i="3"/>
  <c r="Z639" i="3" s="1"/>
  <c r="AA639" i="3" s="1"/>
  <c r="AM638" i="3"/>
  <c r="AH638" i="3"/>
  <c r="AF638" i="3"/>
  <c r="AG638" i="3"/>
  <c r="AD638" i="3"/>
  <c r="AC638" i="3"/>
  <c r="AJ638" i="3" s="1"/>
  <c r="AB638" i="3"/>
  <c r="X638" i="3"/>
  <c r="Y638" i="3"/>
  <c r="W638" i="3"/>
  <c r="AM637" i="3"/>
  <c r="AH637" i="3"/>
  <c r="AF637" i="3" s="1"/>
  <c r="AG637" i="3"/>
  <c r="AD637" i="3"/>
  <c r="AC637" i="3"/>
  <c r="AJ637" i="3"/>
  <c r="AB637" i="3"/>
  <c r="AI637" i="3" s="1"/>
  <c r="Y637" i="3"/>
  <c r="W637" i="3"/>
  <c r="AM636" i="3"/>
  <c r="AH636" i="3"/>
  <c r="AF636" i="3"/>
  <c r="AG636" i="3"/>
  <c r="AD636" i="3"/>
  <c r="AC636" i="3"/>
  <c r="AJ636" i="3" s="1"/>
  <c r="AB636" i="3"/>
  <c r="AI636" i="3"/>
  <c r="Y636" i="3"/>
  <c r="W636" i="3"/>
  <c r="AM635" i="3"/>
  <c r="AH635" i="3"/>
  <c r="AF635" i="3" s="1"/>
  <c r="AG635" i="3"/>
  <c r="AD635" i="3"/>
  <c r="AC635" i="3"/>
  <c r="AJ635" i="3" s="1"/>
  <c r="AB635" i="3"/>
  <c r="AI635" i="3"/>
  <c r="Y635" i="3"/>
  <c r="W635" i="3"/>
  <c r="AM634" i="3"/>
  <c r="AH634" i="3"/>
  <c r="AF634" i="3"/>
  <c r="AG634" i="3"/>
  <c r="AD634" i="3"/>
  <c r="AC634" i="3"/>
  <c r="AJ634" i="3"/>
  <c r="AB634" i="3"/>
  <c r="X634" i="3" s="1"/>
  <c r="Y634" i="3"/>
  <c r="W634" i="3"/>
  <c r="AM633" i="3"/>
  <c r="AH633" i="3"/>
  <c r="AF633" i="3" s="1"/>
  <c r="AG633" i="3"/>
  <c r="AD633" i="3"/>
  <c r="AC633" i="3"/>
  <c r="AJ633" i="3" s="1"/>
  <c r="AB633" i="3"/>
  <c r="Y633" i="3"/>
  <c r="W633" i="3"/>
  <c r="AM632" i="3"/>
  <c r="AH632" i="3"/>
  <c r="AF632" i="3"/>
  <c r="AG632" i="3"/>
  <c r="AD632" i="3"/>
  <c r="AC632" i="3"/>
  <c r="AJ632" i="3"/>
  <c r="AB632" i="3"/>
  <c r="X632" i="3" s="1"/>
  <c r="Y632" i="3"/>
  <c r="W632" i="3"/>
  <c r="AM631" i="3"/>
  <c r="AH631" i="3"/>
  <c r="AF631" i="3"/>
  <c r="AG631" i="3"/>
  <c r="AD631" i="3"/>
  <c r="AC631" i="3"/>
  <c r="AJ631" i="3"/>
  <c r="AB631" i="3"/>
  <c r="AI631" i="3"/>
  <c r="Y631" i="3"/>
  <c r="W631" i="3"/>
  <c r="AM630" i="3"/>
  <c r="AH630" i="3"/>
  <c r="AF630" i="3"/>
  <c r="AG630" i="3"/>
  <c r="AD630" i="3"/>
  <c r="AC630" i="3"/>
  <c r="AJ630" i="3" s="1"/>
  <c r="AB630" i="3"/>
  <c r="X630" i="3" s="1"/>
  <c r="Y630" i="3"/>
  <c r="W630" i="3"/>
  <c r="AM629" i="3"/>
  <c r="AH629" i="3"/>
  <c r="AF629" i="3"/>
  <c r="AG629" i="3"/>
  <c r="AD629" i="3"/>
  <c r="AC629" i="3"/>
  <c r="AJ629" i="3" s="1"/>
  <c r="AB629" i="3"/>
  <c r="Y629" i="3"/>
  <c r="W629" i="3"/>
  <c r="AM628" i="3"/>
  <c r="AH628" i="3"/>
  <c r="AF628" i="3"/>
  <c r="AG628" i="3"/>
  <c r="AD628" i="3"/>
  <c r="AC628" i="3"/>
  <c r="AJ628" i="3"/>
  <c r="AB628" i="3"/>
  <c r="AI628" i="3" s="1"/>
  <c r="Y628" i="3"/>
  <c r="W628" i="3"/>
  <c r="AM627" i="3"/>
  <c r="AH627" i="3"/>
  <c r="AF627" i="3" s="1"/>
  <c r="AG627" i="3"/>
  <c r="AD627" i="3"/>
  <c r="AC627" i="3"/>
  <c r="AJ627" i="3"/>
  <c r="AB627" i="3"/>
  <c r="AI627" i="3"/>
  <c r="Y627" i="3"/>
  <c r="W627" i="3"/>
  <c r="AM626" i="3"/>
  <c r="AH626" i="3"/>
  <c r="AF626" i="3"/>
  <c r="AG626" i="3"/>
  <c r="AD626" i="3"/>
  <c r="AC626" i="3"/>
  <c r="AJ626" i="3" s="1"/>
  <c r="AB626" i="3"/>
  <c r="Y626" i="3"/>
  <c r="W626" i="3"/>
  <c r="AM625" i="3"/>
  <c r="AH625" i="3"/>
  <c r="AF625" i="3"/>
  <c r="AG625" i="3"/>
  <c r="AD625" i="3"/>
  <c r="AC625" i="3"/>
  <c r="AJ625" i="3"/>
  <c r="AB625" i="3"/>
  <c r="AI625" i="3" s="1"/>
  <c r="Y625" i="3"/>
  <c r="W625" i="3"/>
  <c r="AM624" i="3"/>
  <c r="AH624" i="3"/>
  <c r="AF624" i="3" s="1"/>
  <c r="AG624" i="3"/>
  <c r="AD624" i="3"/>
  <c r="AC624" i="3"/>
  <c r="AJ624" i="3" s="1"/>
  <c r="AB624" i="3"/>
  <c r="X624" i="3" s="1"/>
  <c r="Y624" i="3"/>
  <c r="W624" i="3"/>
  <c r="AM623" i="3"/>
  <c r="AH623" i="3"/>
  <c r="AF623" i="3" s="1"/>
  <c r="AG623" i="3"/>
  <c r="AD623" i="3"/>
  <c r="AC623" i="3"/>
  <c r="AJ623" i="3"/>
  <c r="AB623" i="3"/>
  <c r="Y623" i="3"/>
  <c r="W623" i="3"/>
  <c r="AM622" i="3"/>
  <c r="AH622" i="3"/>
  <c r="AF622" i="3" s="1"/>
  <c r="AG622" i="3"/>
  <c r="AD622" i="3"/>
  <c r="AC622" i="3"/>
  <c r="AJ622" i="3"/>
  <c r="AB622" i="3"/>
  <c r="Y622" i="3"/>
  <c r="W622" i="3"/>
  <c r="AM621" i="3"/>
  <c r="AH621" i="3"/>
  <c r="AF621" i="3"/>
  <c r="AG621" i="3"/>
  <c r="AD621" i="3"/>
  <c r="AC621" i="3"/>
  <c r="AJ621" i="3" s="1"/>
  <c r="AB621" i="3"/>
  <c r="Y621" i="3"/>
  <c r="W621" i="3"/>
  <c r="AM620" i="3"/>
  <c r="AH620" i="3"/>
  <c r="AF620" i="3"/>
  <c r="AG620" i="3"/>
  <c r="AD620" i="3"/>
  <c r="AC620" i="3"/>
  <c r="AJ620" i="3" s="1"/>
  <c r="AB620" i="3"/>
  <c r="Y620" i="3"/>
  <c r="W620" i="3"/>
  <c r="AM619" i="3"/>
  <c r="AH619" i="3"/>
  <c r="AF619" i="3"/>
  <c r="AG619" i="3"/>
  <c r="AD619" i="3"/>
  <c r="AC619" i="3"/>
  <c r="AJ619" i="3"/>
  <c r="AB619" i="3"/>
  <c r="Y619" i="3"/>
  <c r="W619" i="3"/>
  <c r="AM618" i="3"/>
  <c r="AH618" i="3"/>
  <c r="AF618" i="3"/>
  <c r="AG618" i="3"/>
  <c r="AD618" i="3"/>
  <c r="AC618" i="3"/>
  <c r="AJ618" i="3"/>
  <c r="AB618" i="3"/>
  <c r="Y618" i="3"/>
  <c r="W618" i="3"/>
  <c r="AM617" i="3"/>
  <c r="AH617" i="3"/>
  <c r="AF617" i="3" s="1"/>
  <c r="AG617" i="3"/>
  <c r="AD617" i="3"/>
  <c r="AC617" i="3"/>
  <c r="AJ617" i="3"/>
  <c r="AB617" i="3"/>
  <c r="Y617" i="3"/>
  <c r="W617" i="3"/>
  <c r="AM616" i="3"/>
  <c r="AH616" i="3"/>
  <c r="AF616" i="3" s="1"/>
  <c r="AG616" i="3"/>
  <c r="AD616" i="3"/>
  <c r="AC616" i="3"/>
  <c r="AJ616" i="3"/>
  <c r="AB616" i="3"/>
  <c r="AI616" i="3"/>
  <c r="Y616" i="3"/>
  <c r="W616" i="3"/>
  <c r="AM615" i="3"/>
  <c r="AH615" i="3"/>
  <c r="AF615" i="3" s="1"/>
  <c r="AG615" i="3"/>
  <c r="AD615" i="3"/>
  <c r="AC615" i="3"/>
  <c r="AJ615" i="3" s="1"/>
  <c r="AB615" i="3"/>
  <c r="Y615" i="3"/>
  <c r="W615" i="3"/>
  <c r="AM614" i="3"/>
  <c r="AH614" i="3"/>
  <c r="AF614" i="3" s="1"/>
  <c r="AG614" i="3"/>
  <c r="AD614" i="3"/>
  <c r="AC614" i="3"/>
  <c r="AJ614" i="3" s="1"/>
  <c r="AB614" i="3"/>
  <c r="Y614" i="3"/>
  <c r="W614" i="3"/>
  <c r="AM613" i="3"/>
  <c r="AH613" i="3"/>
  <c r="AF613" i="3" s="1"/>
  <c r="AG613" i="3"/>
  <c r="AD613" i="3"/>
  <c r="AC613" i="3"/>
  <c r="AJ613" i="3" s="1"/>
  <c r="AB613" i="3"/>
  <c r="AI613" i="3" s="1"/>
  <c r="Y613" i="3"/>
  <c r="W613" i="3"/>
  <c r="AM612" i="3"/>
  <c r="AH612" i="3"/>
  <c r="AF612" i="3"/>
  <c r="AG612" i="3"/>
  <c r="AD612" i="3"/>
  <c r="AC612" i="3"/>
  <c r="AJ612" i="3" s="1"/>
  <c r="AB612" i="3"/>
  <c r="Y612" i="3"/>
  <c r="W612" i="3"/>
  <c r="AM611" i="3"/>
  <c r="AH611" i="3"/>
  <c r="AF611" i="3"/>
  <c r="AG611" i="3"/>
  <c r="AD611" i="3"/>
  <c r="AC611" i="3"/>
  <c r="AJ611" i="3"/>
  <c r="AB611" i="3"/>
  <c r="AI611" i="3" s="1"/>
  <c r="Y611" i="3"/>
  <c r="W611" i="3"/>
  <c r="AM610" i="3"/>
  <c r="AH610" i="3"/>
  <c r="AF610" i="3" s="1"/>
  <c r="AG610" i="3"/>
  <c r="AD610" i="3"/>
  <c r="AC610" i="3"/>
  <c r="AJ610" i="3" s="1"/>
  <c r="AB610" i="3"/>
  <c r="Y610" i="3"/>
  <c r="W610" i="3"/>
  <c r="AM609" i="3"/>
  <c r="AH609" i="3"/>
  <c r="AF609" i="3"/>
  <c r="AG609" i="3"/>
  <c r="AD609" i="3"/>
  <c r="AC609" i="3"/>
  <c r="AJ609" i="3"/>
  <c r="AB609" i="3"/>
  <c r="Y609" i="3"/>
  <c r="W609" i="3"/>
  <c r="AM608" i="3"/>
  <c r="AH608" i="3"/>
  <c r="AF608" i="3"/>
  <c r="AG608" i="3"/>
  <c r="AD608" i="3"/>
  <c r="AC608" i="3"/>
  <c r="AJ608" i="3" s="1"/>
  <c r="AB608" i="3"/>
  <c r="AI608" i="3" s="1"/>
  <c r="Y608" i="3"/>
  <c r="W608" i="3"/>
  <c r="AM607" i="3"/>
  <c r="AH607" i="3"/>
  <c r="AF607" i="3" s="1"/>
  <c r="AG607" i="3"/>
  <c r="AD607" i="3"/>
  <c r="AC607" i="3"/>
  <c r="AJ607" i="3" s="1"/>
  <c r="AB607" i="3"/>
  <c r="Y607" i="3"/>
  <c r="W607" i="3"/>
  <c r="AM606" i="3"/>
  <c r="AH606" i="3"/>
  <c r="AF606" i="3"/>
  <c r="AG606" i="3"/>
  <c r="AD606" i="3"/>
  <c r="AC606" i="3"/>
  <c r="AJ606" i="3"/>
  <c r="AB606" i="3"/>
  <c r="Y606" i="3"/>
  <c r="W606" i="3"/>
  <c r="AM605" i="3"/>
  <c r="AH605" i="3"/>
  <c r="AF605" i="3" s="1"/>
  <c r="AG605" i="3"/>
  <c r="AD605" i="3"/>
  <c r="AC605" i="3"/>
  <c r="AJ605" i="3" s="1"/>
  <c r="AB605" i="3"/>
  <c r="AI605" i="3" s="1"/>
  <c r="Y605" i="3"/>
  <c r="Y3" i="3" s="1"/>
  <c r="W605" i="3"/>
  <c r="AM604" i="3"/>
  <c r="AH604" i="3"/>
  <c r="AF604" i="3"/>
  <c r="AG604" i="3"/>
  <c r="AD604" i="3"/>
  <c r="AC604" i="3"/>
  <c r="AJ604" i="3" s="1"/>
  <c r="AB604" i="3"/>
  <c r="X604" i="3"/>
  <c r="Y604" i="3"/>
  <c r="W604" i="3"/>
  <c r="AM603" i="3"/>
  <c r="AH603" i="3"/>
  <c r="AF603" i="3"/>
  <c r="AG603" i="3"/>
  <c r="AD603" i="3"/>
  <c r="AC603" i="3"/>
  <c r="AJ603" i="3"/>
  <c r="AB603" i="3"/>
  <c r="AI603" i="3" s="1"/>
  <c r="Y603" i="3"/>
  <c r="W603" i="3"/>
  <c r="AM602" i="3"/>
  <c r="AH602" i="3"/>
  <c r="AF602" i="3" s="1"/>
  <c r="AG602" i="3"/>
  <c r="AN602" i="3" s="1"/>
  <c r="AD602" i="3"/>
  <c r="AC602" i="3"/>
  <c r="AJ602" i="3" s="1"/>
  <c r="AB602" i="3"/>
  <c r="Y602" i="3"/>
  <c r="W602" i="3"/>
  <c r="AM601" i="3"/>
  <c r="AH601" i="3"/>
  <c r="AF601" i="3"/>
  <c r="AG601" i="3"/>
  <c r="AD601" i="3"/>
  <c r="AC601" i="3"/>
  <c r="AJ601" i="3"/>
  <c r="AB601" i="3"/>
  <c r="Y601" i="3"/>
  <c r="W601" i="3"/>
  <c r="AM600" i="3"/>
  <c r="AH600" i="3"/>
  <c r="AF600" i="3"/>
  <c r="AG600" i="3"/>
  <c r="AD600" i="3"/>
  <c r="AC600" i="3"/>
  <c r="AJ600" i="3" s="1"/>
  <c r="AB600" i="3"/>
  <c r="Y600" i="3"/>
  <c r="W600" i="3"/>
  <c r="Z600" i="3" s="1"/>
  <c r="AA600" i="3" s="1"/>
  <c r="AM599" i="3"/>
  <c r="AH599" i="3"/>
  <c r="AF599" i="3"/>
  <c r="AG599" i="3"/>
  <c r="AD599" i="3"/>
  <c r="AC599" i="3"/>
  <c r="AJ599" i="3" s="1"/>
  <c r="AB599" i="3"/>
  <c r="Y599" i="3"/>
  <c r="W599" i="3"/>
  <c r="AM598" i="3"/>
  <c r="AH598" i="3"/>
  <c r="AF598" i="3" s="1"/>
  <c r="AG598" i="3"/>
  <c r="AN598" i="3" s="1"/>
  <c r="AP598" i="3" s="1"/>
  <c r="AD598" i="3"/>
  <c r="AC598" i="3"/>
  <c r="AJ598" i="3" s="1"/>
  <c r="AB598" i="3"/>
  <c r="Y598" i="3"/>
  <c r="W598" i="3"/>
  <c r="AM597" i="3"/>
  <c r="AH597" i="3"/>
  <c r="AF597" i="3"/>
  <c r="AG597" i="3"/>
  <c r="AD597" i="3"/>
  <c r="AC597" i="3"/>
  <c r="AJ597" i="3"/>
  <c r="AB597" i="3"/>
  <c r="Y597" i="3"/>
  <c r="W597" i="3"/>
  <c r="AM596" i="3"/>
  <c r="AH596" i="3"/>
  <c r="AF596" i="3" s="1"/>
  <c r="AG596" i="3"/>
  <c r="AD596" i="3"/>
  <c r="AC596" i="3"/>
  <c r="AJ596" i="3" s="1"/>
  <c r="AB596" i="3"/>
  <c r="Y596" i="3"/>
  <c r="W596" i="3"/>
  <c r="AM595" i="3"/>
  <c r="AH595" i="3"/>
  <c r="AF595" i="3" s="1"/>
  <c r="AG595" i="3"/>
  <c r="AD595" i="3"/>
  <c r="AC595" i="3"/>
  <c r="AJ595" i="3"/>
  <c r="AB595" i="3"/>
  <c r="AI595" i="3" s="1"/>
  <c r="Y595" i="3"/>
  <c r="W595" i="3"/>
  <c r="AM594" i="3"/>
  <c r="AH594" i="3"/>
  <c r="AF594" i="3"/>
  <c r="AG594" i="3"/>
  <c r="AD594" i="3"/>
  <c r="AC594" i="3"/>
  <c r="AJ594" i="3"/>
  <c r="AB594" i="3"/>
  <c r="Y594" i="3"/>
  <c r="W594" i="3"/>
  <c r="AM593" i="3"/>
  <c r="AH593" i="3"/>
  <c r="AF593" i="3"/>
  <c r="AG593" i="3"/>
  <c r="AD593" i="3"/>
  <c r="AC593" i="3"/>
  <c r="AJ593" i="3" s="1"/>
  <c r="AB593" i="3"/>
  <c r="AI593" i="3"/>
  <c r="Y593" i="3"/>
  <c r="W593" i="3"/>
  <c r="AM592" i="3"/>
  <c r="AH592" i="3"/>
  <c r="AF592" i="3" s="1"/>
  <c r="AG592" i="3"/>
  <c r="AD592" i="3"/>
  <c r="AC592" i="3"/>
  <c r="AJ592" i="3"/>
  <c r="AB592" i="3"/>
  <c r="Y592" i="3"/>
  <c r="W592" i="3"/>
  <c r="AM591" i="3"/>
  <c r="AH591" i="3"/>
  <c r="AF591" i="3" s="1"/>
  <c r="AG591" i="3"/>
  <c r="AD591" i="3"/>
  <c r="AC591" i="3"/>
  <c r="AJ591" i="3"/>
  <c r="AB591" i="3"/>
  <c r="Y591" i="3"/>
  <c r="W591" i="3"/>
  <c r="AM590" i="3"/>
  <c r="AH590" i="3"/>
  <c r="AF590" i="3"/>
  <c r="AG590" i="3"/>
  <c r="AD590" i="3"/>
  <c r="AC590" i="3"/>
  <c r="AJ590" i="3"/>
  <c r="AB590" i="3"/>
  <c r="Y590" i="3"/>
  <c r="W590" i="3"/>
  <c r="AM589" i="3"/>
  <c r="AH589" i="3"/>
  <c r="AF589" i="3" s="1"/>
  <c r="AG589" i="3"/>
  <c r="AD589" i="3"/>
  <c r="AC589" i="3"/>
  <c r="AJ589" i="3" s="1"/>
  <c r="AB589" i="3"/>
  <c r="X589" i="3"/>
  <c r="Y589" i="3"/>
  <c r="W589" i="3"/>
  <c r="AM588" i="3"/>
  <c r="AH588" i="3"/>
  <c r="AF588" i="3"/>
  <c r="AG588" i="3"/>
  <c r="AD588" i="3"/>
  <c r="AC588" i="3"/>
  <c r="AJ588" i="3"/>
  <c r="AB588" i="3"/>
  <c r="X588" i="3"/>
  <c r="Y588" i="3"/>
  <c r="W588" i="3"/>
  <c r="AM587" i="3"/>
  <c r="AH587" i="3"/>
  <c r="AF587" i="3"/>
  <c r="AG587" i="3"/>
  <c r="AD587" i="3"/>
  <c r="AC587" i="3"/>
  <c r="AJ587" i="3" s="1"/>
  <c r="AB587" i="3"/>
  <c r="Y587" i="3"/>
  <c r="W587" i="3"/>
  <c r="AM586" i="3"/>
  <c r="AH586" i="3"/>
  <c r="AF586" i="3" s="1"/>
  <c r="AG586" i="3"/>
  <c r="AD586" i="3"/>
  <c r="AC586" i="3"/>
  <c r="AJ586" i="3" s="1"/>
  <c r="AB586" i="3"/>
  <c r="Y586" i="3"/>
  <c r="W586" i="3"/>
  <c r="AM585" i="3"/>
  <c r="AH585" i="3"/>
  <c r="AF585" i="3" s="1"/>
  <c r="AG585" i="3"/>
  <c r="AD585" i="3"/>
  <c r="AC585" i="3"/>
  <c r="AJ585" i="3" s="1"/>
  <c r="AB585" i="3"/>
  <c r="Y585" i="3"/>
  <c r="W585" i="3"/>
  <c r="AM584" i="3"/>
  <c r="AH584" i="3"/>
  <c r="AF584" i="3" s="1"/>
  <c r="AG584" i="3"/>
  <c r="AD584" i="3"/>
  <c r="AC584" i="3"/>
  <c r="AJ584" i="3"/>
  <c r="AB584" i="3"/>
  <c r="Y584" i="3"/>
  <c r="W584" i="3"/>
  <c r="AM583" i="3"/>
  <c r="AH583" i="3"/>
  <c r="AF583" i="3"/>
  <c r="AG583" i="3"/>
  <c r="AD583" i="3"/>
  <c r="AC583" i="3"/>
  <c r="AJ583" i="3"/>
  <c r="AB583" i="3"/>
  <c r="Y583" i="3"/>
  <c r="W583" i="3"/>
  <c r="AM582" i="3"/>
  <c r="AH582" i="3"/>
  <c r="AF582" i="3" s="1"/>
  <c r="AG582" i="3"/>
  <c r="AD582" i="3"/>
  <c r="AC582" i="3"/>
  <c r="AJ582" i="3" s="1"/>
  <c r="AB582" i="3"/>
  <c r="AI582" i="3" s="1"/>
  <c r="Y582" i="3"/>
  <c r="W582" i="3"/>
  <c r="AM581" i="3"/>
  <c r="AH581" i="3"/>
  <c r="AF581" i="3"/>
  <c r="AG581" i="3"/>
  <c r="AD581" i="3"/>
  <c r="AC581" i="3"/>
  <c r="AJ581" i="3"/>
  <c r="AB581" i="3"/>
  <c r="Y581" i="3"/>
  <c r="W581" i="3"/>
  <c r="AM580" i="3"/>
  <c r="AH580" i="3"/>
  <c r="AF580" i="3" s="1"/>
  <c r="AG580" i="3"/>
  <c r="AD580" i="3"/>
  <c r="AC580" i="3"/>
  <c r="AJ580" i="3"/>
  <c r="AB580" i="3"/>
  <c r="Y580" i="3"/>
  <c r="W580" i="3"/>
  <c r="AM579" i="3"/>
  <c r="AH579" i="3"/>
  <c r="AF579" i="3"/>
  <c r="AG579" i="3"/>
  <c r="AD579" i="3"/>
  <c r="AC579" i="3"/>
  <c r="AJ579" i="3" s="1"/>
  <c r="AB579" i="3"/>
  <c r="Y579" i="3"/>
  <c r="W579" i="3"/>
  <c r="AM578" i="3"/>
  <c r="AH578" i="3"/>
  <c r="AF578" i="3"/>
  <c r="AG578" i="3"/>
  <c r="AD578" i="3"/>
  <c r="AC578" i="3"/>
  <c r="AJ578" i="3" s="1"/>
  <c r="AB578" i="3"/>
  <c r="Y578" i="3"/>
  <c r="W578" i="3"/>
  <c r="AM577" i="3"/>
  <c r="AH577" i="3"/>
  <c r="AF577" i="3" s="1"/>
  <c r="AG577" i="3"/>
  <c r="AD577" i="3"/>
  <c r="AC577" i="3"/>
  <c r="AJ577" i="3"/>
  <c r="AB577" i="3"/>
  <c r="X577" i="3" s="1"/>
  <c r="Y577" i="3"/>
  <c r="W577" i="3"/>
  <c r="AM576" i="3"/>
  <c r="AH576" i="3"/>
  <c r="AF576" i="3"/>
  <c r="AG576" i="3"/>
  <c r="AD576" i="3"/>
  <c r="AC576" i="3"/>
  <c r="AJ576" i="3" s="1"/>
  <c r="AB576" i="3"/>
  <c r="X576" i="3" s="1"/>
  <c r="Y576" i="3"/>
  <c r="W576" i="3"/>
  <c r="AM575" i="3"/>
  <c r="AH575" i="3"/>
  <c r="AF575" i="3"/>
  <c r="AG575" i="3"/>
  <c r="AD575" i="3"/>
  <c r="AC575" i="3"/>
  <c r="AJ575" i="3"/>
  <c r="AB575" i="3"/>
  <c r="Y575" i="3"/>
  <c r="W575" i="3"/>
  <c r="AM574" i="3"/>
  <c r="AH574" i="3"/>
  <c r="AF574" i="3" s="1"/>
  <c r="AG574" i="3"/>
  <c r="AD574" i="3"/>
  <c r="AC574" i="3"/>
  <c r="AJ574" i="3"/>
  <c r="AB574" i="3"/>
  <c r="Y574" i="3"/>
  <c r="W574" i="3"/>
  <c r="AM573" i="3"/>
  <c r="AH573" i="3"/>
  <c r="AF573" i="3" s="1"/>
  <c r="AG573" i="3"/>
  <c r="AD573" i="3"/>
  <c r="AC573" i="3"/>
  <c r="AJ573" i="3"/>
  <c r="AB573" i="3"/>
  <c r="AI573" i="3" s="1"/>
  <c r="Y573" i="3"/>
  <c r="W573" i="3"/>
  <c r="AM572" i="3"/>
  <c r="AH572" i="3"/>
  <c r="AF572" i="3"/>
  <c r="AG572" i="3"/>
  <c r="AD572" i="3"/>
  <c r="AC572" i="3"/>
  <c r="AJ572" i="3" s="1"/>
  <c r="AB572" i="3"/>
  <c r="Y572" i="3"/>
  <c r="W572" i="3"/>
  <c r="AM571" i="3"/>
  <c r="AH571" i="3"/>
  <c r="AF571" i="3"/>
  <c r="AG571" i="3"/>
  <c r="AD571" i="3"/>
  <c r="AC571" i="3"/>
  <c r="AJ571" i="3" s="1"/>
  <c r="AB571" i="3"/>
  <c r="Y571" i="3"/>
  <c r="W571" i="3"/>
  <c r="AM570" i="3"/>
  <c r="AH570" i="3"/>
  <c r="AF570" i="3" s="1"/>
  <c r="AG570" i="3"/>
  <c r="AD570" i="3"/>
  <c r="AC570" i="3"/>
  <c r="AJ570" i="3" s="1"/>
  <c r="AB570" i="3"/>
  <c r="Y570" i="3"/>
  <c r="W570" i="3"/>
  <c r="AM569" i="3"/>
  <c r="AH569" i="3"/>
  <c r="AF569" i="3"/>
  <c r="AG569" i="3"/>
  <c r="AD569" i="3"/>
  <c r="AC569" i="3"/>
  <c r="AJ569" i="3"/>
  <c r="AB569" i="3"/>
  <c r="AI569" i="3" s="1"/>
  <c r="Y569" i="3"/>
  <c r="W569" i="3"/>
  <c r="AM568" i="3"/>
  <c r="AH568" i="3"/>
  <c r="AF568" i="3"/>
  <c r="AG568" i="3"/>
  <c r="AD568" i="3"/>
  <c r="AC568" i="3"/>
  <c r="AJ568" i="3"/>
  <c r="AB568" i="3"/>
  <c r="Y568" i="3"/>
  <c r="W568" i="3"/>
  <c r="AM567" i="3"/>
  <c r="AH567" i="3"/>
  <c r="AF567" i="3" s="1"/>
  <c r="AG567" i="3"/>
  <c r="AD567" i="3"/>
  <c r="AC567" i="3"/>
  <c r="AJ567" i="3" s="1"/>
  <c r="AB567" i="3"/>
  <c r="Y567" i="3"/>
  <c r="W567" i="3"/>
  <c r="AM566" i="3"/>
  <c r="AH566" i="3"/>
  <c r="AF566" i="3"/>
  <c r="AG566" i="3"/>
  <c r="AD566" i="3"/>
  <c r="AC566" i="3"/>
  <c r="AJ566" i="3"/>
  <c r="AB566" i="3"/>
  <c r="Y566" i="3"/>
  <c r="W566" i="3"/>
  <c r="AM565" i="3"/>
  <c r="AH565" i="3"/>
  <c r="AF565" i="3"/>
  <c r="AG565" i="3"/>
  <c r="AD565" i="3"/>
  <c r="AC565" i="3"/>
  <c r="AJ565" i="3" s="1"/>
  <c r="AB565" i="3"/>
  <c r="Y565" i="3"/>
  <c r="W565" i="3"/>
  <c r="AM564" i="3"/>
  <c r="AH564" i="3"/>
  <c r="AF564" i="3"/>
  <c r="AG564" i="3"/>
  <c r="AD564" i="3"/>
  <c r="AC564" i="3"/>
  <c r="AJ564" i="3"/>
  <c r="AB564" i="3"/>
  <c r="Y564" i="3"/>
  <c r="W564" i="3"/>
  <c r="AM563" i="3"/>
  <c r="AH563" i="3"/>
  <c r="AF563" i="3"/>
  <c r="AG563" i="3"/>
  <c r="AD563" i="3"/>
  <c r="AC563" i="3"/>
  <c r="AJ563" i="3" s="1"/>
  <c r="AB563" i="3"/>
  <c r="Y563" i="3"/>
  <c r="W563" i="3"/>
  <c r="AM562" i="3"/>
  <c r="AH562" i="3"/>
  <c r="AF562" i="3"/>
  <c r="AG562" i="3"/>
  <c r="AD562" i="3"/>
  <c r="AC562" i="3"/>
  <c r="AJ562" i="3"/>
  <c r="AB562" i="3"/>
  <c r="Y562" i="3"/>
  <c r="W562" i="3"/>
  <c r="AM561" i="3"/>
  <c r="AH561" i="3"/>
  <c r="AF561" i="3" s="1"/>
  <c r="AG561" i="3"/>
  <c r="AD561" i="3"/>
  <c r="AC561" i="3"/>
  <c r="AJ561" i="3" s="1"/>
  <c r="AB561" i="3"/>
  <c r="X561" i="3"/>
  <c r="Y561" i="3"/>
  <c r="W561" i="3"/>
  <c r="AM560" i="3"/>
  <c r="AH560" i="3"/>
  <c r="AF560" i="3"/>
  <c r="AN560" i="3" s="1"/>
  <c r="AG560" i="3"/>
  <c r="AD560" i="3"/>
  <c r="AC560" i="3"/>
  <c r="AJ560" i="3" s="1"/>
  <c r="AB560" i="3"/>
  <c r="X560" i="3" s="1"/>
  <c r="Y560" i="3"/>
  <c r="W560" i="3"/>
  <c r="AM559" i="3"/>
  <c r="AH559" i="3"/>
  <c r="AF559" i="3" s="1"/>
  <c r="AG559" i="3"/>
  <c r="AD559" i="3"/>
  <c r="AC559" i="3"/>
  <c r="AJ559" i="3"/>
  <c r="AB559" i="3"/>
  <c r="Y559" i="3"/>
  <c r="W559" i="3"/>
  <c r="AM558" i="3"/>
  <c r="AH558" i="3"/>
  <c r="AF558" i="3" s="1"/>
  <c r="AG558" i="3"/>
  <c r="AD558" i="3"/>
  <c r="AC558" i="3"/>
  <c r="AJ558" i="3"/>
  <c r="AB558" i="3"/>
  <c r="AI558" i="3"/>
  <c r="Y558" i="3"/>
  <c r="W558" i="3"/>
  <c r="AM557" i="3"/>
  <c r="AH557" i="3"/>
  <c r="AF557" i="3"/>
  <c r="AG557" i="3"/>
  <c r="AD557" i="3"/>
  <c r="AC557" i="3"/>
  <c r="AJ557" i="3"/>
  <c r="AB557" i="3"/>
  <c r="Y557" i="3"/>
  <c r="W557" i="3"/>
  <c r="AM556" i="3"/>
  <c r="AH556" i="3"/>
  <c r="AF556" i="3" s="1"/>
  <c r="AG556" i="3"/>
  <c r="AD556" i="3"/>
  <c r="AC556" i="3"/>
  <c r="AJ556" i="3" s="1"/>
  <c r="AB556" i="3"/>
  <c r="Y556" i="3"/>
  <c r="W556" i="3"/>
  <c r="AM555" i="3"/>
  <c r="AH555" i="3"/>
  <c r="AF555" i="3"/>
  <c r="AG555" i="3"/>
  <c r="AD555" i="3"/>
  <c r="AC555" i="3"/>
  <c r="AJ555" i="3" s="1"/>
  <c r="AB555" i="3"/>
  <c r="Y555" i="3"/>
  <c r="W555" i="3"/>
  <c r="AM554" i="3"/>
  <c r="AH554" i="3"/>
  <c r="AF554" i="3" s="1"/>
  <c r="AG554" i="3"/>
  <c r="AD554" i="3"/>
  <c r="AC554" i="3"/>
  <c r="AJ554" i="3" s="1"/>
  <c r="AB554" i="3"/>
  <c r="Y554" i="3"/>
  <c r="W554" i="3"/>
  <c r="AM553" i="3"/>
  <c r="AH553" i="3"/>
  <c r="AF553" i="3" s="1"/>
  <c r="AG553" i="3"/>
  <c r="AD553" i="3"/>
  <c r="AC553" i="3"/>
  <c r="AJ553" i="3"/>
  <c r="AB553" i="3"/>
  <c r="X553" i="3" s="1"/>
  <c r="Y553" i="3"/>
  <c r="W553" i="3"/>
  <c r="AM552" i="3"/>
  <c r="AH552" i="3"/>
  <c r="AF552" i="3" s="1"/>
  <c r="AN552" i="3" s="1"/>
  <c r="AS552" i="3" s="1"/>
  <c r="AG552" i="3"/>
  <c r="AD552" i="3"/>
  <c r="AC552" i="3"/>
  <c r="AJ552" i="3"/>
  <c r="AB552" i="3"/>
  <c r="Y552" i="3"/>
  <c r="W552" i="3"/>
  <c r="AM551" i="3"/>
  <c r="AH551" i="3"/>
  <c r="AF551" i="3"/>
  <c r="AG551" i="3"/>
  <c r="AD551" i="3"/>
  <c r="AC551" i="3"/>
  <c r="AJ551" i="3" s="1"/>
  <c r="AB551" i="3"/>
  <c r="Y551" i="3"/>
  <c r="W551" i="3"/>
  <c r="AM550" i="3"/>
  <c r="AH550" i="3"/>
  <c r="AF550" i="3"/>
  <c r="AG550" i="3"/>
  <c r="AD550" i="3"/>
  <c r="AC550" i="3"/>
  <c r="AJ550" i="3" s="1"/>
  <c r="AB550" i="3"/>
  <c r="Y550" i="3"/>
  <c r="W550" i="3"/>
  <c r="AM549" i="3"/>
  <c r="AH549" i="3"/>
  <c r="AF549" i="3"/>
  <c r="AG549" i="3"/>
  <c r="AD549" i="3"/>
  <c r="AC549" i="3"/>
  <c r="AJ549" i="3"/>
  <c r="AB549" i="3"/>
  <c r="X549" i="3" s="1"/>
  <c r="Y549" i="3"/>
  <c r="W549" i="3"/>
  <c r="AM548" i="3"/>
  <c r="AH548" i="3"/>
  <c r="AF548" i="3"/>
  <c r="AG548" i="3"/>
  <c r="AD548" i="3"/>
  <c r="AC548" i="3"/>
  <c r="AJ548" i="3"/>
  <c r="AB548" i="3"/>
  <c r="Y548" i="3"/>
  <c r="W548" i="3"/>
  <c r="AM547" i="3"/>
  <c r="AH547" i="3"/>
  <c r="AF547" i="3" s="1"/>
  <c r="AG547" i="3"/>
  <c r="AD547" i="3"/>
  <c r="AC547" i="3"/>
  <c r="AJ547" i="3" s="1"/>
  <c r="AB547" i="3"/>
  <c r="Y547" i="3"/>
  <c r="W547" i="3"/>
  <c r="AM546" i="3"/>
  <c r="AH546" i="3"/>
  <c r="AF546" i="3" s="1"/>
  <c r="AG546" i="3"/>
  <c r="AD546" i="3"/>
  <c r="AC546" i="3"/>
  <c r="AJ546" i="3"/>
  <c r="AB546" i="3"/>
  <c r="Y546" i="3"/>
  <c r="W546" i="3"/>
  <c r="AM545" i="3"/>
  <c r="AH545" i="3"/>
  <c r="AF545" i="3"/>
  <c r="AG545" i="3"/>
  <c r="AD545" i="3"/>
  <c r="AC545" i="3"/>
  <c r="AJ545" i="3" s="1"/>
  <c r="AB545" i="3"/>
  <c r="Y545" i="3"/>
  <c r="W545" i="3"/>
  <c r="AM544" i="3"/>
  <c r="AH544" i="3"/>
  <c r="AF544" i="3"/>
  <c r="AG544" i="3"/>
  <c r="AD544" i="3"/>
  <c r="AC544" i="3"/>
  <c r="AJ544" i="3"/>
  <c r="AB544" i="3"/>
  <c r="X544" i="3" s="1"/>
  <c r="Y544" i="3"/>
  <c r="W544" i="3"/>
  <c r="AM543" i="3"/>
  <c r="AH543" i="3"/>
  <c r="AF543" i="3"/>
  <c r="AG543" i="3"/>
  <c r="AD543" i="3"/>
  <c r="AC543" i="3"/>
  <c r="AJ543" i="3"/>
  <c r="AB543" i="3"/>
  <c r="Y543" i="3"/>
  <c r="W543" i="3"/>
  <c r="AM542" i="3"/>
  <c r="AH542" i="3"/>
  <c r="AF542" i="3" s="1"/>
  <c r="AG542" i="3"/>
  <c r="AD542" i="3"/>
  <c r="AC542" i="3"/>
  <c r="AJ542" i="3"/>
  <c r="AB542" i="3"/>
  <c r="AI542" i="3"/>
  <c r="Y542" i="3"/>
  <c r="W542" i="3"/>
  <c r="AM541" i="3"/>
  <c r="AH541" i="3"/>
  <c r="AF541" i="3"/>
  <c r="AG541" i="3"/>
  <c r="AD541" i="3"/>
  <c r="AC541" i="3"/>
  <c r="AJ541" i="3"/>
  <c r="AB541" i="3"/>
  <c r="Y541" i="3"/>
  <c r="W541" i="3"/>
  <c r="AM540" i="3"/>
  <c r="AH540" i="3"/>
  <c r="AF540" i="3"/>
  <c r="AG540" i="3"/>
  <c r="AD540" i="3"/>
  <c r="AC540" i="3"/>
  <c r="AJ540" i="3"/>
  <c r="AB540" i="3"/>
  <c r="Y540" i="3"/>
  <c r="W540" i="3"/>
  <c r="AM539" i="3"/>
  <c r="AH539" i="3"/>
  <c r="AF539" i="3"/>
  <c r="AG539" i="3"/>
  <c r="AD539" i="3"/>
  <c r="AC539" i="3"/>
  <c r="AJ539" i="3"/>
  <c r="AB539" i="3"/>
  <c r="Y539" i="3"/>
  <c r="W539" i="3"/>
  <c r="AM538" i="3"/>
  <c r="AH538" i="3"/>
  <c r="AF538" i="3"/>
  <c r="AG538" i="3"/>
  <c r="AD538" i="3"/>
  <c r="AC538" i="3"/>
  <c r="AJ538" i="3"/>
  <c r="AB538" i="3"/>
  <c r="Y538" i="3"/>
  <c r="W538" i="3"/>
  <c r="AM537" i="3"/>
  <c r="AH537" i="3"/>
  <c r="AF537" i="3" s="1"/>
  <c r="AG537" i="3"/>
  <c r="AD537" i="3"/>
  <c r="AC537" i="3"/>
  <c r="AJ537" i="3"/>
  <c r="AB537" i="3"/>
  <c r="X537" i="3"/>
  <c r="Y537" i="3"/>
  <c r="W537" i="3"/>
  <c r="AM536" i="3"/>
  <c r="AH536" i="3"/>
  <c r="AF536" i="3"/>
  <c r="AG536" i="3"/>
  <c r="AD536" i="3"/>
  <c r="AC536" i="3"/>
  <c r="AJ536" i="3" s="1"/>
  <c r="AB536" i="3"/>
  <c r="Y536" i="3"/>
  <c r="W536" i="3"/>
  <c r="AM535" i="3"/>
  <c r="AH535" i="3"/>
  <c r="AF535" i="3" s="1"/>
  <c r="AG535" i="3"/>
  <c r="AD535" i="3"/>
  <c r="AC535" i="3"/>
  <c r="AJ535" i="3" s="1"/>
  <c r="AB535" i="3"/>
  <c r="Y535" i="3"/>
  <c r="W535" i="3"/>
  <c r="AM534" i="3"/>
  <c r="AH534" i="3"/>
  <c r="AF534" i="3" s="1"/>
  <c r="AG534" i="3"/>
  <c r="AD534" i="3"/>
  <c r="AC534" i="3"/>
  <c r="AJ534" i="3" s="1"/>
  <c r="AB534" i="3"/>
  <c r="Y534" i="3"/>
  <c r="W534" i="3"/>
  <c r="AM533" i="3"/>
  <c r="AH533" i="3"/>
  <c r="AF533" i="3" s="1"/>
  <c r="AG533" i="3"/>
  <c r="AD533" i="3"/>
  <c r="AC533" i="3"/>
  <c r="AJ533" i="3" s="1"/>
  <c r="AB533" i="3"/>
  <c r="Y533" i="3"/>
  <c r="W533" i="3"/>
  <c r="AM532" i="3"/>
  <c r="AH532" i="3"/>
  <c r="AF532" i="3"/>
  <c r="AG532" i="3"/>
  <c r="AD532" i="3"/>
  <c r="AC532" i="3"/>
  <c r="AJ532" i="3" s="1"/>
  <c r="AB532" i="3"/>
  <c r="Y532" i="3"/>
  <c r="W532" i="3"/>
  <c r="AM531" i="3"/>
  <c r="AH531" i="3"/>
  <c r="AF531" i="3" s="1"/>
  <c r="AG531" i="3"/>
  <c r="AD531" i="3"/>
  <c r="AC531" i="3"/>
  <c r="AJ531" i="3" s="1"/>
  <c r="AB531" i="3"/>
  <c r="Y531" i="3"/>
  <c r="W531" i="3"/>
  <c r="AM530" i="3"/>
  <c r="AH530" i="3"/>
  <c r="AF530" i="3"/>
  <c r="AG530" i="3"/>
  <c r="AD530" i="3"/>
  <c r="AC530" i="3"/>
  <c r="AJ530" i="3"/>
  <c r="AB530" i="3"/>
  <c r="Y530" i="3"/>
  <c r="W530" i="3"/>
  <c r="AM529" i="3"/>
  <c r="AH529" i="3"/>
  <c r="AF529" i="3" s="1"/>
  <c r="AG529" i="3"/>
  <c r="AD529" i="3"/>
  <c r="AC529" i="3"/>
  <c r="AJ529" i="3" s="1"/>
  <c r="AB529" i="3"/>
  <c r="X529" i="3" s="1"/>
  <c r="Y529" i="3"/>
  <c r="W529" i="3"/>
  <c r="AM528" i="3"/>
  <c r="AH528" i="3"/>
  <c r="AF528" i="3" s="1"/>
  <c r="AG528" i="3"/>
  <c r="AD528" i="3"/>
  <c r="AC528" i="3"/>
  <c r="AJ528" i="3"/>
  <c r="AB528" i="3"/>
  <c r="X528" i="3" s="1"/>
  <c r="Y528" i="3"/>
  <c r="W528" i="3"/>
  <c r="AM527" i="3"/>
  <c r="AH527" i="3"/>
  <c r="AF527" i="3"/>
  <c r="AG527" i="3"/>
  <c r="AD527" i="3"/>
  <c r="AC527" i="3"/>
  <c r="AJ527" i="3" s="1"/>
  <c r="AB527" i="3"/>
  <c r="Y527" i="3"/>
  <c r="W527" i="3"/>
  <c r="AM526" i="3"/>
  <c r="AH526" i="3"/>
  <c r="AF526" i="3" s="1"/>
  <c r="AG526" i="3"/>
  <c r="AD526" i="3"/>
  <c r="AC526" i="3"/>
  <c r="AJ526" i="3" s="1"/>
  <c r="AB526" i="3"/>
  <c r="AI526" i="3"/>
  <c r="Y526" i="3"/>
  <c r="W526" i="3"/>
  <c r="AM525" i="3"/>
  <c r="AH525" i="3"/>
  <c r="AF525" i="3" s="1"/>
  <c r="AG525" i="3"/>
  <c r="AD525" i="3"/>
  <c r="AC525" i="3"/>
  <c r="AJ525" i="3" s="1"/>
  <c r="AB525" i="3"/>
  <c r="AI525" i="3"/>
  <c r="Y525" i="3"/>
  <c r="W525" i="3"/>
  <c r="AM524" i="3"/>
  <c r="AH524" i="3"/>
  <c r="AF524" i="3"/>
  <c r="AG524" i="3"/>
  <c r="AD524" i="3"/>
  <c r="AC524" i="3"/>
  <c r="AJ524" i="3"/>
  <c r="AB524" i="3"/>
  <c r="X524" i="3" s="1"/>
  <c r="Y524" i="3"/>
  <c r="W524" i="3"/>
  <c r="AM523" i="3"/>
  <c r="AH523" i="3"/>
  <c r="AF523" i="3"/>
  <c r="AG523" i="3"/>
  <c r="AD523" i="3"/>
  <c r="AC523" i="3"/>
  <c r="AJ523" i="3"/>
  <c r="AB523" i="3"/>
  <c r="Y523" i="3"/>
  <c r="W523" i="3"/>
  <c r="AM522" i="3"/>
  <c r="AH522" i="3"/>
  <c r="AF522" i="3" s="1"/>
  <c r="AG522" i="3"/>
  <c r="AD522" i="3"/>
  <c r="AC522" i="3"/>
  <c r="AJ522" i="3"/>
  <c r="AB522" i="3"/>
  <c r="Y522" i="3"/>
  <c r="W522" i="3"/>
  <c r="AM521" i="3"/>
  <c r="AH521" i="3"/>
  <c r="AF521" i="3"/>
  <c r="AG521" i="3"/>
  <c r="AD521" i="3"/>
  <c r="AC521" i="3"/>
  <c r="AJ521" i="3"/>
  <c r="AB521" i="3"/>
  <c r="Y521" i="3"/>
  <c r="W521" i="3"/>
  <c r="AM520" i="3"/>
  <c r="AH520" i="3"/>
  <c r="AF520" i="3"/>
  <c r="AG520" i="3"/>
  <c r="AD520" i="3"/>
  <c r="AC520" i="3"/>
  <c r="AJ520" i="3" s="1"/>
  <c r="AB520" i="3"/>
  <c r="Y520" i="3"/>
  <c r="W520" i="3"/>
  <c r="AM519" i="3"/>
  <c r="AH519" i="3"/>
  <c r="AF519" i="3"/>
  <c r="AG519" i="3"/>
  <c r="AD519" i="3"/>
  <c r="AC519" i="3"/>
  <c r="AJ519" i="3"/>
  <c r="AB519" i="3"/>
  <c r="Y519" i="3"/>
  <c r="W519" i="3"/>
  <c r="Z519" i="3" s="1"/>
  <c r="AA519" i="3" s="1"/>
  <c r="AM518" i="3"/>
  <c r="AH518" i="3"/>
  <c r="AF518" i="3"/>
  <c r="AG518" i="3"/>
  <c r="AD518" i="3"/>
  <c r="AC518" i="3"/>
  <c r="AJ518" i="3"/>
  <c r="AB518" i="3"/>
  <c r="Y518" i="3"/>
  <c r="W518" i="3"/>
  <c r="AM517" i="3"/>
  <c r="AH517" i="3"/>
  <c r="AF517" i="3" s="1"/>
  <c r="AN517" i="3" s="1"/>
  <c r="AG517" i="3"/>
  <c r="AD517" i="3"/>
  <c r="AC517" i="3"/>
  <c r="AJ517" i="3"/>
  <c r="AB517" i="3"/>
  <c r="Y517" i="3"/>
  <c r="W517" i="3"/>
  <c r="AM516" i="3"/>
  <c r="AH516" i="3"/>
  <c r="AF516" i="3" s="1"/>
  <c r="AG516" i="3"/>
  <c r="AD516" i="3"/>
  <c r="AC516" i="3"/>
  <c r="AJ516" i="3"/>
  <c r="AB516" i="3"/>
  <c r="Y516" i="3"/>
  <c r="W516" i="3"/>
  <c r="AM515" i="3"/>
  <c r="AH515" i="3"/>
  <c r="AF515" i="3"/>
  <c r="AG515" i="3"/>
  <c r="AD515" i="3"/>
  <c r="AC515" i="3"/>
  <c r="AJ515" i="3"/>
  <c r="AB515" i="3"/>
  <c r="Y515" i="3"/>
  <c r="W515" i="3"/>
  <c r="AM514" i="3"/>
  <c r="AH514" i="3"/>
  <c r="AF514" i="3"/>
  <c r="AG514" i="3"/>
  <c r="AD514" i="3"/>
  <c r="AC514" i="3"/>
  <c r="AJ514" i="3" s="1"/>
  <c r="AB514" i="3"/>
  <c r="AI514" i="3"/>
  <c r="Y514" i="3"/>
  <c r="W514" i="3"/>
  <c r="AM513" i="3"/>
  <c r="AH513" i="3"/>
  <c r="AF513" i="3"/>
  <c r="AG513" i="3"/>
  <c r="AD513" i="3"/>
  <c r="AC513" i="3"/>
  <c r="AJ513" i="3"/>
  <c r="AB513" i="3"/>
  <c r="X513" i="3"/>
  <c r="Y513" i="3"/>
  <c r="W513" i="3"/>
  <c r="AM512" i="3"/>
  <c r="AH512" i="3"/>
  <c r="AF512" i="3"/>
  <c r="AG512" i="3"/>
  <c r="AD512" i="3"/>
  <c r="AC512" i="3"/>
  <c r="AJ512" i="3"/>
  <c r="AB512" i="3"/>
  <c r="Y512" i="3"/>
  <c r="W512" i="3"/>
  <c r="AM511" i="3"/>
  <c r="AH511" i="3"/>
  <c r="AF511" i="3"/>
  <c r="AG511" i="3"/>
  <c r="AD511" i="3"/>
  <c r="AC511" i="3"/>
  <c r="AJ511" i="3"/>
  <c r="AB511" i="3"/>
  <c r="Y511" i="3"/>
  <c r="W511" i="3"/>
  <c r="AM510" i="3"/>
  <c r="AH510" i="3"/>
  <c r="AF510" i="3"/>
  <c r="AG510" i="3"/>
  <c r="AD510" i="3"/>
  <c r="AC510" i="3"/>
  <c r="AJ510" i="3"/>
  <c r="AB510" i="3"/>
  <c r="Y510" i="3"/>
  <c r="W510" i="3"/>
  <c r="AM509" i="3"/>
  <c r="AH509" i="3"/>
  <c r="AF509" i="3" s="1"/>
  <c r="AG509" i="3"/>
  <c r="AD509" i="3"/>
  <c r="AC509" i="3"/>
  <c r="AJ509" i="3"/>
  <c r="AB509" i="3"/>
  <c r="AI509" i="3"/>
  <c r="Y509" i="3"/>
  <c r="W509" i="3"/>
  <c r="AM508" i="3"/>
  <c r="AH508" i="3"/>
  <c r="AF508" i="3"/>
  <c r="AG508" i="3"/>
  <c r="AD508" i="3"/>
  <c r="AC508" i="3"/>
  <c r="AJ508" i="3" s="1"/>
  <c r="AB508" i="3"/>
  <c r="AI508" i="3" s="1"/>
  <c r="Y508" i="3"/>
  <c r="W508" i="3"/>
  <c r="AM507" i="3"/>
  <c r="AH507" i="3"/>
  <c r="AF507" i="3"/>
  <c r="AG507" i="3"/>
  <c r="AD507" i="3"/>
  <c r="AC507" i="3"/>
  <c r="AJ507" i="3"/>
  <c r="AB507" i="3"/>
  <c r="Y507" i="3"/>
  <c r="W507" i="3"/>
  <c r="AM506" i="3"/>
  <c r="AH506" i="3"/>
  <c r="AF506" i="3"/>
  <c r="AG506" i="3"/>
  <c r="AD506" i="3"/>
  <c r="AC506" i="3"/>
  <c r="AJ506" i="3"/>
  <c r="AB506" i="3"/>
  <c r="AI506" i="3"/>
  <c r="Y506" i="3"/>
  <c r="W506" i="3"/>
  <c r="AM505" i="3"/>
  <c r="AH505" i="3"/>
  <c r="AF505" i="3" s="1"/>
  <c r="AN505" i="3" s="1"/>
  <c r="AG505" i="3"/>
  <c r="AD505" i="3"/>
  <c r="AC505" i="3"/>
  <c r="AJ505" i="3"/>
  <c r="AB505" i="3"/>
  <c r="Y505" i="3"/>
  <c r="W505" i="3"/>
  <c r="AM504" i="3"/>
  <c r="AH504" i="3"/>
  <c r="AF504" i="3" s="1"/>
  <c r="AG504" i="3"/>
  <c r="AD504" i="3"/>
  <c r="AC504" i="3"/>
  <c r="AJ504" i="3" s="1"/>
  <c r="AB504" i="3"/>
  <c r="Y504" i="3"/>
  <c r="W504" i="3"/>
  <c r="AM503" i="3"/>
  <c r="AH503" i="3"/>
  <c r="AF503" i="3"/>
  <c r="AG503" i="3"/>
  <c r="AD503" i="3"/>
  <c r="AC503" i="3"/>
  <c r="AJ503" i="3" s="1"/>
  <c r="AB503" i="3"/>
  <c r="X503" i="3" s="1"/>
  <c r="Y503" i="3"/>
  <c r="W503" i="3"/>
  <c r="AM502" i="3"/>
  <c r="AH502" i="3"/>
  <c r="AF502" i="3"/>
  <c r="AG502" i="3"/>
  <c r="AD502" i="3"/>
  <c r="AC502" i="3"/>
  <c r="AJ502" i="3"/>
  <c r="AB502" i="3"/>
  <c r="AI502" i="3" s="1"/>
  <c r="Y502" i="3"/>
  <c r="W502" i="3"/>
  <c r="AM501" i="3"/>
  <c r="AH501" i="3"/>
  <c r="AF501" i="3" s="1"/>
  <c r="AG501" i="3"/>
  <c r="AD501" i="3"/>
  <c r="AC501" i="3"/>
  <c r="AJ501" i="3" s="1"/>
  <c r="AB501" i="3"/>
  <c r="X501" i="3" s="1"/>
  <c r="Y501" i="3"/>
  <c r="W501" i="3"/>
  <c r="AM500" i="3"/>
  <c r="AH500" i="3"/>
  <c r="AF500" i="3"/>
  <c r="AG500" i="3"/>
  <c r="AD500" i="3"/>
  <c r="AC500" i="3"/>
  <c r="AJ500" i="3" s="1"/>
  <c r="AB500" i="3"/>
  <c r="Y500" i="3"/>
  <c r="W500" i="3"/>
  <c r="AM499" i="3"/>
  <c r="AH499" i="3"/>
  <c r="AF499" i="3"/>
  <c r="AG499" i="3"/>
  <c r="AD499" i="3"/>
  <c r="AC499" i="3"/>
  <c r="AJ499" i="3" s="1"/>
  <c r="AB499" i="3"/>
  <c r="X499" i="3"/>
  <c r="Y499" i="3"/>
  <c r="W499" i="3"/>
  <c r="AM498" i="3"/>
  <c r="AH498" i="3"/>
  <c r="AF498" i="3" s="1"/>
  <c r="AG498" i="3"/>
  <c r="AD498" i="3"/>
  <c r="AC498" i="3"/>
  <c r="AJ498" i="3"/>
  <c r="AB498" i="3"/>
  <c r="Y498" i="3"/>
  <c r="W498" i="3"/>
  <c r="AM497" i="3"/>
  <c r="AH497" i="3"/>
  <c r="AF497" i="3"/>
  <c r="AG497" i="3"/>
  <c r="AD497" i="3"/>
  <c r="AC497" i="3"/>
  <c r="AJ497" i="3" s="1"/>
  <c r="AB497" i="3"/>
  <c r="X497" i="3"/>
  <c r="Y497" i="3"/>
  <c r="W497" i="3"/>
  <c r="AM496" i="3"/>
  <c r="AH496" i="3"/>
  <c r="AF496" i="3"/>
  <c r="AG496" i="3"/>
  <c r="AD496" i="3"/>
  <c r="AC496" i="3"/>
  <c r="AJ496" i="3"/>
  <c r="AB496" i="3"/>
  <c r="AI496" i="3" s="1"/>
  <c r="Y496" i="3"/>
  <c r="W496" i="3"/>
  <c r="AM495" i="3"/>
  <c r="AH495" i="3"/>
  <c r="AF495" i="3" s="1"/>
  <c r="AG495" i="3"/>
  <c r="AD495" i="3"/>
  <c r="AC495" i="3"/>
  <c r="AJ495" i="3" s="1"/>
  <c r="AB495" i="3"/>
  <c r="Y495" i="3"/>
  <c r="W495" i="3"/>
  <c r="AM494" i="3"/>
  <c r="AH494" i="3"/>
  <c r="AF494" i="3"/>
  <c r="AG494" i="3"/>
  <c r="AD494" i="3"/>
  <c r="AC494" i="3"/>
  <c r="AJ494" i="3" s="1"/>
  <c r="AB494" i="3"/>
  <c r="AI494" i="3" s="1"/>
  <c r="Y494" i="3"/>
  <c r="W494" i="3"/>
  <c r="AM493" i="3"/>
  <c r="AH493" i="3"/>
  <c r="AF493" i="3"/>
  <c r="AG493" i="3"/>
  <c r="AD493" i="3"/>
  <c r="AC493" i="3"/>
  <c r="AJ493" i="3"/>
  <c r="AB493" i="3"/>
  <c r="Y493" i="3"/>
  <c r="W493" i="3"/>
  <c r="AM492" i="3"/>
  <c r="AH492" i="3"/>
  <c r="AF492" i="3"/>
  <c r="AG492" i="3"/>
  <c r="AD492" i="3"/>
  <c r="AC492" i="3"/>
  <c r="AJ492" i="3"/>
  <c r="AB492" i="3"/>
  <c r="AI492" i="3"/>
  <c r="Y492" i="3"/>
  <c r="W492" i="3"/>
  <c r="AM491" i="3"/>
  <c r="AH491" i="3"/>
  <c r="AF491" i="3"/>
  <c r="AG491" i="3"/>
  <c r="AD491" i="3"/>
  <c r="AC491" i="3"/>
  <c r="AJ491" i="3" s="1"/>
  <c r="AB491" i="3"/>
  <c r="AI491" i="3" s="1"/>
  <c r="Y491" i="3"/>
  <c r="W491" i="3"/>
  <c r="AM490" i="3"/>
  <c r="AH490" i="3"/>
  <c r="AF490" i="3"/>
  <c r="AG490" i="3"/>
  <c r="AD490" i="3"/>
  <c r="AC490" i="3"/>
  <c r="AJ490" i="3"/>
  <c r="AB490" i="3"/>
  <c r="Y490" i="3"/>
  <c r="W490" i="3"/>
  <c r="AM489" i="3"/>
  <c r="AH489" i="3"/>
  <c r="AF489" i="3"/>
  <c r="AG489" i="3"/>
  <c r="AD489" i="3"/>
  <c r="AC489" i="3"/>
  <c r="AJ489" i="3" s="1"/>
  <c r="AB489" i="3"/>
  <c r="Y489" i="3"/>
  <c r="W489" i="3"/>
  <c r="AM488" i="3"/>
  <c r="AH488" i="3"/>
  <c r="AF488" i="3"/>
  <c r="AG488" i="3"/>
  <c r="AD488" i="3"/>
  <c r="AC488" i="3"/>
  <c r="AJ488" i="3"/>
  <c r="AB488" i="3"/>
  <c r="Y488" i="3"/>
  <c r="W488" i="3"/>
  <c r="AM487" i="3"/>
  <c r="AH487" i="3"/>
  <c r="AF487" i="3" s="1"/>
  <c r="AG487" i="3"/>
  <c r="AD487" i="3"/>
  <c r="AC487" i="3"/>
  <c r="AJ487" i="3"/>
  <c r="AB487" i="3"/>
  <c r="X487" i="3"/>
  <c r="Y487" i="3"/>
  <c r="W487" i="3"/>
  <c r="AM486" i="3"/>
  <c r="AH486" i="3"/>
  <c r="AF486" i="3"/>
  <c r="AG486" i="3"/>
  <c r="AD486" i="3"/>
  <c r="AC486" i="3"/>
  <c r="AJ486" i="3" s="1"/>
  <c r="AB486" i="3"/>
  <c r="Y486" i="3"/>
  <c r="W486" i="3"/>
  <c r="AM485" i="3"/>
  <c r="AH485" i="3"/>
  <c r="AF485" i="3"/>
  <c r="AG485" i="3"/>
  <c r="AD485" i="3"/>
  <c r="AC485" i="3"/>
  <c r="AJ485" i="3" s="1"/>
  <c r="AB485" i="3"/>
  <c r="X485" i="3"/>
  <c r="Y485" i="3"/>
  <c r="W485" i="3"/>
  <c r="AM484" i="3"/>
  <c r="AH484" i="3"/>
  <c r="AF484" i="3" s="1"/>
  <c r="AG484" i="3"/>
  <c r="AD484" i="3"/>
  <c r="AC484" i="3"/>
  <c r="AJ484" i="3"/>
  <c r="AB484" i="3"/>
  <c r="AI484" i="3"/>
  <c r="Y484" i="3"/>
  <c r="W484" i="3"/>
  <c r="AM483" i="3"/>
  <c r="AH483" i="3"/>
  <c r="AF483" i="3"/>
  <c r="AG483" i="3"/>
  <c r="AD483" i="3"/>
  <c r="AC483" i="3"/>
  <c r="AJ483" i="3" s="1"/>
  <c r="AB483" i="3"/>
  <c r="X483" i="3" s="1"/>
  <c r="Y483" i="3"/>
  <c r="W483" i="3"/>
  <c r="AM482" i="3"/>
  <c r="AH482" i="3"/>
  <c r="AF482" i="3"/>
  <c r="AG482" i="3"/>
  <c r="AD482" i="3"/>
  <c r="AC482" i="3"/>
  <c r="AJ482" i="3" s="1"/>
  <c r="AB482" i="3"/>
  <c r="Y482" i="3"/>
  <c r="W482" i="3"/>
  <c r="AM481" i="3"/>
  <c r="AH481" i="3"/>
  <c r="AF481" i="3"/>
  <c r="AG481" i="3"/>
  <c r="AD481" i="3"/>
  <c r="AC481" i="3"/>
  <c r="AJ481" i="3"/>
  <c r="AB481" i="3"/>
  <c r="X481" i="3" s="1"/>
  <c r="Y481" i="3"/>
  <c r="W481" i="3"/>
  <c r="AM480" i="3"/>
  <c r="AH480" i="3"/>
  <c r="AF480" i="3"/>
  <c r="AG480" i="3"/>
  <c r="AD480" i="3"/>
  <c r="AC480" i="3"/>
  <c r="AJ480" i="3"/>
  <c r="AB480" i="3"/>
  <c r="Y480" i="3"/>
  <c r="W480" i="3"/>
  <c r="AM479" i="3"/>
  <c r="AH479" i="3"/>
  <c r="AF479" i="3" s="1"/>
  <c r="AG479" i="3"/>
  <c r="AD479" i="3"/>
  <c r="AC479" i="3"/>
  <c r="AJ479" i="3" s="1"/>
  <c r="AB479" i="3"/>
  <c r="AI479" i="3" s="1"/>
  <c r="Y479" i="3"/>
  <c r="W479" i="3"/>
  <c r="AM478" i="3"/>
  <c r="AH478" i="3"/>
  <c r="AF478" i="3"/>
  <c r="AG478" i="3"/>
  <c r="AD478" i="3"/>
  <c r="AC478" i="3"/>
  <c r="AJ478" i="3" s="1"/>
  <c r="AB478" i="3"/>
  <c r="Y478" i="3"/>
  <c r="W478" i="3"/>
  <c r="AM477" i="3"/>
  <c r="AH477" i="3"/>
  <c r="AF477" i="3" s="1"/>
  <c r="AG477" i="3"/>
  <c r="AD477" i="3"/>
  <c r="AC477" i="3"/>
  <c r="AJ477" i="3"/>
  <c r="AB477" i="3"/>
  <c r="Y477" i="3"/>
  <c r="W477" i="3"/>
  <c r="AM476" i="3"/>
  <c r="AH476" i="3"/>
  <c r="AF476" i="3"/>
  <c r="AG476" i="3"/>
  <c r="AD476" i="3"/>
  <c r="AC476" i="3"/>
  <c r="AJ476" i="3"/>
  <c r="AB476" i="3"/>
  <c r="AI476" i="3"/>
  <c r="Y476" i="3"/>
  <c r="W476" i="3"/>
  <c r="AM475" i="3"/>
  <c r="AH475" i="3"/>
  <c r="AF475" i="3" s="1"/>
  <c r="AG475" i="3"/>
  <c r="AD475" i="3"/>
  <c r="AC475" i="3"/>
  <c r="AJ475" i="3" s="1"/>
  <c r="AB475" i="3"/>
  <c r="X475" i="3" s="1"/>
  <c r="Y475" i="3"/>
  <c r="W475" i="3"/>
  <c r="AM474" i="3"/>
  <c r="AH474" i="3"/>
  <c r="AF474" i="3"/>
  <c r="AG474" i="3"/>
  <c r="AD474" i="3"/>
  <c r="AC474" i="3"/>
  <c r="AJ474" i="3"/>
  <c r="AB474" i="3"/>
  <c r="AI474" i="3" s="1"/>
  <c r="Y474" i="3"/>
  <c r="W474" i="3"/>
  <c r="AM473" i="3"/>
  <c r="AH473" i="3"/>
  <c r="AF473" i="3" s="1"/>
  <c r="AG473" i="3"/>
  <c r="AD473" i="3"/>
  <c r="AC473" i="3"/>
  <c r="AJ473" i="3" s="1"/>
  <c r="AB473" i="3"/>
  <c r="Y473" i="3"/>
  <c r="W473" i="3"/>
  <c r="AM472" i="3"/>
  <c r="AH472" i="3"/>
  <c r="AF472" i="3"/>
  <c r="AG472" i="3"/>
  <c r="AD472" i="3"/>
  <c r="AC472" i="3"/>
  <c r="AJ472" i="3"/>
  <c r="AB472" i="3"/>
  <c r="Y472" i="3"/>
  <c r="W472" i="3"/>
  <c r="AM471" i="3"/>
  <c r="AH471" i="3"/>
  <c r="AF471" i="3" s="1"/>
  <c r="AG471" i="3"/>
  <c r="AD471" i="3"/>
  <c r="AC471" i="3"/>
  <c r="AJ471" i="3" s="1"/>
  <c r="AB471" i="3"/>
  <c r="X471" i="3" s="1"/>
  <c r="Y471" i="3"/>
  <c r="W471" i="3"/>
  <c r="AM470" i="3"/>
  <c r="AH470" i="3"/>
  <c r="AF470" i="3"/>
  <c r="AG470" i="3"/>
  <c r="AD470" i="3"/>
  <c r="AC470" i="3"/>
  <c r="AJ470" i="3" s="1"/>
  <c r="AB470" i="3"/>
  <c r="AI470" i="3"/>
  <c r="Y470" i="3"/>
  <c r="W470" i="3"/>
  <c r="AM469" i="3"/>
  <c r="AH469" i="3"/>
  <c r="AF469" i="3" s="1"/>
  <c r="AG469" i="3"/>
  <c r="AD469" i="3"/>
  <c r="AC469" i="3"/>
  <c r="AJ469" i="3"/>
  <c r="AB469" i="3"/>
  <c r="X469" i="3" s="1"/>
  <c r="Y469" i="3"/>
  <c r="W469" i="3"/>
  <c r="AM468" i="3"/>
  <c r="AH468" i="3"/>
  <c r="AF468" i="3"/>
  <c r="AG468" i="3"/>
  <c r="AD468" i="3"/>
  <c r="AC468" i="3"/>
  <c r="AJ468" i="3"/>
  <c r="AB468" i="3"/>
  <c r="Y468" i="3"/>
  <c r="W468" i="3"/>
  <c r="AM467" i="3"/>
  <c r="AH467" i="3"/>
  <c r="AF467" i="3"/>
  <c r="AG467" i="3"/>
  <c r="AD467" i="3"/>
  <c r="AC467" i="3"/>
  <c r="AJ467" i="3" s="1"/>
  <c r="AB467" i="3"/>
  <c r="AI467" i="3"/>
  <c r="Y467" i="3"/>
  <c r="W467" i="3"/>
  <c r="AM466" i="3"/>
  <c r="AH466" i="3"/>
  <c r="AF466" i="3" s="1"/>
  <c r="AG466" i="3"/>
  <c r="AD466" i="3"/>
  <c r="AC466" i="3"/>
  <c r="AJ466" i="3" s="1"/>
  <c r="AB466" i="3"/>
  <c r="AI466" i="3" s="1"/>
  <c r="Y466" i="3"/>
  <c r="W466" i="3"/>
  <c r="AM465" i="3"/>
  <c r="AH465" i="3"/>
  <c r="AF465" i="3"/>
  <c r="AG465" i="3"/>
  <c r="AD465" i="3"/>
  <c r="AC465" i="3"/>
  <c r="AJ465" i="3" s="1"/>
  <c r="AB465" i="3"/>
  <c r="Y465" i="3"/>
  <c r="W465" i="3"/>
  <c r="AM464" i="3"/>
  <c r="AH464" i="3"/>
  <c r="AF464" i="3"/>
  <c r="AG464" i="3"/>
  <c r="AD464" i="3"/>
  <c r="AC464" i="3"/>
  <c r="AJ464" i="3"/>
  <c r="AB464" i="3"/>
  <c r="AI464" i="3" s="1"/>
  <c r="Y464" i="3"/>
  <c r="W464" i="3"/>
  <c r="AM463" i="3"/>
  <c r="AH463" i="3"/>
  <c r="AF463" i="3"/>
  <c r="AG463" i="3"/>
  <c r="AD463" i="3"/>
  <c r="AC463" i="3"/>
  <c r="AJ463" i="3" s="1"/>
  <c r="AB463" i="3"/>
  <c r="AI463" i="3" s="1"/>
  <c r="Y463" i="3"/>
  <c r="W463" i="3"/>
  <c r="AM462" i="3"/>
  <c r="AH462" i="3"/>
  <c r="AF462" i="3"/>
  <c r="AG462" i="3"/>
  <c r="AD462" i="3"/>
  <c r="AC462" i="3"/>
  <c r="AJ462" i="3"/>
  <c r="AB462" i="3"/>
  <c r="Y462" i="3"/>
  <c r="W462" i="3"/>
  <c r="AM461" i="3"/>
  <c r="AH461" i="3"/>
  <c r="AF461" i="3"/>
  <c r="AG461" i="3"/>
  <c r="AD461" i="3"/>
  <c r="AC461" i="3"/>
  <c r="AJ461" i="3" s="1"/>
  <c r="AB461" i="3"/>
  <c r="X461" i="3"/>
  <c r="Y461" i="3"/>
  <c r="W461" i="3"/>
  <c r="AM460" i="3"/>
  <c r="AH460" i="3"/>
  <c r="AF460" i="3"/>
  <c r="AG460" i="3"/>
  <c r="AD460" i="3"/>
  <c r="AC460" i="3"/>
  <c r="AJ460" i="3"/>
  <c r="AB460" i="3"/>
  <c r="AI460" i="3" s="1"/>
  <c r="Y460" i="3"/>
  <c r="W460" i="3"/>
  <c r="AM459" i="3"/>
  <c r="AH459" i="3"/>
  <c r="AF459" i="3"/>
  <c r="AG459" i="3"/>
  <c r="AD459" i="3"/>
  <c r="AC459" i="3"/>
  <c r="AJ459" i="3"/>
  <c r="AB459" i="3"/>
  <c r="X459" i="3"/>
  <c r="Y459" i="3"/>
  <c r="W459" i="3"/>
  <c r="AM458" i="3"/>
  <c r="AH458" i="3"/>
  <c r="AF458" i="3"/>
  <c r="AG458" i="3"/>
  <c r="AD458" i="3"/>
  <c r="AC458" i="3"/>
  <c r="AJ458" i="3" s="1"/>
  <c r="AB458" i="3"/>
  <c r="Y458" i="3"/>
  <c r="W458" i="3"/>
  <c r="AM457" i="3"/>
  <c r="AH457" i="3"/>
  <c r="AF457" i="3"/>
  <c r="AG457" i="3"/>
  <c r="AD457" i="3"/>
  <c r="AC457" i="3"/>
  <c r="AJ457" i="3"/>
  <c r="AB457" i="3"/>
  <c r="X457" i="3" s="1"/>
  <c r="Y457" i="3"/>
  <c r="W457" i="3"/>
  <c r="AM456" i="3"/>
  <c r="AH456" i="3"/>
  <c r="AF456" i="3"/>
  <c r="AG456" i="3"/>
  <c r="AD456" i="3"/>
  <c r="AC456" i="3"/>
  <c r="AJ456" i="3" s="1"/>
  <c r="AB456" i="3"/>
  <c r="Y456" i="3"/>
  <c r="W456" i="3"/>
  <c r="AM455" i="3"/>
  <c r="AH455" i="3"/>
  <c r="AF455" i="3" s="1"/>
  <c r="AG455" i="3"/>
  <c r="AD455" i="3"/>
  <c r="AC455" i="3"/>
  <c r="AJ455" i="3" s="1"/>
  <c r="AB455" i="3"/>
  <c r="Y455" i="3"/>
  <c r="W455" i="3"/>
  <c r="AM454" i="3"/>
  <c r="AH454" i="3"/>
  <c r="AF454" i="3"/>
  <c r="AG454" i="3"/>
  <c r="AD454" i="3"/>
  <c r="AC454" i="3"/>
  <c r="AJ454" i="3"/>
  <c r="AB454" i="3"/>
  <c r="Y454" i="3"/>
  <c r="W454" i="3"/>
  <c r="AM453" i="3"/>
  <c r="AH453" i="3"/>
  <c r="AF453" i="3"/>
  <c r="AG453" i="3"/>
  <c r="AD453" i="3"/>
  <c r="AC453" i="3"/>
  <c r="AJ453" i="3" s="1"/>
  <c r="AB453" i="3"/>
  <c r="X453" i="3"/>
  <c r="Y453" i="3"/>
  <c r="W453" i="3"/>
  <c r="AM452" i="3"/>
  <c r="AH452" i="3"/>
  <c r="AF452" i="3"/>
  <c r="AG452" i="3"/>
  <c r="AD452" i="3"/>
  <c r="AC452" i="3"/>
  <c r="AJ452" i="3" s="1"/>
  <c r="AB452" i="3"/>
  <c r="AI452" i="3" s="1"/>
  <c r="Y452" i="3"/>
  <c r="W452" i="3"/>
  <c r="AM451" i="3"/>
  <c r="AH451" i="3"/>
  <c r="AF451" i="3" s="1"/>
  <c r="AG451" i="3"/>
  <c r="AD451" i="3"/>
  <c r="AC451" i="3"/>
  <c r="AJ451" i="3"/>
  <c r="AB451" i="3"/>
  <c r="Y451" i="3"/>
  <c r="W451" i="3"/>
  <c r="AM450" i="3"/>
  <c r="AH450" i="3"/>
  <c r="AF450" i="3" s="1"/>
  <c r="AG450" i="3"/>
  <c r="AD450" i="3"/>
  <c r="AC450" i="3"/>
  <c r="AJ450" i="3"/>
  <c r="AB450" i="3"/>
  <c r="Y450" i="3"/>
  <c r="W450" i="3"/>
  <c r="AM449" i="3"/>
  <c r="AH449" i="3"/>
  <c r="AF449" i="3"/>
  <c r="AG449" i="3"/>
  <c r="AD449" i="3"/>
  <c r="AC449" i="3"/>
  <c r="AJ449" i="3" s="1"/>
  <c r="AB449" i="3"/>
  <c r="Y449" i="3"/>
  <c r="W449" i="3"/>
  <c r="AM448" i="3"/>
  <c r="AH448" i="3"/>
  <c r="AF448" i="3" s="1"/>
  <c r="AG448" i="3"/>
  <c r="AD448" i="3"/>
  <c r="AC448" i="3"/>
  <c r="AJ448" i="3" s="1"/>
  <c r="AB448" i="3"/>
  <c r="AI448" i="3" s="1"/>
  <c r="Y448" i="3"/>
  <c r="W448" i="3"/>
  <c r="AM447" i="3"/>
  <c r="AH447" i="3"/>
  <c r="AF447" i="3"/>
  <c r="AG447" i="3"/>
  <c r="AD447" i="3"/>
  <c r="AC447" i="3"/>
  <c r="AJ447" i="3"/>
  <c r="AB447" i="3"/>
  <c r="AI447" i="3"/>
  <c r="Y447" i="3"/>
  <c r="W447" i="3"/>
  <c r="AM446" i="3"/>
  <c r="AH446" i="3"/>
  <c r="AF446" i="3"/>
  <c r="AG446" i="3"/>
  <c r="AD446" i="3"/>
  <c r="AC446" i="3"/>
  <c r="AJ446" i="3"/>
  <c r="AB446" i="3"/>
  <c r="AI446" i="3" s="1"/>
  <c r="Y446" i="3"/>
  <c r="W446" i="3"/>
  <c r="AM445" i="3"/>
  <c r="AH445" i="3"/>
  <c r="AF445" i="3" s="1"/>
  <c r="AG445" i="3"/>
  <c r="AD445" i="3"/>
  <c r="AC445" i="3"/>
  <c r="AJ445" i="3" s="1"/>
  <c r="AB445" i="3"/>
  <c r="X445" i="3" s="1"/>
  <c r="Y445" i="3"/>
  <c r="W445" i="3"/>
  <c r="AM444" i="3"/>
  <c r="AH444" i="3"/>
  <c r="AF444" i="3"/>
  <c r="AG444" i="3"/>
  <c r="AD444" i="3"/>
  <c r="AC444" i="3"/>
  <c r="AJ444" i="3" s="1"/>
  <c r="AB444" i="3"/>
  <c r="AI444" i="3"/>
  <c r="Y444" i="3"/>
  <c r="W444" i="3"/>
  <c r="AM443" i="3"/>
  <c r="AH443" i="3"/>
  <c r="AF443" i="3" s="1"/>
  <c r="AG443" i="3"/>
  <c r="AD443" i="3"/>
  <c r="AC443" i="3"/>
  <c r="AJ443" i="3"/>
  <c r="AB443" i="3"/>
  <c r="AI443" i="3" s="1"/>
  <c r="Y443" i="3"/>
  <c r="W443" i="3"/>
  <c r="AM442" i="3"/>
  <c r="AH442" i="3"/>
  <c r="AF442" i="3"/>
  <c r="AG442" i="3"/>
  <c r="AD442" i="3"/>
  <c r="AC442" i="3"/>
  <c r="AJ442" i="3"/>
  <c r="AB442" i="3"/>
  <c r="AI442" i="3"/>
  <c r="Y442" i="3"/>
  <c r="W442" i="3"/>
  <c r="AM441" i="3"/>
  <c r="AH441" i="3"/>
  <c r="AF441" i="3"/>
  <c r="AG441" i="3"/>
  <c r="AD441" i="3"/>
  <c r="AC441" i="3"/>
  <c r="AJ441" i="3" s="1"/>
  <c r="AB441" i="3"/>
  <c r="X441" i="3"/>
  <c r="Y441" i="3"/>
  <c r="W441" i="3"/>
  <c r="AM440" i="3"/>
  <c r="AH440" i="3"/>
  <c r="AF440" i="3"/>
  <c r="AG440" i="3"/>
  <c r="AD440" i="3"/>
  <c r="AC440" i="3"/>
  <c r="AJ440" i="3"/>
  <c r="AB440" i="3"/>
  <c r="Y440" i="3"/>
  <c r="W440" i="3"/>
  <c r="AM439" i="3"/>
  <c r="AH439" i="3"/>
  <c r="AF439" i="3"/>
  <c r="AG439" i="3"/>
  <c r="AD439" i="3"/>
  <c r="AC439" i="3"/>
  <c r="AJ439" i="3"/>
  <c r="AB439" i="3"/>
  <c r="X439" i="3"/>
  <c r="Y439" i="3"/>
  <c r="W439" i="3"/>
  <c r="AM438" i="3"/>
  <c r="AH438" i="3"/>
  <c r="AF438" i="3" s="1"/>
  <c r="AG438" i="3"/>
  <c r="AD438" i="3"/>
  <c r="AC438" i="3"/>
  <c r="AJ438" i="3"/>
  <c r="AB438" i="3"/>
  <c r="AI438" i="3"/>
  <c r="Y438" i="3"/>
  <c r="W438" i="3"/>
  <c r="AM437" i="3"/>
  <c r="AH437" i="3"/>
  <c r="AF437" i="3"/>
  <c r="AG437" i="3"/>
  <c r="AD437" i="3"/>
  <c r="AC437" i="3"/>
  <c r="AJ437" i="3"/>
  <c r="AB437" i="3"/>
  <c r="X437" i="3" s="1"/>
  <c r="Y437" i="3"/>
  <c r="W437" i="3"/>
  <c r="AM436" i="3"/>
  <c r="AH436" i="3"/>
  <c r="AF436" i="3" s="1"/>
  <c r="AG436" i="3"/>
  <c r="AD436" i="3"/>
  <c r="AC436" i="3"/>
  <c r="AJ436" i="3" s="1"/>
  <c r="AB436" i="3"/>
  <c r="Y436" i="3"/>
  <c r="W436" i="3"/>
  <c r="AM435" i="3"/>
  <c r="AH435" i="3"/>
  <c r="AF435" i="3" s="1"/>
  <c r="AG435" i="3"/>
  <c r="AD435" i="3"/>
  <c r="AC435" i="3"/>
  <c r="AJ435" i="3" s="1"/>
  <c r="AB435" i="3"/>
  <c r="Y435" i="3"/>
  <c r="W435" i="3"/>
  <c r="AM434" i="3"/>
  <c r="AH434" i="3"/>
  <c r="AF434" i="3"/>
  <c r="AG434" i="3"/>
  <c r="AD434" i="3"/>
  <c r="AC434" i="3"/>
  <c r="AJ434" i="3" s="1"/>
  <c r="AB434" i="3"/>
  <c r="AI434" i="3" s="1"/>
  <c r="Y434" i="3"/>
  <c r="W434" i="3"/>
  <c r="AM433" i="3"/>
  <c r="AH433" i="3"/>
  <c r="AF433" i="3" s="1"/>
  <c r="AG433" i="3"/>
  <c r="AD433" i="3"/>
  <c r="AC433" i="3"/>
  <c r="AJ433" i="3"/>
  <c r="AB433" i="3"/>
  <c r="Y433" i="3"/>
  <c r="W433" i="3"/>
  <c r="AM432" i="3"/>
  <c r="AH432" i="3"/>
  <c r="AF432" i="3"/>
  <c r="AG432" i="3"/>
  <c r="AD432" i="3"/>
  <c r="AC432" i="3"/>
  <c r="AJ432" i="3"/>
  <c r="AB432" i="3"/>
  <c r="Y432" i="3"/>
  <c r="W432" i="3"/>
  <c r="AM431" i="3"/>
  <c r="AH431" i="3"/>
  <c r="AF431" i="3"/>
  <c r="AG431" i="3"/>
  <c r="AD431" i="3"/>
  <c r="AC431" i="3"/>
  <c r="AJ431" i="3" s="1"/>
  <c r="AB431" i="3"/>
  <c r="Y431" i="3"/>
  <c r="W431" i="3"/>
  <c r="AM430" i="3"/>
  <c r="AH430" i="3"/>
  <c r="AF430" i="3" s="1"/>
  <c r="AG430" i="3"/>
  <c r="AD430" i="3"/>
  <c r="AC430" i="3"/>
  <c r="AJ430" i="3" s="1"/>
  <c r="AB430" i="3"/>
  <c r="Y430" i="3"/>
  <c r="W430" i="3"/>
  <c r="AM429" i="3"/>
  <c r="AH429" i="3"/>
  <c r="AF429" i="3"/>
  <c r="AG429" i="3"/>
  <c r="AD429" i="3"/>
  <c r="AC429" i="3"/>
  <c r="AJ429" i="3" s="1"/>
  <c r="AB429" i="3"/>
  <c r="AI429" i="3"/>
  <c r="Y429" i="3"/>
  <c r="W429" i="3"/>
  <c r="AM428" i="3"/>
  <c r="AH428" i="3"/>
  <c r="AF428" i="3"/>
  <c r="AG428" i="3"/>
  <c r="AD428" i="3"/>
  <c r="AC428" i="3"/>
  <c r="AJ428" i="3"/>
  <c r="AB428" i="3"/>
  <c r="AI428" i="3"/>
  <c r="Y428" i="3"/>
  <c r="W428" i="3"/>
  <c r="AM427" i="3"/>
  <c r="AH427" i="3"/>
  <c r="AF427" i="3" s="1"/>
  <c r="AG427" i="3"/>
  <c r="AD427" i="3"/>
  <c r="AC427" i="3"/>
  <c r="AJ427" i="3" s="1"/>
  <c r="AB427" i="3"/>
  <c r="X427" i="3"/>
  <c r="Y427" i="3"/>
  <c r="W427" i="3"/>
  <c r="AM426" i="3"/>
  <c r="AH426" i="3"/>
  <c r="AF426" i="3" s="1"/>
  <c r="AG426" i="3"/>
  <c r="AD426" i="3"/>
  <c r="AC426" i="3"/>
  <c r="AJ426" i="3" s="1"/>
  <c r="AB426" i="3"/>
  <c r="Y426" i="3"/>
  <c r="W426" i="3"/>
  <c r="AM425" i="3"/>
  <c r="AH425" i="3"/>
  <c r="AF425" i="3" s="1"/>
  <c r="AG425" i="3"/>
  <c r="AD425" i="3"/>
  <c r="AC425" i="3"/>
  <c r="AJ425" i="3"/>
  <c r="AB425" i="3"/>
  <c r="X425" i="3" s="1"/>
  <c r="Y425" i="3"/>
  <c r="W425" i="3"/>
  <c r="AM424" i="3"/>
  <c r="AH424" i="3"/>
  <c r="AF424" i="3"/>
  <c r="AG424" i="3"/>
  <c r="AD424" i="3"/>
  <c r="AC424" i="3"/>
  <c r="AJ424" i="3" s="1"/>
  <c r="AB424" i="3"/>
  <c r="Y424" i="3"/>
  <c r="W424" i="3"/>
  <c r="AM423" i="3"/>
  <c r="AH423" i="3"/>
  <c r="AF423" i="3"/>
  <c r="AG423" i="3"/>
  <c r="AD423" i="3"/>
  <c r="AC423" i="3"/>
  <c r="AJ423" i="3"/>
  <c r="AB423" i="3"/>
  <c r="Y423" i="3"/>
  <c r="W423" i="3"/>
  <c r="AM422" i="3"/>
  <c r="AH422" i="3"/>
  <c r="AF422" i="3" s="1"/>
  <c r="AG422" i="3"/>
  <c r="AD422" i="3"/>
  <c r="AC422" i="3"/>
  <c r="AJ422" i="3"/>
  <c r="AB422" i="3"/>
  <c r="AI422" i="3"/>
  <c r="Y422" i="3"/>
  <c r="W422" i="3"/>
  <c r="AM421" i="3"/>
  <c r="AH421" i="3"/>
  <c r="AF421" i="3"/>
  <c r="AG421" i="3"/>
  <c r="AD421" i="3"/>
  <c r="AC421" i="3"/>
  <c r="AJ421" i="3"/>
  <c r="AB421" i="3"/>
  <c r="X421" i="3" s="1"/>
  <c r="Y421" i="3"/>
  <c r="W421" i="3"/>
  <c r="AM420" i="3"/>
  <c r="AH420" i="3"/>
  <c r="AF420" i="3" s="1"/>
  <c r="AG420" i="3"/>
  <c r="AD420" i="3"/>
  <c r="AC420" i="3"/>
  <c r="AJ420" i="3"/>
  <c r="AB420" i="3"/>
  <c r="Y420" i="3"/>
  <c r="W420" i="3"/>
  <c r="AM419" i="3"/>
  <c r="AH419" i="3"/>
  <c r="AF419" i="3" s="1"/>
  <c r="AG419" i="3"/>
  <c r="AD419" i="3"/>
  <c r="AC419" i="3"/>
  <c r="AJ419" i="3" s="1"/>
  <c r="AB419" i="3"/>
  <c r="X419" i="3" s="1"/>
  <c r="Y419" i="3"/>
  <c r="W419" i="3"/>
  <c r="AM418" i="3"/>
  <c r="AH418" i="3"/>
  <c r="AF418" i="3" s="1"/>
  <c r="AN418" i="3" s="1"/>
  <c r="AP418" i="3" s="1"/>
  <c r="AG418" i="3"/>
  <c r="AD418" i="3"/>
  <c r="AC418" i="3"/>
  <c r="AJ418" i="3" s="1"/>
  <c r="AB418" i="3"/>
  <c r="AI418" i="3"/>
  <c r="Y418" i="3"/>
  <c r="W418" i="3"/>
  <c r="AM417" i="3"/>
  <c r="AH417" i="3"/>
  <c r="AF417" i="3"/>
  <c r="AG417" i="3"/>
  <c r="AD417" i="3"/>
  <c r="AC417" i="3"/>
  <c r="AJ417" i="3" s="1"/>
  <c r="AB417" i="3"/>
  <c r="Y417" i="3"/>
  <c r="W417" i="3"/>
  <c r="AM416" i="3"/>
  <c r="AH416" i="3"/>
  <c r="AF416" i="3"/>
  <c r="AG416" i="3"/>
  <c r="AD416" i="3"/>
  <c r="AC416" i="3"/>
  <c r="AJ416" i="3" s="1"/>
  <c r="AB416" i="3"/>
  <c r="AI416" i="3"/>
  <c r="Y416" i="3"/>
  <c r="W416" i="3"/>
  <c r="AM415" i="3"/>
  <c r="AH415" i="3"/>
  <c r="AF415" i="3"/>
  <c r="AG415" i="3"/>
  <c r="AD415" i="3"/>
  <c r="AC415" i="3"/>
  <c r="AJ415" i="3"/>
  <c r="AB415" i="3"/>
  <c r="Y415" i="3"/>
  <c r="W415" i="3"/>
  <c r="Z415" i="3" s="1"/>
  <c r="AA415" i="3" s="1"/>
  <c r="AM414" i="3"/>
  <c r="AH414" i="3"/>
  <c r="AF414" i="3"/>
  <c r="AG414" i="3"/>
  <c r="AD414" i="3"/>
  <c r="AC414" i="3"/>
  <c r="AJ414" i="3"/>
  <c r="AB414" i="3"/>
  <c r="AI414" i="3"/>
  <c r="Y414" i="3"/>
  <c r="W414" i="3"/>
  <c r="AM413" i="3"/>
  <c r="AH413" i="3"/>
  <c r="AF413" i="3" s="1"/>
  <c r="AG413" i="3"/>
  <c r="AD413" i="3"/>
  <c r="AC413" i="3"/>
  <c r="AJ413" i="3"/>
  <c r="AB413" i="3"/>
  <c r="X413" i="3"/>
  <c r="Y413" i="3"/>
  <c r="W413" i="3"/>
  <c r="AM412" i="3"/>
  <c r="AH412" i="3"/>
  <c r="AF412" i="3"/>
  <c r="AG412" i="3"/>
  <c r="AD412" i="3"/>
  <c r="AC412" i="3"/>
  <c r="AJ412" i="3"/>
  <c r="AB412" i="3"/>
  <c r="Y412" i="3"/>
  <c r="W412" i="3"/>
  <c r="AM411" i="3"/>
  <c r="AH411" i="3"/>
  <c r="AF411" i="3"/>
  <c r="AG411" i="3"/>
  <c r="AD411" i="3"/>
  <c r="AC411" i="3"/>
  <c r="AJ411" i="3"/>
  <c r="AB411" i="3"/>
  <c r="Y411" i="3"/>
  <c r="W411" i="3"/>
  <c r="AM410" i="3"/>
  <c r="AH410" i="3"/>
  <c r="AF410" i="3" s="1"/>
  <c r="AG410" i="3"/>
  <c r="AD410" i="3"/>
  <c r="AC410" i="3"/>
  <c r="AJ410" i="3"/>
  <c r="AB410" i="3"/>
  <c r="AI410" i="3"/>
  <c r="Y410" i="3"/>
  <c r="W410" i="3"/>
  <c r="AM409" i="3"/>
  <c r="AH409" i="3"/>
  <c r="AF409" i="3"/>
  <c r="AG409" i="3"/>
  <c r="AD409" i="3"/>
  <c r="AC409" i="3"/>
  <c r="AJ409" i="3" s="1"/>
  <c r="AB409" i="3"/>
  <c r="X409" i="3" s="1"/>
  <c r="Y409" i="3"/>
  <c r="W409" i="3"/>
  <c r="AM408" i="3"/>
  <c r="AH408" i="3"/>
  <c r="AF408" i="3"/>
  <c r="AG408" i="3"/>
  <c r="AD408" i="3"/>
  <c r="AC408" i="3"/>
  <c r="AJ408" i="3"/>
  <c r="AB408" i="3"/>
  <c r="AI408" i="3" s="1"/>
  <c r="Y408" i="3"/>
  <c r="W408" i="3"/>
  <c r="AM407" i="3"/>
  <c r="AH407" i="3"/>
  <c r="AF407" i="3"/>
  <c r="AG407" i="3"/>
  <c r="AD407" i="3"/>
  <c r="AC407" i="3"/>
  <c r="AJ407" i="3" s="1"/>
  <c r="AB407" i="3"/>
  <c r="X407" i="3"/>
  <c r="Y407" i="3"/>
  <c r="W407" i="3"/>
  <c r="AM406" i="3"/>
  <c r="AH406" i="3"/>
  <c r="AF406" i="3" s="1"/>
  <c r="AG406" i="3"/>
  <c r="AD406" i="3"/>
  <c r="AC406" i="3"/>
  <c r="AJ406" i="3" s="1"/>
  <c r="AB406" i="3"/>
  <c r="Y406" i="3"/>
  <c r="W406" i="3"/>
  <c r="AM405" i="3"/>
  <c r="AH405" i="3"/>
  <c r="AF405" i="3"/>
  <c r="AG405" i="3"/>
  <c r="AD405" i="3"/>
  <c r="AC405" i="3"/>
  <c r="AJ405" i="3"/>
  <c r="AB405" i="3"/>
  <c r="Y405" i="3"/>
  <c r="W405" i="3"/>
  <c r="AM404" i="3"/>
  <c r="AH404" i="3"/>
  <c r="AF404" i="3" s="1"/>
  <c r="AG404" i="3"/>
  <c r="AD404" i="3"/>
  <c r="AC404" i="3"/>
  <c r="AJ404" i="3"/>
  <c r="AB404" i="3"/>
  <c r="AI404" i="3"/>
  <c r="Y404" i="3"/>
  <c r="W404" i="3"/>
  <c r="AM403" i="3"/>
  <c r="AH403" i="3"/>
  <c r="AF403" i="3"/>
  <c r="AG403" i="3"/>
  <c r="AD403" i="3"/>
  <c r="AC403" i="3"/>
  <c r="AJ403" i="3" s="1"/>
  <c r="AB403" i="3"/>
  <c r="Y403" i="3"/>
  <c r="W403" i="3"/>
  <c r="AM402" i="3"/>
  <c r="AH402" i="3"/>
  <c r="AF402" i="3"/>
  <c r="AN402" i="3" s="1"/>
  <c r="AG402" i="3"/>
  <c r="AD402" i="3"/>
  <c r="AC402" i="3"/>
  <c r="AJ402" i="3"/>
  <c r="AB402" i="3"/>
  <c r="Y402" i="3"/>
  <c r="W402" i="3"/>
  <c r="AM401" i="3"/>
  <c r="AH401" i="3"/>
  <c r="AF401" i="3"/>
  <c r="AG401" i="3"/>
  <c r="AD401" i="3"/>
  <c r="AC401" i="3"/>
  <c r="AJ401" i="3"/>
  <c r="AB401" i="3"/>
  <c r="Y401" i="3"/>
  <c r="W401" i="3"/>
  <c r="AM400" i="3"/>
  <c r="AH400" i="3"/>
  <c r="AF400" i="3" s="1"/>
  <c r="AG400" i="3"/>
  <c r="AD400" i="3"/>
  <c r="AC400" i="3"/>
  <c r="AJ400" i="3"/>
  <c r="AB400" i="3"/>
  <c r="Y400" i="3"/>
  <c r="W400" i="3"/>
  <c r="AM399" i="3"/>
  <c r="AH399" i="3"/>
  <c r="AF399" i="3"/>
  <c r="AG399" i="3"/>
  <c r="AD399" i="3"/>
  <c r="AC399" i="3"/>
  <c r="AJ399" i="3" s="1"/>
  <c r="AB399" i="3"/>
  <c r="Y399" i="3"/>
  <c r="W399" i="3"/>
  <c r="AM398" i="3"/>
  <c r="AH398" i="3"/>
  <c r="AF398" i="3"/>
  <c r="AG398" i="3"/>
  <c r="AD398" i="3"/>
  <c r="AC398" i="3"/>
  <c r="AJ398" i="3" s="1"/>
  <c r="AB398" i="3"/>
  <c r="Y398" i="3"/>
  <c r="W398" i="3"/>
  <c r="AM397" i="3"/>
  <c r="AH397" i="3"/>
  <c r="AF397" i="3" s="1"/>
  <c r="AN397" i="3" s="1"/>
  <c r="AG397" i="3"/>
  <c r="AD397" i="3"/>
  <c r="AC397" i="3"/>
  <c r="AJ397" i="3"/>
  <c r="AB397" i="3"/>
  <c r="X397" i="3" s="1"/>
  <c r="Y397" i="3"/>
  <c r="W397" i="3"/>
  <c r="AM396" i="3"/>
  <c r="AH396" i="3"/>
  <c r="AF396" i="3"/>
  <c r="AG396" i="3"/>
  <c r="AD396" i="3"/>
  <c r="AC396" i="3"/>
  <c r="AJ396" i="3"/>
  <c r="AB396" i="3"/>
  <c r="Y396" i="3"/>
  <c r="W396" i="3"/>
  <c r="AM395" i="3"/>
  <c r="AH395" i="3"/>
  <c r="AF395" i="3" s="1"/>
  <c r="AG395" i="3"/>
  <c r="AD395" i="3"/>
  <c r="AC395" i="3"/>
  <c r="AJ395" i="3" s="1"/>
  <c r="AB395" i="3"/>
  <c r="X395" i="3" s="1"/>
  <c r="Y395" i="3"/>
  <c r="W395" i="3"/>
  <c r="Z395" i="3" s="1"/>
  <c r="AM394" i="3"/>
  <c r="AH394" i="3"/>
  <c r="AF394" i="3" s="1"/>
  <c r="AG394" i="3"/>
  <c r="AD394" i="3"/>
  <c r="AC394" i="3"/>
  <c r="AJ394" i="3"/>
  <c r="AB394" i="3"/>
  <c r="Y394" i="3"/>
  <c r="W394" i="3"/>
  <c r="AM393" i="3"/>
  <c r="AH393" i="3"/>
  <c r="AF393" i="3"/>
  <c r="AG393" i="3"/>
  <c r="AD393" i="3"/>
  <c r="AC393" i="3"/>
  <c r="AJ393" i="3"/>
  <c r="AB393" i="3"/>
  <c r="Y393" i="3"/>
  <c r="W393" i="3"/>
  <c r="AM392" i="3"/>
  <c r="AH392" i="3"/>
  <c r="AF392" i="3" s="1"/>
  <c r="AG392" i="3"/>
  <c r="AD392" i="3"/>
  <c r="AC392" i="3"/>
  <c r="AJ392" i="3" s="1"/>
  <c r="AB392" i="3"/>
  <c r="Y392" i="3"/>
  <c r="W392" i="3"/>
  <c r="AM391" i="3"/>
  <c r="AH391" i="3"/>
  <c r="AF391" i="3"/>
  <c r="AG391" i="3"/>
  <c r="AD391" i="3"/>
  <c r="AC391" i="3"/>
  <c r="AJ391" i="3" s="1"/>
  <c r="AB391" i="3"/>
  <c r="Y391" i="3"/>
  <c r="W391" i="3"/>
  <c r="AM390" i="3"/>
  <c r="AH390" i="3"/>
  <c r="AF390" i="3"/>
  <c r="AG390" i="3"/>
  <c r="AD390" i="3"/>
  <c r="AC390" i="3"/>
  <c r="AJ390" i="3"/>
  <c r="AB390" i="3"/>
  <c r="Y390" i="3"/>
  <c r="W390" i="3"/>
  <c r="AM389" i="3"/>
  <c r="AH389" i="3"/>
  <c r="AF389" i="3"/>
  <c r="AG389" i="3"/>
  <c r="AD389" i="3"/>
  <c r="AC389" i="3"/>
  <c r="AJ389" i="3"/>
  <c r="AB389" i="3"/>
  <c r="Y389" i="3"/>
  <c r="W389" i="3"/>
  <c r="AM388" i="3"/>
  <c r="AH388" i="3"/>
  <c r="AF388" i="3" s="1"/>
  <c r="AG388" i="3"/>
  <c r="AD388" i="3"/>
  <c r="AC388" i="3"/>
  <c r="AJ388" i="3"/>
  <c r="AB388" i="3"/>
  <c r="AI388" i="3"/>
  <c r="Y388" i="3"/>
  <c r="W388" i="3"/>
  <c r="AM387" i="3"/>
  <c r="AH387" i="3"/>
  <c r="AF387" i="3" s="1"/>
  <c r="AG387" i="3"/>
  <c r="AD387" i="3"/>
  <c r="AC387" i="3"/>
  <c r="AJ387" i="3" s="1"/>
  <c r="AB387" i="3"/>
  <c r="Y387" i="3"/>
  <c r="W387" i="3"/>
  <c r="AM386" i="3"/>
  <c r="AH386" i="3"/>
  <c r="AF386" i="3"/>
  <c r="AG386" i="3"/>
  <c r="AD386" i="3"/>
  <c r="AC386" i="3"/>
  <c r="AJ386" i="3" s="1"/>
  <c r="AB386" i="3"/>
  <c r="Y386" i="3"/>
  <c r="W386" i="3"/>
  <c r="AM385" i="3"/>
  <c r="AH385" i="3"/>
  <c r="AF385" i="3"/>
  <c r="AG385" i="3"/>
  <c r="AD385" i="3"/>
  <c r="AC385" i="3"/>
  <c r="AJ385" i="3" s="1"/>
  <c r="AB385" i="3"/>
  <c r="Y385" i="3"/>
  <c r="W385" i="3"/>
  <c r="AM384" i="3"/>
  <c r="AH384" i="3"/>
  <c r="AF384" i="3" s="1"/>
  <c r="AG384" i="3"/>
  <c r="AD384" i="3"/>
  <c r="AC384" i="3"/>
  <c r="AJ384" i="3" s="1"/>
  <c r="AB384" i="3"/>
  <c r="Y384" i="3"/>
  <c r="W384" i="3"/>
  <c r="AM383" i="3"/>
  <c r="AH383" i="3"/>
  <c r="AF383" i="3"/>
  <c r="AG383" i="3"/>
  <c r="AD383" i="3"/>
  <c r="AC383" i="3"/>
  <c r="AJ383" i="3" s="1"/>
  <c r="AB383" i="3"/>
  <c r="Y383" i="3"/>
  <c r="W383" i="3"/>
  <c r="AM382" i="3"/>
  <c r="AH382" i="3"/>
  <c r="AF382" i="3" s="1"/>
  <c r="AG382" i="3"/>
  <c r="AD382" i="3"/>
  <c r="AC382" i="3"/>
  <c r="AJ382" i="3" s="1"/>
  <c r="AB382" i="3"/>
  <c r="Y382" i="3"/>
  <c r="W382" i="3"/>
  <c r="AM381" i="3"/>
  <c r="AH381" i="3"/>
  <c r="AF381" i="3"/>
  <c r="AG381" i="3"/>
  <c r="AD381" i="3"/>
  <c r="AC381" i="3"/>
  <c r="AJ381" i="3" s="1"/>
  <c r="AB381" i="3"/>
  <c r="AI381" i="3" s="1"/>
  <c r="Y381" i="3"/>
  <c r="W381" i="3"/>
  <c r="AM380" i="3"/>
  <c r="AH380" i="3"/>
  <c r="AF380" i="3" s="1"/>
  <c r="AG380" i="3"/>
  <c r="AD380" i="3"/>
  <c r="AC380" i="3"/>
  <c r="AJ380" i="3"/>
  <c r="AB380" i="3"/>
  <c r="Y380" i="3"/>
  <c r="W380" i="3"/>
  <c r="AM379" i="3"/>
  <c r="AH379" i="3"/>
  <c r="AF379" i="3" s="1"/>
  <c r="AG379" i="3"/>
  <c r="AD379" i="3"/>
  <c r="AC379" i="3"/>
  <c r="AJ379" i="3"/>
  <c r="AB379" i="3"/>
  <c r="X379" i="3"/>
  <c r="Y379" i="3"/>
  <c r="W379" i="3"/>
  <c r="AM378" i="3"/>
  <c r="AH378" i="3"/>
  <c r="AF378" i="3"/>
  <c r="AG378" i="3"/>
  <c r="AD378" i="3"/>
  <c r="AC378" i="3"/>
  <c r="AJ378" i="3" s="1"/>
  <c r="AB378" i="3"/>
  <c r="Y378" i="3"/>
  <c r="W378" i="3"/>
  <c r="AM377" i="3"/>
  <c r="AH377" i="3"/>
  <c r="AF377" i="3" s="1"/>
  <c r="AG377" i="3"/>
  <c r="AD377" i="3"/>
  <c r="AC377" i="3"/>
  <c r="AJ377" i="3" s="1"/>
  <c r="AB377" i="3"/>
  <c r="Y377" i="3"/>
  <c r="W377" i="3"/>
  <c r="AM376" i="3"/>
  <c r="AH376" i="3"/>
  <c r="AF376" i="3" s="1"/>
  <c r="AG376" i="3"/>
  <c r="AD376" i="3"/>
  <c r="AC376" i="3"/>
  <c r="AJ376" i="3"/>
  <c r="AB376" i="3"/>
  <c r="AI376" i="3" s="1"/>
  <c r="Y376" i="3"/>
  <c r="W376" i="3"/>
  <c r="AM375" i="3"/>
  <c r="AH375" i="3"/>
  <c r="AF375" i="3"/>
  <c r="AG375" i="3"/>
  <c r="AD375" i="3"/>
  <c r="AC375" i="3"/>
  <c r="AJ375" i="3"/>
  <c r="AB375" i="3"/>
  <c r="X375" i="3" s="1"/>
  <c r="Y375" i="3"/>
  <c r="W375" i="3"/>
  <c r="AM374" i="3"/>
  <c r="AH374" i="3"/>
  <c r="AF374" i="3" s="1"/>
  <c r="AG374" i="3"/>
  <c r="AD374" i="3"/>
  <c r="AC374" i="3"/>
  <c r="AJ374" i="3" s="1"/>
  <c r="AB374" i="3"/>
  <c r="Y374" i="3"/>
  <c r="W374" i="3"/>
  <c r="AM373" i="3"/>
  <c r="AH373" i="3"/>
  <c r="AF373" i="3" s="1"/>
  <c r="AG373" i="3"/>
  <c r="AD373" i="3"/>
  <c r="AC373" i="3"/>
  <c r="AJ373" i="3"/>
  <c r="AB373" i="3"/>
  <c r="Y373" i="3"/>
  <c r="W373" i="3"/>
  <c r="AM372" i="3"/>
  <c r="AH372" i="3"/>
  <c r="AF372" i="3"/>
  <c r="AG372" i="3"/>
  <c r="AD372" i="3"/>
  <c r="AC372" i="3"/>
  <c r="AJ372" i="3" s="1"/>
  <c r="AB372" i="3"/>
  <c r="Y372" i="3"/>
  <c r="W372" i="3"/>
  <c r="AM371" i="3"/>
  <c r="AH371" i="3"/>
  <c r="AF371" i="3"/>
  <c r="AG371" i="3"/>
  <c r="AD371" i="3"/>
  <c r="AC371" i="3"/>
  <c r="AJ371" i="3" s="1"/>
  <c r="AB371" i="3"/>
  <c r="Y371" i="3"/>
  <c r="W371" i="3"/>
  <c r="AM370" i="3"/>
  <c r="AH370" i="3"/>
  <c r="AF370" i="3" s="1"/>
  <c r="AG370" i="3"/>
  <c r="AD370" i="3"/>
  <c r="AC370" i="3"/>
  <c r="AJ370" i="3" s="1"/>
  <c r="AB370" i="3"/>
  <c r="AI370" i="3"/>
  <c r="Y370" i="3"/>
  <c r="W370" i="3"/>
  <c r="AM369" i="3"/>
  <c r="AH369" i="3"/>
  <c r="AF369" i="3" s="1"/>
  <c r="AG369" i="3"/>
  <c r="AD369" i="3"/>
  <c r="AC369" i="3"/>
  <c r="AJ369" i="3"/>
  <c r="AB369" i="3"/>
  <c r="Y369" i="3"/>
  <c r="W369" i="3"/>
  <c r="AM368" i="3"/>
  <c r="AH368" i="3"/>
  <c r="AF368" i="3"/>
  <c r="AG368" i="3"/>
  <c r="AD368" i="3"/>
  <c r="AC368" i="3"/>
  <c r="AJ368" i="3"/>
  <c r="AB368" i="3"/>
  <c r="AI368" i="3"/>
  <c r="Y368" i="3"/>
  <c r="W368" i="3"/>
  <c r="AM367" i="3"/>
  <c r="AH367" i="3"/>
  <c r="AF367" i="3" s="1"/>
  <c r="AG367" i="3"/>
  <c r="AD367" i="3"/>
  <c r="AC367" i="3"/>
  <c r="AJ367" i="3" s="1"/>
  <c r="AB367" i="3"/>
  <c r="Y367" i="3"/>
  <c r="W367" i="3"/>
  <c r="AM366" i="3"/>
  <c r="AH366" i="3"/>
  <c r="AF366" i="3"/>
  <c r="AG366" i="3"/>
  <c r="AD366" i="3"/>
  <c r="AC366" i="3"/>
  <c r="AJ366" i="3" s="1"/>
  <c r="AB366" i="3"/>
  <c r="AI366" i="3" s="1"/>
  <c r="Y366" i="3"/>
  <c r="W366" i="3"/>
  <c r="AM365" i="3"/>
  <c r="AH365" i="3"/>
  <c r="AF365" i="3"/>
  <c r="AG365" i="3"/>
  <c r="AD365" i="3"/>
  <c r="AC365" i="3"/>
  <c r="AJ365" i="3"/>
  <c r="AB365" i="3"/>
  <c r="X365" i="3" s="1"/>
  <c r="Y365" i="3"/>
  <c r="W365" i="3"/>
  <c r="AM364" i="3"/>
  <c r="AH364" i="3"/>
  <c r="AF364" i="3" s="1"/>
  <c r="AG364" i="3"/>
  <c r="AD364" i="3"/>
  <c r="AC364" i="3"/>
  <c r="AJ364" i="3" s="1"/>
  <c r="AB364" i="3"/>
  <c r="AI364" i="3"/>
  <c r="Y364" i="3"/>
  <c r="W364" i="3"/>
  <c r="AM363" i="3"/>
  <c r="AH363" i="3"/>
  <c r="AF363" i="3" s="1"/>
  <c r="AG363" i="3"/>
  <c r="AD363" i="3"/>
  <c r="AC363" i="3"/>
  <c r="AJ363" i="3"/>
  <c r="AB363" i="3"/>
  <c r="X363" i="3"/>
  <c r="Y363" i="3"/>
  <c r="W363" i="3"/>
  <c r="AM362" i="3"/>
  <c r="AH362" i="3"/>
  <c r="AF362" i="3"/>
  <c r="AG362" i="3"/>
  <c r="AD362" i="3"/>
  <c r="AC362" i="3"/>
  <c r="AJ362" i="3"/>
  <c r="AB362" i="3"/>
  <c r="Y362" i="3"/>
  <c r="W362" i="3"/>
  <c r="AM361" i="3"/>
  <c r="AH361" i="3"/>
  <c r="AF361" i="3" s="1"/>
  <c r="AG361" i="3"/>
  <c r="AD361" i="3"/>
  <c r="AC361" i="3"/>
  <c r="AJ361" i="3" s="1"/>
  <c r="AB361" i="3"/>
  <c r="X361" i="3" s="1"/>
  <c r="Y361" i="3"/>
  <c r="W361" i="3"/>
  <c r="AM360" i="3"/>
  <c r="AH360" i="3"/>
  <c r="AF360" i="3"/>
  <c r="AG360" i="3"/>
  <c r="AD360" i="3"/>
  <c r="AC360" i="3"/>
  <c r="AJ360" i="3"/>
  <c r="AB360" i="3"/>
  <c r="Y360" i="3"/>
  <c r="W360" i="3"/>
  <c r="AM359" i="3"/>
  <c r="AH359" i="3"/>
  <c r="AF359" i="3"/>
  <c r="AG359" i="3"/>
  <c r="AD359" i="3"/>
  <c r="AC359" i="3"/>
  <c r="AJ359" i="3"/>
  <c r="AB359" i="3"/>
  <c r="X359" i="3"/>
  <c r="Y359" i="3"/>
  <c r="W359" i="3"/>
  <c r="AM358" i="3"/>
  <c r="AH358" i="3"/>
  <c r="AF358" i="3" s="1"/>
  <c r="AG358" i="3"/>
  <c r="AD358" i="3"/>
  <c r="AC358" i="3"/>
  <c r="AJ358" i="3" s="1"/>
  <c r="AB358" i="3"/>
  <c r="AI358" i="3"/>
  <c r="Y358" i="3"/>
  <c r="W358" i="3"/>
  <c r="AM357" i="3"/>
  <c r="AH357" i="3"/>
  <c r="AF357" i="3" s="1"/>
  <c r="AG357" i="3"/>
  <c r="AD357" i="3"/>
  <c r="AC357" i="3"/>
  <c r="AJ357" i="3" s="1"/>
  <c r="AB357" i="3"/>
  <c r="X357" i="3"/>
  <c r="Z357" i="3" s="1"/>
  <c r="Y357" i="3"/>
  <c r="W357" i="3"/>
  <c r="AM356" i="3"/>
  <c r="AH356" i="3"/>
  <c r="AF356" i="3"/>
  <c r="AG356" i="3"/>
  <c r="AD356" i="3"/>
  <c r="AC356" i="3"/>
  <c r="AJ356" i="3"/>
  <c r="AB356" i="3"/>
  <c r="AI356" i="3" s="1"/>
  <c r="Y356" i="3"/>
  <c r="W356" i="3"/>
  <c r="AM355" i="3"/>
  <c r="AH355" i="3"/>
  <c r="AF355" i="3"/>
  <c r="AN355" i="3" s="1"/>
  <c r="AG355" i="3"/>
  <c r="AD355" i="3"/>
  <c r="AC355" i="3"/>
  <c r="AJ355" i="3"/>
  <c r="AB355" i="3"/>
  <c r="Y355" i="3"/>
  <c r="W355" i="3"/>
  <c r="AM354" i="3"/>
  <c r="AH354" i="3"/>
  <c r="AF354" i="3" s="1"/>
  <c r="AG354" i="3"/>
  <c r="AD354" i="3"/>
  <c r="AC354" i="3"/>
  <c r="AJ354" i="3"/>
  <c r="AB354" i="3"/>
  <c r="Y354" i="3"/>
  <c r="W354" i="3"/>
  <c r="AM353" i="3"/>
  <c r="AH353" i="3"/>
  <c r="AF353" i="3"/>
  <c r="AG353" i="3"/>
  <c r="AD353" i="3"/>
  <c r="AC353" i="3"/>
  <c r="AJ353" i="3"/>
  <c r="AB353" i="3"/>
  <c r="X353" i="3"/>
  <c r="Y353" i="3"/>
  <c r="W353" i="3"/>
  <c r="AM352" i="3"/>
  <c r="AH352" i="3"/>
  <c r="AF352" i="3" s="1"/>
  <c r="AG352" i="3"/>
  <c r="AD352" i="3"/>
  <c r="AC352" i="3"/>
  <c r="AJ352" i="3" s="1"/>
  <c r="AB352" i="3"/>
  <c r="Y352" i="3"/>
  <c r="W352" i="3"/>
  <c r="AM351" i="3"/>
  <c r="AH351" i="3"/>
  <c r="AF351" i="3" s="1"/>
  <c r="AG351" i="3"/>
  <c r="AD351" i="3"/>
  <c r="AC351" i="3"/>
  <c r="AJ351" i="3" s="1"/>
  <c r="AB351" i="3"/>
  <c r="Y351" i="3"/>
  <c r="W351" i="3"/>
  <c r="AM350" i="3"/>
  <c r="AH350" i="3"/>
  <c r="AF350" i="3" s="1"/>
  <c r="AG350" i="3"/>
  <c r="AD350" i="3"/>
  <c r="AC350" i="3"/>
  <c r="AJ350" i="3" s="1"/>
  <c r="AB350" i="3"/>
  <c r="Y350" i="3"/>
  <c r="W350" i="3"/>
  <c r="AM349" i="3"/>
  <c r="AH349" i="3"/>
  <c r="AF349" i="3"/>
  <c r="AG349" i="3"/>
  <c r="AD349" i="3"/>
  <c r="AC349" i="3"/>
  <c r="AJ349" i="3" s="1"/>
  <c r="AB349" i="3"/>
  <c r="X349" i="3" s="1"/>
  <c r="Y349" i="3"/>
  <c r="W349" i="3"/>
  <c r="AM348" i="3"/>
  <c r="AH348" i="3"/>
  <c r="AF348" i="3" s="1"/>
  <c r="AG348" i="3"/>
  <c r="AD348" i="3"/>
  <c r="AC348" i="3"/>
  <c r="AJ348" i="3"/>
  <c r="AB348" i="3"/>
  <c r="AI348" i="3"/>
  <c r="Y348" i="3"/>
  <c r="W348" i="3"/>
  <c r="AM347" i="3"/>
  <c r="AH347" i="3"/>
  <c r="AF347" i="3"/>
  <c r="AG347" i="3"/>
  <c r="AD347" i="3"/>
  <c r="AC347" i="3"/>
  <c r="AJ347" i="3" s="1"/>
  <c r="AB347" i="3"/>
  <c r="X347" i="3"/>
  <c r="Y347" i="3"/>
  <c r="W347" i="3"/>
  <c r="AM346" i="3"/>
  <c r="AH346" i="3"/>
  <c r="AF346" i="3"/>
  <c r="AG346" i="3"/>
  <c r="AD346" i="3"/>
  <c r="AC346" i="3"/>
  <c r="AJ346" i="3"/>
  <c r="AB346" i="3"/>
  <c r="Y346" i="3"/>
  <c r="W346" i="3"/>
  <c r="AM345" i="3"/>
  <c r="AH345" i="3"/>
  <c r="AF345" i="3"/>
  <c r="AN345" i="3" s="1"/>
  <c r="AG345" i="3"/>
  <c r="AD345" i="3"/>
  <c r="AC345" i="3"/>
  <c r="AJ345" i="3"/>
  <c r="AB345" i="3"/>
  <c r="X345" i="3"/>
  <c r="Y345" i="3"/>
  <c r="W345" i="3"/>
  <c r="AM344" i="3"/>
  <c r="AH344" i="3"/>
  <c r="AF344" i="3" s="1"/>
  <c r="AG344" i="3"/>
  <c r="AD344" i="3"/>
  <c r="AC344" i="3"/>
  <c r="AJ344" i="3"/>
  <c r="AB344" i="3"/>
  <c r="Y344" i="3"/>
  <c r="W344" i="3"/>
  <c r="AM343" i="3"/>
  <c r="AH343" i="3"/>
  <c r="AF343" i="3" s="1"/>
  <c r="AG343" i="3"/>
  <c r="AD343" i="3"/>
  <c r="AC343" i="3"/>
  <c r="AJ343" i="3"/>
  <c r="AB343" i="3"/>
  <c r="X343" i="3" s="1"/>
  <c r="Y343" i="3"/>
  <c r="W343" i="3"/>
  <c r="AM342" i="3"/>
  <c r="AH342" i="3"/>
  <c r="AF342" i="3"/>
  <c r="AG342" i="3"/>
  <c r="AD342" i="3"/>
  <c r="AC342" i="3"/>
  <c r="AJ342" i="3"/>
  <c r="AB342" i="3"/>
  <c r="AI342" i="3"/>
  <c r="Y342" i="3"/>
  <c r="W342" i="3"/>
  <c r="AM341" i="3"/>
  <c r="AH341" i="3"/>
  <c r="AF341" i="3" s="1"/>
  <c r="AG341" i="3"/>
  <c r="AD341" i="3"/>
  <c r="AC341" i="3"/>
  <c r="AJ341" i="3" s="1"/>
  <c r="AB341" i="3"/>
  <c r="X341" i="3"/>
  <c r="Y341" i="3"/>
  <c r="W341" i="3"/>
  <c r="Z341" i="3" s="1"/>
  <c r="AM340" i="3"/>
  <c r="AH340" i="3"/>
  <c r="AF340" i="3"/>
  <c r="AG340" i="3"/>
  <c r="AD340" i="3"/>
  <c r="AC340" i="3"/>
  <c r="AJ340" i="3" s="1"/>
  <c r="AB340" i="3"/>
  <c r="Y340" i="3"/>
  <c r="W340" i="3"/>
  <c r="AM339" i="3"/>
  <c r="AH339" i="3"/>
  <c r="AF339" i="3"/>
  <c r="AG339" i="3"/>
  <c r="AD339" i="3"/>
  <c r="AC339" i="3"/>
  <c r="AJ339" i="3"/>
  <c r="AB339" i="3"/>
  <c r="X339" i="3" s="1"/>
  <c r="Y339" i="3"/>
  <c r="W339" i="3"/>
  <c r="AM338" i="3"/>
  <c r="AH338" i="3"/>
  <c r="AF338" i="3"/>
  <c r="AG338" i="3"/>
  <c r="AD338" i="3"/>
  <c r="AC338" i="3"/>
  <c r="AJ338" i="3" s="1"/>
  <c r="AB338" i="3"/>
  <c r="AI338" i="3" s="1"/>
  <c r="Y338" i="3"/>
  <c r="W338" i="3"/>
  <c r="AM337" i="3"/>
  <c r="AH337" i="3"/>
  <c r="AF337" i="3"/>
  <c r="AG337" i="3"/>
  <c r="AD337" i="3"/>
  <c r="AC337" i="3"/>
  <c r="AJ337" i="3" s="1"/>
  <c r="AB337" i="3"/>
  <c r="X337" i="3"/>
  <c r="Y337" i="3"/>
  <c r="W337" i="3"/>
  <c r="AM336" i="3"/>
  <c r="AH336" i="3"/>
  <c r="AF336" i="3"/>
  <c r="AG336" i="3"/>
  <c r="AD336" i="3"/>
  <c r="AC336" i="3"/>
  <c r="AJ336" i="3"/>
  <c r="AB336" i="3"/>
  <c r="Y336" i="3"/>
  <c r="W336" i="3"/>
  <c r="AM335" i="3"/>
  <c r="AH335" i="3"/>
  <c r="AF335" i="3" s="1"/>
  <c r="AG335" i="3"/>
  <c r="AD335" i="3"/>
  <c r="AC335" i="3"/>
  <c r="AJ335" i="3"/>
  <c r="AB335" i="3"/>
  <c r="X335" i="3"/>
  <c r="Y335" i="3"/>
  <c r="W335" i="3"/>
  <c r="AM334" i="3"/>
  <c r="AH334" i="3"/>
  <c r="AF334" i="3" s="1"/>
  <c r="AG334" i="3"/>
  <c r="AD334" i="3"/>
  <c r="AC334" i="3"/>
  <c r="AJ334" i="3"/>
  <c r="AB334" i="3"/>
  <c r="Y334" i="3"/>
  <c r="W334" i="3"/>
  <c r="AM333" i="3"/>
  <c r="AH333" i="3"/>
  <c r="AF333" i="3"/>
  <c r="AG333" i="3"/>
  <c r="AD333" i="3"/>
  <c r="AC333" i="3"/>
  <c r="AJ333" i="3"/>
  <c r="AB333" i="3"/>
  <c r="AI333" i="3"/>
  <c r="Y333" i="3"/>
  <c r="W333" i="3"/>
  <c r="AM332" i="3"/>
  <c r="AH332" i="3"/>
  <c r="AF332" i="3" s="1"/>
  <c r="AG332" i="3"/>
  <c r="AD332" i="3"/>
  <c r="AC332" i="3"/>
  <c r="AJ332" i="3" s="1"/>
  <c r="AB332" i="3"/>
  <c r="Y332" i="3"/>
  <c r="W332" i="3"/>
  <c r="AM331" i="3"/>
  <c r="AH331" i="3"/>
  <c r="AF331" i="3"/>
  <c r="AG331" i="3"/>
  <c r="AD331" i="3"/>
  <c r="AC331" i="3"/>
  <c r="AJ331" i="3"/>
  <c r="AB331" i="3"/>
  <c r="Y331" i="3"/>
  <c r="W331" i="3"/>
  <c r="AM330" i="3"/>
  <c r="AH330" i="3"/>
  <c r="AF330" i="3" s="1"/>
  <c r="AG330" i="3"/>
  <c r="AD330" i="3"/>
  <c r="AC330" i="3"/>
  <c r="AJ330" i="3" s="1"/>
  <c r="AB330" i="3"/>
  <c r="Y330" i="3"/>
  <c r="W330" i="3"/>
  <c r="AM329" i="3"/>
  <c r="AH329" i="3"/>
  <c r="AF329" i="3" s="1"/>
  <c r="AG329" i="3"/>
  <c r="AD329" i="3"/>
  <c r="AC329" i="3"/>
  <c r="AJ329" i="3"/>
  <c r="AB329" i="3"/>
  <c r="AI329" i="3" s="1"/>
  <c r="Y329" i="3"/>
  <c r="W329" i="3"/>
  <c r="AM328" i="3"/>
  <c r="AH328" i="3"/>
  <c r="AF328" i="3"/>
  <c r="AG328" i="3"/>
  <c r="AD328" i="3"/>
  <c r="AC328" i="3"/>
  <c r="AJ328" i="3"/>
  <c r="AB328" i="3"/>
  <c r="AI328" i="3"/>
  <c r="Y328" i="3"/>
  <c r="W328" i="3"/>
  <c r="AM327" i="3"/>
  <c r="AH327" i="3"/>
  <c r="AF327" i="3" s="1"/>
  <c r="AG327" i="3"/>
  <c r="AD327" i="3"/>
  <c r="AC327" i="3"/>
  <c r="AJ327" i="3" s="1"/>
  <c r="AB327" i="3"/>
  <c r="Y327" i="3"/>
  <c r="W327" i="3"/>
  <c r="AM326" i="3"/>
  <c r="AH326" i="3"/>
  <c r="AF326" i="3"/>
  <c r="AG326" i="3"/>
  <c r="AD326" i="3"/>
  <c r="AC326" i="3"/>
  <c r="AJ326" i="3" s="1"/>
  <c r="AB326" i="3"/>
  <c r="AI326" i="3" s="1"/>
  <c r="Y326" i="3"/>
  <c r="W326" i="3"/>
  <c r="AM325" i="3"/>
  <c r="AH325" i="3"/>
  <c r="AF325" i="3"/>
  <c r="AG325" i="3"/>
  <c r="AD325" i="3"/>
  <c r="AC325" i="3"/>
  <c r="AJ325" i="3"/>
  <c r="AB325" i="3"/>
  <c r="AI325" i="3" s="1"/>
  <c r="Y325" i="3"/>
  <c r="W325" i="3"/>
  <c r="AM324" i="3"/>
  <c r="AH324" i="3"/>
  <c r="AF324" i="3" s="1"/>
  <c r="AG324" i="3"/>
  <c r="AD324" i="3"/>
  <c r="AC324" i="3"/>
  <c r="AJ324" i="3" s="1"/>
  <c r="AB324" i="3"/>
  <c r="AI324" i="3" s="1"/>
  <c r="Y324" i="3"/>
  <c r="W324" i="3"/>
  <c r="AM323" i="3"/>
  <c r="AH323" i="3"/>
  <c r="AF323" i="3"/>
  <c r="AG323" i="3"/>
  <c r="AD323" i="3"/>
  <c r="AC323" i="3"/>
  <c r="AJ323" i="3" s="1"/>
  <c r="AB323" i="3"/>
  <c r="X323" i="3"/>
  <c r="Y323" i="3"/>
  <c r="W323" i="3"/>
  <c r="AM322" i="3"/>
  <c r="AH322" i="3"/>
  <c r="AF322" i="3" s="1"/>
  <c r="AG322" i="3"/>
  <c r="AD322" i="3"/>
  <c r="AC322" i="3"/>
  <c r="AJ322" i="3"/>
  <c r="AB322" i="3"/>
  <c r="Y322" i="3"/>
  <c r="W322" i="3"/>
  <c r="AM321" i="3"/>
  <c r="AH321" i="3"/>
  <c r="AF321" i="3"/>
  <c r="AG321" i="3"/>
  <c r="AD321" i="3"/>
  <c r="AC321" i="3"/>
  <c r="AJ321" i="3" s="1"/>
  <c r="AB321" i="3"/>
  <c r="X321" i="3" s="1"/>
  <c r="Y321" i="3"/>
  <c r="W321" i="3"/>
  <c r="AM320" i="3"/>
  <c r="AH320" i="3"/>
  <c r="AF320" i="3"/>
  <c r="AG320" i="3"/>
  <c r="AD320" i="3"/>
  <c r="AC320" i="3"/>
  <c r="AJ320" i="3" s="1"/>
  <c r="AB320" i="3"/>
  <c r="AI320" i="3"/>
  <c r="Y320" i="3"/>
  <c r="W320" i="3"/>
  <c r="AM319" i="3"/>
  <c r="AH319" i="3"/>
  <c r="AF319" i="3" s="1"/>
  <c r="AG319" i="3"/>
  <c r="AD319" i="3"/>
  <c r="AC319" i="3"/>
  <c r="AJ319" i="3" s="1"/>
  <c r="AB319" i="3"/>
  <c r="X319" i="3" s="1"/>
  <c r="Y319" i="3"/>
  <c r="W319" i="3"/>
  <c r="AM318" i="3"/>
  <c r="AH318" i="3"/>
  <c r="AF318" i="3"/>
  <c r="AG318" i="3"/>
  <c r="AD318" i="3"/>
  <c r="AC318" i="3"/>
  <c r="AJ318" i="3"/>
  <c r="AB318" i="3"/>
  <c r="Y318" i="3"/>
  <c r="W318" i="3"/>
  <c r="AM317" i="3"/>
  <c r="AH317" i="3"/>
  <c r="AF317" i="3" s="1"/>
  <c r="AG317" i="3"/>
  <c r="AD317" i="3"/>
  <c r="AC317" i="3"/>
  <c r="AJ317" i="3"/>
  <c r="AB317" i="3"/>
  <c r="AI317" i="3" s="1"/>
  <c r="Y317" i="3"/>
  <c r="W317" i="3"/>
  <c r="AM316" i="3"/>
  <c r="AH316" i="3"/>
  <c r="AF316" i="3"/>
  <c r="AG316" i="3"/>
  <c r="AD316" i="3"/>
  <c r="AC316" i="3"/>
  <c r="AJ316" i="3"/>
  <c r="AB316" i="3"/>
  <c r="Y316" i="3"/>
  <c r="W316" i="3"/>
  <c r="AM315" i="3"/>
  <c r="AH315" i="3"/>
  <c r="AF315" i="3" s="1"/>
  <c r="AG315" i="3"/>
  <c r="AD315" i="3"/>
  <c r="AC315" i="3"/>
  <c r="AJ315" i="3" s="1"/>
  <c r="AB315" i="3"/>
  <c r="X315" i="3"/>
  <c r="Y315" i="3"/>
  <c r="W315" i="3"/>
  <c r="AM314" i="3"/>
  <c r="AH314" i="3"/>
  <c r="AF314" i="3" s="1"/>
  <c r="AG314" i="3"/>
  <c r="AD314" i="3"/>
  <c r="AC314" i="3"/>
  <c r="AJ314" i="3"/>
  <c r="AB314" i="3"/>
  <c r="AI314" i="3"/>
  <c r="Y314" i="3"/>
  <c r="W314" i="3"/>
  <c r="AM313" i="3"/>
  <c r="AH313" i="3"/>
  <c r="AF313" i="3" s="1"/>
  <c r="AG313" i="3"/>
  <c r="AD313" i="3"/>
  <c r="AC313" i="3"/>
  <c r="AJ313" i="3" s="1"/>
  <c r="AB313" i="3"/>
  <c r="X313" i="3" s="1"/>
  <c r="Y313" i="3"/>
  <c r="W313" i="3"/>
  <c r="AM312" i="3"/>
  <c r="AH312" i="3"/>
  <c r="AF312" i="3" s="1"/>
  <c r="AG312" i="3"/>
  <c r="AD312" i="3"/>
  <c r="AC312" i="3"/>
  <c r="AJ312" i="3"/>
  <c r="AB312" i="3"/>
  <c r="AI312" i="3" s="1"/>
  <c r="Y312" i="3"/>
  <c r="W312" i="3"/>
  <c r="AM311" i="3"/>
  <c r="AH311" i="3"/>
  <c r="AF311" i="3"/>
  <c r="AG311" i="3"/>
  <c r="AD311" i="3"/>
  <c r="AC311" i="3"/>
  <c r="AJ311" i="3" s="1"/>
  <c r="AB311" i="3"/>
  <c r="X311" i="3" s="1"/>
  <c r="AN311" i="3" s="1"/>
  <c r="Y311" i="3"/>
  <c r="W311" i="3"/>
  <c r="AM310" i="3"/>
  <c r="AH310" i="3"/>
  <c r="AF310" i="3" s="1"/>
  <c r="AG310" i="3"/>
  <c r="AD310" i="3"/>
  <c r="AC310" i="3"/>
  <c r="AJ310" i="3"/>
  <c r="AB310" i="3"/>
  <c r="Y310" i="3"/>
  <c r="W310" i="3"/>
  <c r="AM309" i="3"/>
  <c r="AH309" i="3"/>
  <c r="AF309" i="3"/>
  <c r="AG309" i="3"/>
  <c r="AD309" i="3"/>
  <c r="AC309" i="3"/>
  <c r="AJ309" i="3" s="1"/>
  <c r="AB309" i="3"/>
  <c r="AI309" i="3" s="1"/>
  <c r="X309" i="3"/>
  <c r="Y309" i="3"/>
  <c r="W309" i="3"/>
  <c r="AM308" i="3"/>
  <c r="AH308" i="3"/>
  <c r="AF308" i="3" s="1"/>
  <c r="AG308" i="3"/>
  <c r="AD308" i="3"/>
  <c r="AC308" i="3"/>
  <c r="AJ308" i="3" s="1"/>
  <c r="AB308" i="3"/>
  <c r="Y308" i="3"/>
  <c r="W308" i="3"/>
  <c r="AM307" i="3"/>
  <c r="AH307" i="3"/>
  <c r="AF307" i="3" s="1"/>
  <c r="AG307" i="3"/>
  <c r="AD307" i="3"/>
  <c r="AC307" i="3"/>
  <c r="AJ307" i="3"/>
  <c r="AB307" i="3"/>
  <c r="X307" i="3" s="1"/>
  <c r="Y307" i="3"/>
  <c r="W307" i="3"/>
  <c r="AM306" i="3"/>
  <c r="AH306" i="3"/>
  <c r="AF306" i="3"/>
  <c r="AG306" i="3"/>
  <c r="AD306" i="3"/>
  <c r="AC306" i="3"/>
  <c r="AJ306" i="3" s="1"/>
  <c r="AB306" i="3"/>
  <c r="Y306" i="3"/>
  <c r="W306" i="3"/>
  <c r="AM305" i="3"/>
  <c r="AH305" i="3"/>
  <c r="AF305" i="3" s="1"/>
  <c r="AG305" i="3"/>
  <c r="AD305" i="3"/>
  <c r="AC305" i="3"/>
  <c r="AJ305" i="3"/>
  <c r="AB305" i="3"/>
  <c r="Y305" i="3"/>
  <c r="W305" i="3"/>
  <c r="AM304" i="3"/>
  <c r="AH304" i="3"/>
  <c r="AF304" i="3"/>
  <c r="AG304" i="3"/>
  <c r="AD304" i="3"/>
  <c r="AC304" i="3"/>
  <c r="AJ304" i="3" s="1"/>
  <c r="AB304" i="3"/>
  <c r="Y304" i="3"/>
  <c r="W304" i="3"/>
  <c r="AM303" i="3"/>
  <c r="AH303" i="3"/>
  <c r="AF303" i="3"/>
  <c r="AG303" i="3"/>
  <c r="AD303" i="3"/>
  <c r="AC303" i="3"/>
  <c r="AJ303" i="3" s="1"/>
  <c r="AB303" i="3"/>
  <c r="Y303" i="3"/>
  <c r="W303" i="3"/>
  <c r="AM302" i="3"/>
  <c r="AH302" i="3"/>
  <c r="AF302" i="3" s="1"/>
  <c r="AG302" i="3"/>
  <c r="AD302" i="3"/>
  <c r="AC302" i="3"/>
  <c r="AJ302" i="3"/>
  <c r="AB302" i="3"/>
  <c r="Y302" i="3"/>
  <c r="W302" i="3"/>
  <c r="AM301" i="3"/>
  <c r="AH301" i="3"/>
  <c r="AF301" i="3" s="1"/>
  <c r="AG301" i="3"/>
  <c r="AD301" i="3"/>
  <c r="AC301" i="3"/>
  <c r="AJ301" i="3" s="1"/>
  <c r="AB301" i="3"/>
  <c r="Y301" i="3"/>
  <c r="W301" i="3"/>
  <c r="AM300" i="3"/>
  <c r="AH300" i="3"/>
  <c r="AF300" i="3"/>
  <c r="AG300" i="3"/>
  <c r="AD300" i="3"/>
  <c r="AC300" i="3"/>
  <c r="AJ300" i="3" s="1"/>
  <c r="AB300" i="3"/>
  <c r="AI300" i="3"/>
  <c r="Y300" i="3"/>
  <c r="W300" i="3"/>
  <c r="AM299" i="3"/>
  <c r="AH299" i="3"/>
  <c r="AF299" i="3"/>
  <c r="AG299" i="3"/>
  <c r="AD299" i="3"/>
  <c r="AC299" i="3"/>
  <c r="AJ299" i="3"/>
  <c r="AB299" i="3"/>
  <c r="AI299" i="3"/>
  <c r="Y299" i="3"/>
  <c r="W299" i="3"/>
  <c r="AM298" i="3"/>
  <c r="AH298" i="3"/>
  <c r="AF298" i="3"/>
  <c r="AG298" i="3"/>
  <c r="AD298" i="3"/>
  <c r="AC298" i="3"/>
  <c r="AJ298" i="3"/>
  <c r="AB298" i="3"/>
  <c r="AI298" i="3" s="1"/>
  <c r="Y298" i="3"/>
  <c r="W298" i="3"/>
  <c r="AM297" i="3"/>
  <c r="AH297" i="3"/>
  <c r="AF297" i="3" s="1"/>
  <c r="AG297" i="3"/>
  <c r="AD297" i="3"/>
  <c r="AC297" i="3"/>
  <c r="AJ297" i="3" s="1"/>
  <c r="AB297" i="3"/>
  <c r="Y297" i="3"/>
  <c r="W297" i="3"/>
  <c r="AM296" i="3"/>
  <c r="AH296" i="3"/>
  <c r="AF296" i="3" s="1"/>
  <c r="AG296" i="3"/>
  <c r="AD296" i="3"/>
  <c r="AC296" i="3"/>
  <c r="AJ296" i="3" s="1"/>
  <c r="AB296" i="3"/>
  <c r="Y296" i="3"/>
  <c r="W296" i="3"/>
  <c r="AM295" i="3"/>
  <c r="AH295" i="3"/>
  <c r="AF295" i="3"/>
  <c r="AG295" i="3"/>
  <c r="AD295" i="3"/>
  <c r="AC295" i="3"/>
  <c r="AJ295" i="3"/>
  <c r="AB295" i="3"/>
  <c r="X295" i="3" s="1"/>
  <c r="Y295" i="3"/>
  <c r="W295" i="3"/>
  <c r="AM294" i="3"/>
  <c r="AH294" i="3"/>
  <c r="AF294" i="3" s="1"/>
  <c r="AG294" i="3"/>
  <c r="AD294" i="3"/>
  <c r="AC294" i="3"/>
  <c r="AJ294" i="3"/>
  <c r="AB294" i="3"/>
  <c r="AI294" i="3" s="1"/>
  <c r="Y294" i="3"/>
  <c r="W294" i="3"/>
  <c r="AM293" i="3"/>
  <c r="AH293" i="3"/>
  <c r="AF293" i="3" s="1"/>
  <c r="AG293" i="3"/>
  <c r="AD293" i="3"/>
  <c r="AC293" i="3"/>
  <c r="AJ293" i="3"/>
  <c r="AB293" i="3"/>
  <c r="Y293" i="3"/>
  <c r="W293" i="3"/>
  <c r="AM292" i="3"/>
  <c r="AH292" i="3"/>
  <c r="AF292" i="3" s="1"/>
  <c r="AG292" i="3"/>
  <c r="AD292" i="3"/>
  <c r="AC292" i="3"/>
  <c r="AJ292" i="3" s="1"/>
  <c r="AB292" i="3"/>
  <c r="Y292" i="3"/>
  <c r="W292" i="3"/>
  <c r="AM291" i="3"/>
  <c r="AH291" i="3"/>
  <c r="AF291" i="3"/>
  <c r="AG291" i="3"/>
  <c r="AD291" i="3"/>
  <c r="AC291" i="3"/>
  <c r="AJ291" i="3"/>
  <c r="AB291" i="3"/>
  <c r="AI291" i="3" s="1"/>
  <c r="Y291" i="3"/>
  <c r="W291" i="3"/>
  <c r="AM290" i="3"/>
  <c r="AH290" i="3"/>
  <c r="AF290" i="3"/>
  <c r="AG290" i="3"/>
  <c r="AD290" i="3"/>
  <c r="AC290" i="3"/>
  <c r="AJ290" i="3" s="1"/>
  <c r="AB290" i="3"/>
  <c r="Y290" i="3"/>
  <c r="W290" i="3"/>
  <c r="AM289" i="3"/>
  <c r="AH289" i="3"/>
  <c r="AF289" i="3" s="1"/>
  <c r="AG289" i="3"/>
  <c r="AD289" i="3"/>
  <c r="AC289" i="3"/>
  <c r="AJ289" i="3" s="1"/>
  <c r="AB289" i="3"/>
  <c r="Y289" i="3"/>
  <c r="W289" i="3"/>
  <c r="AM288" i="3"/>
  <c r="AH288" i="3"/>
  <c r="AF288" i="3"/>
  <c r="AG288" i="3"/>
  <c r="AD288" i="3"/>
  <c r="AC288" i="3"/>
  <c r="AJ288" i="3"/>
  <c r="AB288" i="3"/>
  <c r="AI288" i="3" s="1"/>
  <c r="Y288" i="3"/>
  <c r="W288" i="3"/>
  <c r="AM287" i="3"/>
  <c r="AH287" i="3"/>
  <c r="AF287" i="3" s="1"/>
  <c r="AG287" i="3"/>
  <c r="AD287" i="3"/>
  <c r="AC287" i="3"/>
  <c r="AJ287" i="3"/>
  <c r="AB287" i="3"/>
  <c r="AI287" i="3"/>
  <c r="Y287" i="3"/>
  <c r="W287" i="3"/>
  <c r="AM286" i="3"/>
  <c r="AH286" i="3"/>
  <c r="AF286" i="3" s="1"/>
  <c r="AG286" i="3"/>
  <c r="AD286" i="3"/>
  <c r="AC286" i="3"/>
  <c r="AJ286" i="3" s="1"/>
  <c r="AB286" i="3"/>
  <c r="AI286" i="3"/>
  <c r="Y286" i="3"/>
  <c r="W286" i="3"/>
  <c r="AM285" i="3"/>
  <c r="AH285" i="3"/>
  <c r="AF285" i="3"/>
  <c r="AG285" i="3"/>
  <c r="AD285" i="3"/>
  <c r="AC285" i="3"/>
  <c r="AJ285" i="3"/>
  <c r="AB285" i="3"/>
  <c r="Y285" i="3"/>
  <c r="W285" i="3"/>
  <c r="AM284" i="3"/>
  <c r="AH284" i="3"/>
  <c r="AF284" i="3"/>
  <c r="AG284" i="3"/>
  <c r="AD284" i="3"/>
  <c r="AC284" i="3"/>
  <c r="AJ284" i="3" s="1"/>
  <c r="AB284" i="3"/>
  <c r="AI284" i="3" s="1"/>
  <c r="Y284" i="3"/>
  <c r="W284" i="3"/>
  <c r="AM283" i="3"/>
  <c r="AH283" i="3"/>
  <c r="AF283" i="3"/>
  <c r="AG283" i="3"/>
  <c r="AD283" i="3"/>
  <c r="AC283" i="3"/>
  <c r="AJ283" i="3" s="1"/>
  <c r="AB283" i="3"/>
  <c r="Y283" i="3"/>
  <c r="W283" i="3"/>
  <c r="AM282" i="3"/>
  <c r="AH282" i="3"/>
  <c r="AF282" i="3" s="1"/>
  <c r="AG282" i="3"/>
  <c r="AD282" i="3"/>
  <c r="AC282" i="3"/>
  <c r="AJ282" i="3" s="1"/>
  <c r="AB282" i="3"/>
  <c r="AI282" i="3"/>
  <c r="Y282" i="3"/>
  <c r="W282" i="3"/>
  <c r="AM281" i="3"/>
  <c r="AH281" i="3"/>
  <c r="AF281" i="3"/>
  <c r="AG281" i="3"/>
  <c r="AD281" i="3"/>
  <c r="AC281" i="3"/>
  <c r="AJ281" i="3"/>
  <c r="AB281" i="3"/>
  <c r="X281" i="3"/>
  <c r="Y281" i="3"/>
  <c r="W281" i="3"/>
  <c r="AM280" i="3"/>
  <c r="AH280" i="3"/>
  <c r="AF280" i="3" s="1"/>
  <c r="AG280" i="3"/>
  <c r="AD280" i="3"/>
  <c r="AC280" i="3"/>
  <c r="AJ280" i="3"/>
  <c r="AB280" i="3"/>
  <c r="Y280" i="3"/>
  <c r="W280" i="3"/>
  <c r="AM279" i="3"/>
  <c r="AH279" i="3"/>
  <c r="AF279" i="3"/>
  <c r="AG279" i="3"/>
  <c r="AD279" i="3"/>
  <c r="AC279" i="3"/>
  <c r="AJ279" i="3"/>
  <c r="AB279" i="3"/>
  <c r="Y279" i="3"/>
  <c r="W279" i="3"/>
  <c r="AM278" i="3"/>
  <c r="AH278" i="3"/>
  <c r="AF278" i="3"/>
  <c r="AG278" i="3"/>
  <c r="AD278" i="3"/>
  <c r="AC278" i="3"/>
  <c r="AJ278" i="3" s="1"/>
  <c r="AB278" i="3"/>
  <c r="AI278" i="3"/>
  <c r="Y278" i="3"/>
  <c r="W278" i="3"/>
  <c r="AM277" i="3"/>
  <c r="AH277" i="3"/>
  <c r="AF277" i="3"/>
  <c r="AG277" i="3"/>
  <c r="AD277" i="3"/>
  <c r="AC277" i="3"/>
  <c r="AJ277" i="3" s="1"/>
  <c r="AB277" i="3"/>
  <c r="Y277" i="3"/>
  <c r="W277" i="3"/>
  <c r="AM276" i="3"/>
  <c r="AH276" i="3"/>
  <c r="AF276" i="3"/>
  <c r="AG276" i="3"/>
  <c r="AD276" i="3"/>
  <c r="AC276" i="3"/>
  <c r="AJ276" i="3" s="1"/>
  <c r="AB276" i="3"/>
  <c r="AI276" i="3" s="1"/>
  <c r="X276" i="3"/>
  <c r="Y276" i="3"/>
  <c r="W276" i="3"/>
  <c r="AM275" i="3"/>
  <c r="AH275" i="3"/>
  <c r="AF275" i="3"/>
  <c r="AG275" i="3"/>
  <c r="AD275" i="3"/>
  <c r="AC275" i="3"/>
  <c r="AJ275" i="3"/>
  <c r="AB275" i="3"/>
  <c r="AI275" i="3"/>
  <c r="Y275" i="3"/>
  <c r="W275" i="3"/>
  <c r="AM274" i="3"/>
  <c r="AH274" i="3"/>
  <c r="AF274" i="3"/>
  <c r="AG274" i="3"/>
  <c r="AD274" i="3"/>
  <c r="AC274" i="3"/>
  <c r="AJ274" i="3" s="1"/>
  <c r="AB274" i="3"/>
  <c r="Y274" i="3"/>
  <c r="W274" i="3"/>
  <c r="AM273" i="3"/>
  <c r="AH273" i="3"/>
  <c r="AF273" i="3"/>
  <c r="AG273" i="3"/>
  <c r="AD273" i="3"/>
  <c r="AC273" i="3"/>
  <c r="AJ273" i="3" s="1"/>
  <c r="AB273" i="3"/>
  <c r="AI273" i="3" s="1"/>
  <c r="Y273" i="3"/>
  <c r="W273" i="3"/>
  <c r="AM272" i="3"/>
  <c r="AH272" i="3"/>
  <c r="AF272" i="3" s="1"/>
  <c r="AG272" i="3"/>
  <c r="AD272" i="3"/>
  <c r="AC272" i="3"/>
  <c r="AJ272" i="3"/>
  <c r="AB272" i="3"/>
  <c r="Y272" i="3"/>
  <c r="W272" i="3"/>
  <c r="AM271" i="3"/>
  <c r="AH271" i="3"/>
  <c r="AF271" i="3"/>
  <c r="AG271" i="3"/>
  <c r="AD271" i="3"/>
  <c r="AC271" i="3"/>
  <c r="AJ271" i="3" s="1"/>
  <c r="AB271" i="3"/>
  <c r="Y271" i="3"/>
  <c r="W271" i="3"/>
  <c r="AM270" i="3"/>
  <c r="AH270" i="3"/>
  <c r="AF270" i="3" s="1"/>
  <c r="AG270" i="3"/>
  <c r="AD270" i="3"/>
  <c r="AC270" i="3"/>
  <c r="AJ270" i="3" s="1"/>
  <c r="AB270" i="3"/>
  <c r="AI270" i="3"/>
  <c r="Y270" i="3"/>
  <c r="W270" i="3"/>
  <c r="AM269" i="3"/>
  <c r="AH269" i="3"/>
  <c r="AF269" i="3" s="1"/>
  <c r="AG269" i="3"/>
  <c r="AD269" i="3"/>
  <c r="AC269" i="3"/>
  <c r="AJ269" i="3" s="1"/>
  <c r="AB269" i="3"/>
  <c r="Y269" i="3"/>
  <c r="W269" i="3"/>
  <c r="AM268" i="3"/>
  <c r="AH268" i="3"/>
  <c r="AF268" i="3"/>
  <c r="AG268" i="3"/>
  <c r="AD268" i="3"/>
  <c r="AC268" i="3"/>
  <c r="AJ268" i="3" s="1"/>
  <c r="AB268" i="3"/>
  <c r="Y268" i="3"/>
  <c r="W268" i="3"/>
  <c r="AM267" i="3"/>
  <c r="AH267" i="3"/>
  <c r="AF267" i="3"/>
  <c r="AG267" i="3"/>
  <c r="AD267" i="3"/>
  <c r="AC267" i="3"/>
  <c r="AJ267" i="3"/>
  <c r="AB267" i="3"/>
  <c r="AI267" i="3" s="1"/>
  <c r="Y267" i="3"/>
  <c r="W267" i="3"/>
  <c r="AM266" i="3"/>
  <c r="AH266" i="3"/>
  <c r="AF266" i="3"/>
  <c r="AG266" i="3"/>
  <c r="AD266" i="3"/>
  <c r="AC266" i="3"/>
  <c r="AJ266" i="3" s="1"/>
  <c r="AB266" i="3"/>
  <c r="X266" i="3"/>
  <c r="Z266" i="3" s="1"/>
  <c r="Y266" i="3"/>
  <c r="W266" i="3"/>
  <c r="AM265" i="3"/>
  <c r="AH265" i="3"/>
  <c r="AF265" i="3"/>
  <c r="AG265" i="3"/>
  <c r="AD265" i="3"/>
  <c r="AC265" i="3"/>
  <c r="AJ265" i="3"/>
  <c r="AB265" i="3"/>
  <c r="Y265" i="3"/>
  <c r="W265" i="3"/>
  <c r="AM264" i="3"/>
  <c r="AH264" i="3"/>
  <c r="AF264" i="3"/>
  <c r="AG264" i="3"/>
  <c r="AD264" i="3"/>
  <c r="AC264" i="3"/>
  <c r="AJ264" i="3"/>
  <c r="AB264" i="3"/>
  <c r="X264" i="3"/>
  <c r="Y264" i="3"/>
  <c r="W264" i="3"/>
  <c r="AM263" i="3"/>
  <c r="AH263" i="3"/>
  <c r="AF263" i="3"/>
  <c r="AG263" i="3"/>
  <c r="AD263" i="3"/>
  <c r="AC263" i="3"/>
  <c r="AJ263" i="3" s="1"/>
  <c r="AB263" i="3"/>
  <c r="Y263" i="3"/>
  <c r="W263" i="3"/>
  <c r="AM262" i="3"/>
  <c r="AH262" i="3"/>
  <c r="AF262" i="3"/>
  <c r="AG262" i="3"/>
  <c r="AD262" i="3"/>
  <c r="AC262" i="3"/>
  <c r="AJ262" i="3" s="1"/>
  <c r="AB262" i="3"/>
  <c r="X262" i="3"/>
  <c r="AN262" i="3" s="1"/>
  <c r="Y262" i="3"/>
  <c r="W262" i="3"/>
  <c r="AM261" i="3"/>
  <c r="AH261" i="3"/>
  <c r="AF261" i="3" s="1"/>
  <c r="AG261" i="3"/>
  <c r="AD261" i="3"/>
  <c r="AC261" i="3"/>
  <c r="AJ261" i="3"/>
  <c r="AB261" i="3"/>
  <c r="AI261" i="3"/>
  <c r="Y261" i="3"/>
  <c r="W261" i="3"/>
  <c r="AM260" i="3"/>
  <c r="AH260" i="3"/>
  <c r="AF260" i="3" s="1"/>
  <c r="AG260" i="3"/>
  <c r="AD260" i="3"/>
  <c r="AC260" i="3"/>
  <c r="AJ260" i="3"/>
  <c r="AB260" i="3"/>
  <c r="X260" i="3" s="1"/>
  <c r="Y260" i="3"/>
  <c r="W260" i="3"/>
  <c r="AM259" i="3"/>
  <c r="AH259" i="3"/>
  <c r="AF259" i="3" s="1"/>
  <c r="AG259" i="3"/>
  <c r="AD259" i="3"/>
  <c r="AC259" i="3"/>
  <c r="AJ259" i="3" s="1"/>
  <c r="AB259" i="3"/>
  <c r="AI259" i="3" s="1"/>
  <c r="Y259" i="3"/>
  <c r="W259" i="3"/>
  <c r="AM258" i="3"/>
  <c r="AH258" i="3"/>
  <c r="AF258" i="3"/>
  <c r="AG258" i="3"/>
  <c r="AD258" i="3"/>
  <c r="AC258" i="3"/>
  <c r="AJ258" i="3" s="1"/>
  <c r="AB258" i="3"/>
  <c r="X258" i="3"/>
  <c r="Y258" i="3"/>
  <c r="W258" i="3"/>
  <c r="AM257" i="3"/>
  <c r="AH257" i="3"/>
  <c r="AF257" i="3"/>
  <c r="AG257" i="3"/>
  <c r="AD257" i="3"/>
  <c r="AC257" i="3"/>
  <c r="AJ257" i="3"/>
  <c r="AB257" i="3"/>
  <c r="Y257" i="3"/>
  <c r="W257" i="3"/>
  <c r="AM256" i="3"/>
  <c r="AH256" i="3"/>
  <c r="AF256" i="3"/>
  <c r="AG256" i="3"/>
  <c r="AD256" i="3"/>
  <c r="AC256" i="3"/>
  <c r="AJ256" i="3"/>
  <c r="AB256" i="3"/>
  <c r="X256" i="3"/>
  <c r="Z256" i="3" s="1"/>
  <c r="Y256" i="3"/>
  <c r="W256" i="3"/>
  <c r="AM255" i="3"/>
  <c r="AH255" i="3"/>
  <c r="AF255" i="3" s="1"/>
  <c r="AG255" i="3"/>
  <c r="AD255" i="3"/>
  <c r="AC255" i="3"/>
  <c r="AJ255" i="3"/>
  <c r="AB255" i="3"/>
  <c r="Y255" i="3"/>
  <c r="W255" i="3"/>
  <c r="AM254" i="3"/>
  <c r="AH254" i="3"/>
  <c r="AF254" i="3"/>
  <c r="AG254" i="3"/>
  <c r="AD254" i="3"/>
  <c r="AC254" i="3"/>
  <c r="AJ254" i="3"/>
  <c r="AB254" i="3"/>
  <c r="X254" i="3"/>
  <c r="Y254" i="3"/>
  <c r="W254" i="3"/>
  <c r="AM253" i="3"/>
  <c r="AH253" i="3"/>
  <c r="AF253" i="3" s="1"/>
  <c r="AG253" i="3"/>
  <c r="AD253" i="3"/>
  <c r="AC253" i="3"/>
  <c r="AJ253" i="3"/>
  <c r="AB253" i="3"/>
  <c r="AI253" i="3"/>
  <c r="Y253" i="3"/>
  <c r="W253" i="3"/>
  <c r="AM252" i="3"/>
  <c r="AH252" i="3"/>
  <c r="AF252" i="3" s="1"/>
  <c r="AG252" i="3"/>
  <c r="AD252" i="3"/>
  <c r="AC252" i="3"/>
  <c r="AJ252" i="3" s="1"/>
  <c r="AB252" i="3"/>
  <c r="AI252" i="3" s="1"/>
  <c r="Y252" i="3"/>
  <c r="W252" i="3"/>
  <c r="AM251" i="3"/>
  <c r="AH251" i="3"/>
  <c r="AF251" i="3"/>
  <c r="AG251" i="3"/>
  <c r="AD251" i="3"/>
  <c r="AC251" i="3"/>
  <c r="AJ251" i="3"/>
  <c r="AB251" i="3"/>
  <c r="AI251" i="3" s="1"/>
  <c r="Y251" i="3"/>
  <c r="W251" i="3"/>
  <c r="AM250" i="3"/>
  <c r="AH250" i="3"/>
  <c r="AF250" i="3"/>
  <c r="AG250" i="3"/>
  <c r="AD250" i="3"/>
  <c r="AC250" i="3"/>
  <c r="AJ250" i="3" s="1"/>
  <c r="AB250" i="3"/>
  <c r="Y250" i="3"/>
  <c r="W250" i="3"/>
  <c r="AM249" i="3"/>
  <c r="AH249" i="3"/>
  <c r="AF249" i="3"/>
  <c r="AG249" i="3"/>
  <c r="AD249" i="3"/>
  <c r="AC249" i="3"/>
  <c r="AJ249" i="3" s="1"/>
  <c r="AB249" i="3"/>
  <c r="AI249" i="3" s="1"/>
  <c r="Y249" i="3"/>
  <c r="W249" i="3"/>
  <c r="AM248" i="3"/>
  <c r="AH248" i="3"/>
  <c r="AF248" i="3" s="1"/>
  <c r="AG248" i="3"/>
  <c r="AD248" i="3"/>
  <c r="AC248" i="3"/>
  <c r="AJ248" i="3" s="1"/>
  <c r="AB248" i="3"/>
  <c r="AI248" i="3" s="1"/>
  <c r="Y248" i="3"/>
  <c r="W248" i="3"/>
  <c r="AM247" i="3"/>
  <c r="AH247" i="3"/>
  <c r="AF247" i="3" s="1"/>
  <c r="AG247" i="3"/>
  <c r="AD247" i="3"/>
  <c r="AC247" i="3"/>
  <c r="AJ247" i="3"/>
  <c r="AB247" i="3"/>
  <c r="Y247" i="3"/>
  <c r="W247" i="3"/>
  <c r="AM246" i="3"/>
  <c r="AH246" i="3"/>
  <c r="AF246" i="3"/>
  <c r="AG246" i="3"/>
  <c r="AD246" i="3"/>
  <c r="AC246" i="3"/>
  <c r="AJ246" i="3"/>
  <c r="AB246" i="3"/>
  <c r="X246" i="3"/>
  <c r="Y246" i="3"/>
  <c r="W246" i="3"/>
  <c r="AM245" i="3"/>
  <c r="AH245" i="3"/>
  <c r="AF245" i="3" s="1"/>
  <c r="AG245" i="3"/>
  <c r="AD245" i="3"/>
  <c r="AC245" i="3"/>
  <c r="AJ245" i="3" s="1"/>
  <c r="AB245" i="3"/>
  <c r="Y245" i="3"/>
  <c r="W245" i="3"/>
  <c r="AM244" i="3"/>
  <c r="AH244" i="3"/>
  <c r="AF244" i="3"/>
  <c r="AG244" i="3"/>
  <c r="AD244" i="3"/>
  <c r="AC244" i="3"/>
  <c r="AJ244" i="3"/>
  <c r="AB244" i="3"/>
  <c r="X244" i="3" s="1"/>
  <c r="Y244" i="3"/>
  <c r="W244" i="3"/>
  <c r="AM243" i="3"/>
  <c r="AH243" i="3"/>
  <c r="AF243" i="3" s="1"/>
  <c r="AG243" i="3"/>
  <c r="AD243" i="3"/>
  <c r="AC243" i="3"/>
  <c r="AJ243" i="3" s="1"/>
  <c r="AB243" i="3"/>
  <c r="AI243" i="3"/>
  <c r="Y243" i="3"/>
  <c r="W243" i="3"/>
  <c r="AM242" i="3"/>
  <c r="AH242" i="3"/>
  <c r="AF242" i="3"/>
  <c r="AG242" i="3"/>
  <c r="AD242" i="3"/>
  <c r="AC242" i="3"/>
  <c r="AJ242" i="3"/>
  <c r="AB242" i="3"/>
  <c r="AI242" i="3"/>
  <c r="Y242" i="3"/>
  <c r="W242" i="3"/>
  <c r="AM241" i="3"/>
  <c r="AH241" i="3"/>
  <c r="AF241" i="3"/>
  <c r="AG241" i="3"/>
  <c r="AD241" i="3"/>
  <c r="AC241" i="3"/>
  <c r="AJ241" i="3"/>
  <c r="AB241" i="3"/>
  <c r="AI241" i="3" s="1"/>
  <c r="Y241" i="3"/>
  <c r="W241" i="3"/>
  <c r="AM240" i="3"/>
  <c r="AH240" i="3"/>
  <c r="AF240" i="3" s="1"/>
  <c r="AG240" i="3"/>
  <c r="AD240" i="3"/>
  <c r="AC240" i="3"/>
  <c r="AJ240" i="3"/>
  <c r="AB240" i="3"/>
  <c r="X240" i="3"/>
  <c r="Y240" i="3"/>
  <c r="W240" i="3"/>
  <c r="AM239" i="3"/>
  <c r="AH239" i="3"/>
  <c r="AF239" i="3" s="1"/>
  <c r="AG239" i="3"/>
  <c r="AD239" i="3"/>
  <c r="AC239" i="3"/>
  <c r="AJ239" i="3" s="1"/>
  <c r="AB239" i="3"/>
  <c r="Y239" i="3"/>
  <c r="W239" i="3"/>
  <c r="AM238" i="3"/>
  <c r="AH238" i="3"/>
  <c r="AF238" i="3" s="1"/>
  <c r="AG238" i="3"/>
  <c r="AD238" i="3"/>
  <c r="AC238" i="3"/>
  <c r="AJ238" i="3"/>
  <c r="AB238" i="3"/>
  <c r="X238" i="3" s="1"/>
  <c r="Y238" i="3"/>
  <c r="W238" i="3"/>
  <c r="AM237" i="3"/>
  <c r="AH237" i="3"/>
  <c r="AF237" i="3"/>
  <c r="AG237" i="3"/>
  <c r="AD237" i="3"/>
  <c r="AC237" i="3"/>
  <c r="AJ237" i="3" s="1"/>
  <c r="AB237" i="3"/>
  <c r="Y237" i="3"/>
  <c r="W237" i="3"/>
  <c r="AM236" i="3"/>
  <c r="AH236" i="3"/>
  <c r="AF236" i="3"/>
  <c r="AG236" i="3"/>
  <c r="AD236" i="3"/>
  <c r="AC236" i="3"/>
  <c r="AJ236" i="3" s="1"/>
  <c r="AB236" i="3"/>
  <c r="X236" i="3" s="1"/>
  <c r="Y236" i="3"/>
  <c r="W236" i="3"/>
  <c r="AM235" i="3"/>
  <c r="AH235" i="3"/>
  <c r="AF235" i="3"/>
  <c r="AG235" i="3"/>
  <c r="AD235" i="3"/>
  <c r="AC235" i="3"/>
  <c r="AJ235" i="3" s="1"/>
  <c r="AB235" i="3"/>
  <c r="AI235" i="3"/>
  <c r="Y235" i="3"/>
  <c r="W235" i="3"/>
  <c r="AM234" i="3"/>
  <c r="AH234" i="3"/>
  <c r="AF234" i="3"/>
  <c r="AG234" i="3"/>
  <c r="AD234" i="3"/>
  <c r="AC234" i="3"/>
  <c r="AJ234" i="3"/>
  <c r="AB234" i="3"/>
  <c r="Y234" i="3"/>
  <c r="W234" i="3"/>
  <c r="AM233" i="3"/>
  <c r="AH233" i="3"/>
  <c r="AF233" i="3"/>
  <c r="AG233" i="3"/>
  <c r="AD233" i="3"/>
  <c r="AC233" i="3"/>
  <c r="AJ233" i="3" s="1"/>
  <c r="AB233" i="3"/>
  <c r="AI233" i="3"/>
  <c r="Y233" i="3"/>
  <c r="W233" i="3"/>
  <c r="AM232" i="3"/>
  <c r="AH232" i="3"/>
  <c r="AF232" i="3"/>
  <c r="AG232" i="3"/>
  <c r="AD232" i="3"/>
  <c r="AC232" i="3"/>
  <c r="AJ232" i="3"/>
  <c r="AB232" i="3"/>
  <c r="Y232" i="3"/>
  <c r="W232" i="3"/>
  <c r="AM231" i="3"/>
  <c r="AH231" i="3"/>
  <c r="AF231" i="3"/>
  <c r="AG231" i="3"/>
  <c r="AD231" i="3"/>
  <c r="AC231" i="3"/>
  <c r="AJ231" i="3" s="1"/>
  <c r="AB231" i="3"/>
  <c r="AI231" i="3" s="1"/>
  <c r="Y231" i="3"/>
  <c r="W231" i="3"/>
  <c r="AM230" i="3"/>
  <c r="AH230" i="3"/>
  <c r="AF230" i="3" s="1"/>
  <c r="AG230" i="3"/>
  <c r="AD230" i="3"/>
  <c r="AC230" i="3"/>
  <c r="AJ230" i="3"/>
  <c r="AB230" i="3"/>
  <c r="X230" i="3"/>
  <c r="Y230" i="3"/>
  <c r="W230" i="3"/>
  <c r="AM229" i="3"/>
  <c r="AH229" i="3"/>
  <c r="AF229" i="3"/>
  <c r="AG229" i="3"/>
  <c r="AD229" i="3"/>
  <c r="AC229" i="3"/>
  <c r="AJ229" i="3"/>
  <c r="AB229" i="3"/>
  <c r="AI229" i="3" s="1"/>
  <c r="Y229" i="3"/>
  <c r="W229" i="3"/>
  <c r="AM228" i="3"/>
  <c r="AH228" i="3"/>
  <c r="AF228" i="3" s="1"/>
  <c r="AG228" i="3"/>
  <c r="AD228" i="3"/>
  <c r="AC228" i="3"/>
  <c r="AJ228" i="3" s="1"/>
  <c r="AB228" i="3"/>
  <c r="AI228" i="3" s="1"/>
  <c r="Y228" i="3"/>
  <c r="W228" i="3"/>
  <c r="AM227" i="3"/>
  <c r="AH227" i="3"/>
  <c r="AF227" i="3" s="1"/>
  <c r="AG227" i="3"/>
  <c r="AD227" i="3"/>
  <c r="AC227" i="3"/>
  <c r="AJ227" i="3"/>
  <c r="AB227" i="3"/>
  <c r="AI227" i="3"/>
  <c r="Y227" i="3"/>
  <c r="W227" i="3"/>
  <c r="AM226" i="3"/>
  <c r="AH226" i="3"/>
  <c r="AF226" i="3" s="1"/>
  <c r="AG226" i="3"/>
  <c r="AD226" i="3"/>
  <c r="AC226" i="3"/>
  <c r="AJ226" i="3"/>
  <c r="AB226" i="3"/>
  <c r="AI226" i="3" s="1"/>
  <c r="Y226" i="3"/>
  <c r="W226" i="3"/>
  <c r="AM225" i="3"/>
  <c r="AH225" i="3"/>
  <c r="AF225" i="3"/>
  <c r="AG225" i="3"/>
  <c r="AD225" i="3"/>
  <c r="AC225" i="3"/>
  <c r="AJ225" i="3"/>
  <c r="AB225" i="3"/>
  <c r="Y225" i="3"/>
  <c r="W225" i="3"/>
  <c r="AM224" i="3"/>
  <c r="AH224" i="3"/>
  <c r="AF224" i="3" s="1"/>
  <c r="AG224" i="3"/>
  <c r="AD224" i="3"/>
  <c r="AC224" i="3"/>
  <c r="AJ224" i="3"/>
  <c r="AB224" i="3"/>
  <c r="X224" i="3" s="1"/>
  <c r="Y224" i="3"/>
  <c r="W224" i="3"/>
  <c r="AM223" i="3"/>
  <c r="AH223" i="3"/>
  <c r="AF223" i="3" s="1"/>
  <c r="AG223" i="3"/>
  <c r="AD223" i="3"/>
  <c r="AC223" i="3"/>
  <c r="AJ223" i="3"/>
  <c r="AB223" i="3"/>
  <c r="Y223" i="3"/>
  <c r="W223" i="3"/>
  <c r="AM222" i="3"/>
  <c r="AH222" i="3"/>
  <c r="AF222" i="3" s="1"/>
  <c r="AG222" i="3"/>
  <c r="AD222" i="3"/>
  <c r="AC222" i="3"/>
  <c r="AJ222" i="3"/>
  <c r="AB222" i="3"/>
  <c r="X222" i="3" s="1"/>
  <c r="AN222" i="3" s="1"/>
  <c r="Y222" i="3"/>
  <c r="W222" i="3"/>
  <c r="AM221" i="3"/>
  <c r="AH221" i="3"/>
  <c r="AF221" i="3"/>
  <c r="AG221" i="3"/>
  <c r="AD221" i="3"/>
  <c r="AC221" i="3"/>
  <c r="AJ221" i="3" s="1"/>
  <c r="AB221" i="3"/>
  <c r="AI221" i="3"/>
  <c r="Y221" i="3"/>
  <c r="W221" i="3"/>
  <c r="AM220" i="3"/>
  <c r="AH220" i="3"/>
  <c r="AF220" i="3" s="1"/>
  <c r="AG220" i="3"/>
  <c r="AD220" i="3"/>
  <c r="AC220" i="3"/>
  <c r="AJ220" i="3"/>
  <c r="AB220" i="3"/>
  <c r="X220" i="3"/>
  <c r="Y220" i="3"/>
  <c r="W220" i="3"/>
  <c r="AM219" i="3"/>
  <c r="AH219" i="3"/>
  <c r="AF219" i="3"/>
  <c r="AG219" i="3"/>
  <c r="AD219" i="3"/>
  <c r="AC219" i="3"/>
  <c r="AJ219" i="3"/>
  <c r="AB219" i="3"/>
  <c r="AI219" i="3" s="1"/>
  <c r="Y219" i="3"/>
  <c r="W219" i="3"/>
  <c r="AM218" i="3"/>
  <c r="AH218" i="3"/>
  <c r="AF218" i="3" s="1"/>
  <c r="AG218" i="3"/>
  <c r="AD218" i="3"/>
  <c r="AC218" i="3"/>
  <c r="AJ218" i="3" s="1"/>
  <c r="AB218" i="3"/>
  <c r="X218" i="3"/>
  <c r="Y218" i="3"/>
  <c r="W218" i="3"/>
  <c r="AM217" i="3"/>
  <c r="AH217" i="3"/>
  <c r="AF217" i="3"/>
  <c r="AG217" i="3"/>
  <c r="AD217" i="3"/>
  <c r="AC217" i="3"/>
  <c r="AJ217" i="3"/>
  <c r="AB217" i="3"/>
  <c r="Y217" i="3"/>
  <c r="W217" i="3"/>
  <c r="AM216" i="3"/>
  <c r="AH216" i="3"/>
  <c r="AF216" i="3"/>
  <c r="AG216" i="3"/>
  <c r="AD216" i="3"/>
  <c r="AC216" i="3"/>
  <c r="AJ216" i="3" s="1"/>
  <c r="AB216" i="3"/>
  <c r="X216" i="3"/>
  <c r="Y216" i="3"/>
  <c r="W216" i="3"/>
  <c r="AM215" i="3"/>
  <c r="AH215" i="3"/>
  <c r="AF215" i="3"/>
  <c r="AG215" i="3"/>
  <c r="AD215" i="3"/>
  <c r="AC215" i="3"/>
  <c r="AJ215" i="3" s="1"/>
  <c r="AB215" i="3"/>
  <c r="Y215" i="3"/>
  <c r="W215" i="3"/>
  <c r="AM214" i="3"/>
  <c r="AH214" i="3"/>
  <c r="AF214" i="3"/>
  <c r="AG214" i="3"/>
  <c r="AD214" i="3"/>
  <c r="AC214" i="3"/>
  <c r="AJ214" i="3" s="1"/>
  <c r="AB214" i="3"/>
  <c r="AI214" i="3"/>
  <c r="Y214" i="3"/>
  <c r="W214" i="3"/>
  <c r="AM213" i="3"/>
  <c r="AH213" i="3"/>
  <c r="AF213" i="3"/>
  <c r="AG213" i="3"/>
  <c r="AD213" i="3"/>
  <c r="AC213" i="3"/>
  <c r="AJ213" i="3"/>
  <c r="AB213" i="3"/>
  <c r="Y213" i="3"/>
  <c r="W213" i="3"/>
  <c r="AM212" i="3"/>
  <c r="AH212" i="3"/>
  <c r="AF212" i="3"/>
  <c r="AG212" i="3"/>
  <c r="AD212" i="3"/>
  <c r="AC212" i="3"/>
  <c r="AJ212" i="3" s="1"/>
  <c r="AB212" i="3"/>
  <c r="Y212" i="3"/>
  <c r="W212" i="3"/>
  <c r="AM211" i="3"/>
  <c r="AH211" i="3"/>
  <c r="AF211" i="3"/>
  <c r="AG211" i="3"/>
  <c r="AD211" i="3"/>
  <c r="AC211" i="3"/>
  <c r="AJ211" i="3"/>
  <c r="AB211" i="3"/>
  <c r="AI211" i="3" s="1"/>
  <c r="Y211" i="3"/>
  <c r="W211" i="3"/>
  <c r="AM210" i="3"/>
  <c r="AH210" i="3"/>
  <c r="AF210" i="3" s="1"/>
  <c r="AG210" i="3"/>
  <c r="AD210" i="3"/>
  <c r="AC210" i="3"/>
  <c r="AJ210" i="3" s="1"/>
  <c r="AB210" i="3"/>
  <c r="AI210" i="3"/>
  <c r="Y210" i="3"/>
  <c r="W210" i="3"/>
  <c r="AM209" i="3"/>
  <c r="AH209" i="3"/>
  <c r="AF209" i="3"/>
  <c r="AG209" i="3"/>
  <c r="AD209" i="3"/>
  <c r="AC209" i="3"/>
  <c r="AJ209" i="3"/>
  <c r="AB209" i="3"/>
  <c r="AI209" i="3"/>
  <c r="Y209" i="3"/>
  <c r="W209" i="3"/>
  <c r="AM208" i="3"/>
  <c r="AH208" i="3"/>
  <c r="AF208" i="3" s="1"/>
  <c r="AG208" i="3"/>
  <c r="AD208" i="3"/>
  <c r="AC208" i="3"/>
  <c r="AJ208" i="3"/>
  <c r="AB208" i="3"/>
  <c r="X208" i="3" s="1"/>
  <c r="Y208" i="3"/>
  <c r="W208" i="3"/>
  <c r="AM207" i="3"/>
  <c r="AH207" i="3"/>
  <c r="AF207" i="3" s="1"/>
  <c r="AG207" i="3"/>
  <c r="AD207" i="3"/>
  <c r="AC207" i="3"/>
  <c r="AJ207" i="3"/>
  <c r="AB207" i="3"/>
  <c r="AI207" i="3"/>
  <c r="Y207" i="3"/>
  <c r="W207" i="3"/>
  <c r="AM206" i="3"/>
  <c r="AH206" i="3"/>
  <c r="AF206" i="3"/>
  <c r="AG206" i="3"/>
  <c r="AD206" i="3"/>
  <c r="AC206" i="3"/>
  <c r="AJ206" i="3"/>
  <c r="AB206" i="3"/>
  <c r="AI206" i="3" s="1"/>
  <c r="Y206" i="3"/>
  <c r="W206" i="3"/>
  <c r="AM205" i="3"/>
  <c r="AH205" i="3"/>
  <c r="AF205" i="3" s="1"/>
  <c r="AG205" i="3"/>
  <c r="AD205" i="3"/>
  <c r="AC205" i="3"/>
  <c r="AJ205" i="3"/>
  <c r="AB205" i="3"/>
  <c r="AI205" i="3"/>
  <c r="Y205" i="3"/>
  <c r="W205" i="3"/>
  <c r="AM204" i="3"/>
  <c r="AH204" i="3"/>
  <c r="AF204" i="3" s="1"/>
  <c r="AG204" i="3"/>
  <c r="AD204" i="3"/>
  <c r="AC204" i="3"/>
  <c r="AJ204" i="3" s="1"/>
  <c r="AB204" i="3"/>
  <c r="X204" i="3" s="1"/>
  <c r="Y204" i="3"/>
  <c r="W204" i="3"/>
  <c r="AM203" i="3"/>
  <c r="AH203" i="3"/>
  <c r="AF203" i="3"/>
  <c r="AG203" i="3"/>
  <c r="AD203" i="3"/>
  <c r="AC203" i="3"/>
  <c r="AJ203" i="3" s="1"/>
  <c r="AB203" i="3"/>
  <c r="AI203" i="3"/>
  <c r="Y203" i="3"/>
  <c r="W203" i="3"/>
  <c r="AM202" i="3"/>
  <c r="AH202" i="3"/>
  <c r="AF202" i="3" s="1"/>
  <c r="AG202" i="3"/>
  <c r="AD202" i="3"/>
  <c r="AC202" i="3"/>
  <c r="AJ202" i="3"/>
  <c r="AB202" i="3"/>
  <c r="X202" i="3" s="1"/>
  <c r="Y202" i="3"/>
  <c r="W202" i="3"/>
  <c r="AM201" i="3"/>
  <c r="AH201" i="3"/>
  <c r="AF201" i="3"/>
  <c r="AG201" i="3"/>
  <c r="AD201" i="3"/>
  <c r="AC201" i="3"/>
  <c r="AJ201" i="3" s="1"/>
  <c r="AB201" i="3"/>
  <c r="Y201" i="3"/>
  <c r="W201" i="3"/>
  <c r="AM200" i="3"/>
  <c r="AH200" i="3"/>
  <c r="AF200" i="3"/>
  <c r="AG200" i="3"/>
  <c r="AD200" i="3"/>
  <c r="AC200" i="3"/>
  <c r="AJ200" i="3"/>
  <c r="AB200" i="3"/>
  <c r="Y200" i="3"/>
  <c r="W200" i="3"/>
  <c r="AM199" i="3"/>
  <c r="AH199" i="3"/>
  <c r="AF199" i="3" s="1"/>
  <c r="AG199" i="3"/>
  <c r="AD199" i="3"/>
  <c r="AC199" i="3"/>
  <c r="AJ199" i="3"/>
  <c r="AB199" i="3"/>
  <c r="AI199" i="3"/>
  <c r="Y199" i="3"/>
  <c r="W199" i="3"/>
  <c r="AM198" i="3"/>
  <c r="AH198" i="3"/>
  <c r="AF198" i="3"/>
  <c r="AG198" i="3"/>
  <c r="AD198" i="3"/>
  <c r="AC198" i="3"/>
  <c r="AJ198" i="3" s="1"/>
  <c r="AB198" i="3"/>
  <c r="AI198" i="3" s="1"/>
  <c r="Y198" i="3"/>
  <c r="W198" i="3"/>
  <c r="AM197" i="3"/>
  <c r="AH197" i="3"/>
  <c r="AF197" i="3" s="1"/>
  <c r="AG197" i="3"/>
  <c r="AD197" i="3"/>
  <c r="AC197" i="3"/>
  <c r="AJ197" i="3" s="1"/>
  <c r="AB197" i="3"/>
  <c r="AI197" i="3" s="1"/>
  <c r="Y197" i="3"/>
  <c r="W197" i="3"/>
  <c r="AM196" i="3"/>
  <c r="AH196" i="3"/>
  <c r="AF196" i="3"/>
  <c r="AG196" i="3"/>
  <c r="AD196" i="3"/>
  <c r="AC196" i="3"/>
  <c r="AJ196" i="3" s="1"/>
  <c r="AB196" i="3"/>
  <c r="Y196" i="3"/>
  <c r="W196" i="3"/>
  <c r="AM195" i="3"/>
  <c r="AH195" i="3"/>
  <c r="AF195" i="3" s="1"/>
  <c r="AG195" i="3"/>
  <c r="AD195" i="3"/>
  <c r="AC195" i="3"/>
  <c r="AJ195" i="3"/>
  <c r="AB195" i="3"/>
  <c r="AI195" i="3" s="1"/>
  <c r="Y195" i="3"/>
  <c r="W195" i="3"/>
  <c r="AM194" i="3"/>
  <c r="AH194" i="3"/>
  <c r="AF194" i="3"/>
  <c r="AG194" i="3"/>
  <c r="AD194" i="3"/>
  <c r="AC194" i="3"/>
  <c r="AJ194" i="3" s="1"/>
  <c r="AB194" i="3"/>
  <c r="Y194" i="3"/>
  <c r="W194" i="3"/>
  <c r="AM193" i="3"/>
  <c r="AH193" i="3"/>
  <c r="AF193" i="3" s="1"/>
  <c r="AG193" i="3"/>
  <c r="AD193" i="3"/>
  <c r="AC193" i="3"/>
  <c r="AJ193" i="3" s="1"/>
  <c r="AB193" i="3"/>
  <c r="AI193" i="3" s="1"/>
  <c r="Y193" i="3"/>
  <c r="W193" i="3"/>
  <c r="AM192" i="3"/>
  <c r="AH192" i="3"/>
  <c r="AF192" i="3" s="1"/>
  <c r="AG192" i="3"/>
  <c r="AD192" i="3"/>
  <c r="AC192" i="3"/>
  <c r="AJ192" i="3"/>
  <c r="AB192" i="3"/>
  <c r="X192" i="3"/>
  <c r="Y192" i="3"/>
  <c r="W192" i="3"/>
  <c r="AM191" i="3"/>
  <c r="AH191" i="3"/>
  <c r="AF191" i="3" s="1"/>
  <c r="AG191" i="3"/>
  <c r="AD191" i="3"/>
  <c r="AC191" i="3"/>
  <c r="AJ191" i="3"/>
  <c r="AB191" i="3"/>
  <c r="AI191" i="3" s="1"/>
  <c r="Y191" i="3"/>
  <c r="W191" i="3"/>
  <c r="AM190" i="3"/>
  <c r="AH190" i="3"/>
  <c r="AF190" i="3"/>
  <c r="AG190" i="3"/>
  <c r="AD190" i="3"/>
  <c r="AC190" i="3"/>
  <c r="AJ190" i="3" s="1"/>
  <c r="AB190" i="3"/>
  <c r="X190" i="3" s="1"/>
  <c r="Y190" i="3"/>
  <c r="W190" i="3"/>
  <c r="AM189" i="3"/>
  <c r="AH189" i="3"/>
  <c r="AF189" i="3" s="1"/>
  <c r="AG189" i="3"/>
  <c r="AD189" i="3"/>
  <c r="AC189" i="3"/>
  <c r="AJ189" i="3" s="1"/>
  <c r="AB189" i="3"/>
  <c r="Y189" i="3"/>
  <c r="W189" i="3"/>
  <c r="AM188" i="3"/>
  <c r="AH188" i="3"/>
  <c r="AF188" i="3" s="1"/>
  <c r="AG188" i="3"/>
  <c r="AD188" i="3"/>
  <c r="AC188" i="3"/>
  <c r="AJ188" i="3"/>
  <c r="AB188" i="3"/>
  <c r="X188" i="3" s="1"/>
  <c r="Z188" i="3" s="1"/>
  <c r="Y188" i="3"/>
  <c r="W188" i="3"/>
  <c r="AM187" i="3"/>
  <c r="AH187" i="3"/>
  <c r="AF187" i="3"/>
  <c r="AG187" i="3"/>
  <c r="AD187" i="3"/>
  <c r="AC187" i="3"/>
  <c r="AJ187" i="3" s="1"/>
  <c r="AB187" i="3"/>
  <c r="Y187" i="3"/>
  <c r="W187" i="3"/>
  <c r="AM186" i="3"/>
  <c r="AH186" i="3"/>
  <c r="AF186" i="3" s="1"/>
  <c r="AG186" i="3"/>
  <c r="AD186" i="3"/>
  <c r="AC186" i="3"/>
  <c r="AJ186" i="3"/>
  <c r="AB186" i="3"/>
  <c r="X186" i="3" s="1"/>
  <c r="Y186" i="3"/>
  <c r="W186" i="3"/>
  <c r="AM185" i="3"/>
  <c r="AH185" i="3"/>
  <c r="AF185" i="3"/>
  <c r="AG185" i="3"/>
  <c r="AD185" i="3"/>
  <c r="AC185" i="3"/>
  <c r="AJ185" i="3" s="1"/>
  <c r="AB185" i="3"/>
  <c r="X185" i="3" s="1"/>
  <c r="Y185" i="3"/>
  <c r="W185" i="3"/>
  <c r="AM184" i="3"/>
  <c r="AH184" i="3"/>
  <c r="AF184" i="3" s="1"/>
  <c r="AG184" i="3"/>
  <c r="AD184" i="3"/>
  <c r="AC184" i="3"/>
  <c r="AJ184" i="3"/>
  <c r="AB184" i="3"/>
  <c r="X184" i="3" s="1"/>
  <c r="Y184" i="3"/>
  <c r="W184" i="3"/>
  <c r="AM183" i="3"/>
  <c r="AH183" i="3"/>
  <c r="AF183" i="3"/>
  <c r="AG183" i="3"/>
  <c r="AD183" i="3"/>
  <c r="AC183" i="3"/>
  <c r="AJ183" i="3" s="1"/>
  <c r="AB183" i="3"/>
  <c r="Y183" i="3"/>
  <c r="W183" i="3"/>
  <c r="AM182" i="3"/>
  <c r="AH182" i="3"/>
  <c r="AF182" i="3"/>
  <c r="AG182" i="3"/>
  <c r="AD182" i="3"/>
  <c r="AC182" i="3"/>
  <c r="AJ182" i="3"/>
  <c r="AB182" i="3"/>
  <c r="X182" i="3" s="1"/>
  <c r="Y182" i="3"/>
  <c r="W182" i="3"/>
  <c r="AM181" i="3"/>
  <c r="AH181" i="3"/>
  <c r="AF181" i="3" s="1"/>
  <c r="AG181" i="3"/>
  <c r="AD181" i="3"/>
  <c r="AC181" i="3"/>
  <c r="AJ181" i="3" s="1"/>
  <c r="AB181" i="3"/>
  <c r="Y181" i="3"/>
  <c r="W181" i="3"/>
  <c r="AM180" i="3"/>
  <c r="AH180" i="3"/>
  <c r="AF180" i="3" s="1"/>
  <c r="AG180" i="3"/>
  <c r="AD180" i="3"/>
  <c r="AC180" i="3"/>
  <c r="AJ180" i="3"/>
  <c r="AB180" i="3"/>
  <c r="X180" i="3" s="1"/>
  <c r="Y180" i="3"/>
  <c r="W180" i="3"/>
  <c r="AM179" i="3"/>
  <c r="AH179" i="3"/>
  <c r="AF179" i="3" s="1"/>
  <c r="AG179" i="3"/>
  <c r="AD179" i="3"/>
  <c r="AC179" i="3"/>
  <c r="AJ179" i="3"/>
  <c r="AB179" i="3"/>
  <c r="AI179" i="3"/>
  <c r="Y179" i="3"/>
  <c r="W179" i="3"/>
  <c r="AM178" i="3"/>
  <c r="AH178" i="3"/>
  <c r="AF178" i="3"/>
  <c r="AG178" i="3"/>
  <c r="AD178" i="3"/>
  <c r="AC178" i="3"/>
  <c r="AJ178" i="3"/>
  <c r="AB178" i="3"/>
  <c r="AI178" i="3" s="1"/>
  <c r="Y178" i="3"/>
  <c r="W178" i="3"/>
  <c r="AM177" i="3"/>
  <c r="AH177" i="3"/>
  <c r="AF177" i="3" s="1"/>
  <c r="AG177" i="3"/>
  <c r="AD177" i="3"/>
  <c r="AC177" i="3"/>
  <c r="AJ177" i="3"/>
  <c r="AB177" i="3"/>
  <c r="AI177" i="3"/>
  <c r="Y177" i="3"/>
  <c r="W177" i="3"/>
  <c r="AM176" i="3"/>
  <c r="AH176" i="3"/>
  <c r="AF176" i="3" s="1"/>
  <c r="AG176" i="3"/>
  <c r="AD176" i="3"/>
  <c r="AC176" i="3"/>
  <c r="AJ176" i="3" s="1"/>
  <c r="AB176" i="3"/>
  <c r="Y176" i="3"/>
  <c r="W176" i="3"/>
  <c r="AM175" i="3"/>
  <c r="AH175" i="3"/>
  <c r="AF175" i="3" s="1"/>
  <c r="AG175" i="3"/>
  <c r="AD175" i="3"/>
  <c r="AC175" i="3"/>
  <c r="AJ175" i="3"/>
  <c r="AB175" i="3"/>
  <c r="AI175" i="3" s="1"/>
  <c r="Y175" i="3"/>
  <c r="W175" i="3"/>
  <c r="AM174" i="3"/>
  <c r="AH174" i="3"/>
  <c r="AF174" i="3"/>
  <c r="AG174" i="3"/>
  <c r="AD174" i="3"/>
  <c r="AC174" i="3"/>
  <c r="AJ174" i="3" s="1"/>
  <c r="AB174" i="3"/>
  <c r="AI174" i="3"/>
  <c r="Y174" i="3"/>
  <c r="W174" i="3"/>
  <c r="AM173" i="3"/>
  <c r="AH173" i="3"/>
  <c r="AF173" i="3" s="1"/>
  <c r="AG173" i="3"/>
  <c r="AD173" i="3"/>
  <c r="AC173" i="3"/>
  <c r="AJ173" i="3"/>
  <c r="AB173" i="3"/>
  <c r="Y173" i="3"/>
  <c r="W173" i="3"/>
  <c r="AM172" i="3"/>
  <c r="AH172" i="3"/>
  <c r="AF172" i="3" s="1"/>
  <c r="AG172" i="3"/>
  <c r="AD172" i="3"/>
  <c r="AC172" i="3"/>
  <c r="AJ172" i="3" s="1"/>
  <c r="AB172" i="3"/>
  <c r="Y172" i="3"/>
  <c r="W172" i="3"/>
  <c r="AM171" i="3"/>
  <c r="AH171" i="3"/>
  <c r="AF171" i="3"/>
  <c r="AG171" i="3"/>
  <c r="AD171" i="3"/>
  <c r="AC171" i="3"/>
  <c r="AJ171" i="3"/>
  <c r="AB171" i="3"/>
  <c r="AI171" i="3" s="1"/>
  <c r="Y171" i="3"/>
  <c r="W171" i="3"/>
  <c r="AM170" i="3"/>
  <c r="AH170" i="3"/>
  <c r="AF170" i="3" s="1"/>
  <c r="AG170" i="3"/>
  <c r="AD170" i="3"/>
  <c r="AC170" i="3"/>
  <c r="AJ170" i="3" s="1"/>
  <c r="AB170" i="3"/>
  <c r="AI170" i="3"/>
  <c r="Y170" i="3"/>
  <c r="W170" i="3"/>
  <c r="AM169" i="3"/>
  <c r="AH169" i="3"/>
  <c r="AF169" i="3"/>
  <c r="AG169" i="3"/>
  <c r="AD169" i="3"/>
  <c r="AC169" i="3"/>
  <c r="AJ169" i="3"/>
  <c r="AB169" i="3"/>
  <c r="Y169" i="3"/>
  <c r="W169" i="3"/>
  <c r="AM168" i="3"/>
  <c r="AH168" i="3"/>
  <c r="AF168" i="3"/>
  <c r="AG168" i="3"/>
  <c r="AD168" i="3"/>
  <c r="AC168" i="3"/>
  <c r="AJ168" i="3" s="1"/>
  <c r="AB168" i="3"/>
  <c r="X168" i="3"/>
  <c r="Y168" i="3"/>
  <c r="W168" i="3"/>
  <c r="AM167" i="3"/>
  <c r="AH167" i="3"/>
  <c r="AF167" i="3"/>
  <c r="AG167" i="3"/>
  <c r="AD167" i="3"/>
  <c r="AC167" i="3"/>
  <c r="AJ167" i="3" s="1"/>
  <c r="AB167" i="3"/>
  <c r="AI167" i="3"/>
  <c r="Y167" i="3"/>
  <c r="W167" i="3"/>
  <c r="AM166" i="3"/>
  <c r="AH166" i="3"/>
  <c r="AF166" i="3" s="1"/>
  <c r="AG166" i="3"/>
  <c r="AD166" i="3"/>
  <c r="AC166" i="3"/>
  <c r="AJ166" i="3"/>
  <c r="AB166" i="3"/>
  <c r="X166" i="3" s="1"/>
  <c r="Z166" i="3" s="1"/>
  <c r="AA166" i="3" s="1"/>
  <c r="Y166" i="3"/>
  <c r="W166" i="3"/>
  <c r="AM165" i="3"/>
  <c r="AH165" i="3"/>
  <c r="AF165" i="3" s="1"/>
  <c r="AG165" i="3"/>
  <c r="AD165" i="3"/>
  <c r="AC165" i="3"/>
  <c r="AJ165" i="3" s="1"/>
  <c r="AB165" i="3"/>
  <c r="AI165" i="3" s="1"/>
  <c r="Y165" i="3"/>
  <c r="W165" i="3"/>
  <c r="AM164" i="3"/>
  <c r="AH164" i="3"/>
  <c r="AF164" i="3"/>
  <c r="AG164" i="3"/>
  <c r="AD164" i="3"/>
  <c r="AC164" i="3"/>
  <c r="AJ164" i="3"/>
  <c r="AB164" i="3"/>
  <c r="X164" i="3" s="1"/>
  <c r="Y164" i="3"/>
  <c r="W164" i="3"/>
  <c r="AM163" i="3"/>
  <c r="AH163" i="3"/>
  <c r="AF163" i="3"/>
  <c r="AG163" i="3"/>
  <c r="AD163" i="3"/>
  <c r="AC163" i="3"/>
  <c r="AJ163" i="3" s="1"/>
  <c r="AB163" i="3"/>
  <c r="Y163" i="3"/>
  <c r="W163" i="3"/>
  <c r="AM162" i="3"/>
  <c r="AH162" i="3"/>
  <c r="AF162" i="3"/>
  <c r="AG162" i="3"/>
  <c r="AD162" i="3"/>
  <c r="AC162" i="3"/>
  <c r="AJ162" i="3" s="1"/>
  <c r="AB162" i="3"/>
  <c r="AI162" i="3" s="1"/>
  <c r="Y162" i="3"/>
  <c r="W162" i="3"/>
  <c r="AM161" i="3"/>
  <c r="AH161" i="3"/>
  <c r="AF161" i="3" s="1"/>
  <c r="AG161" i="3"/>
  <c r="AD161" i="3"/>
  <c r="AC161" i="3"/>
  <c r="AJ161" i="3"/>
  <c r="AB161" i="3"/>
  <c r="AI161" i="3" s="1"/>
  <c r="Y161" i="3"/>
  <c r="W161" i="3"/>
  <c r="AM160" i="3"/>
  <c r="AH160" i="3"/>
  <c r="AF160" i="3"/>
  <c r="AG160" i="3"/>
  <c r="AD160" i="3"/>
  <c r="AC160" i="3"/>
  <c r="AJ160" i="3" s="1"/>
  <c r="AB160" i="3"/>
  <c r="X160" i="3" s="1"/>
  <c r="Y160" i="3"/>
  <c r="W160" i="3"/>
  <c r="AM159" i="3"/>
  <c r="AH159" i="3"/>
  <c r="AF159" i="3"/>
  <c r="AG159" i="3"/>
  <c r="AD159" i="3"/>
  <c r="AC159" i="3"/>
  <c r="AJ159" i="3"/>
  <c r="AB159" i="3"/>
  <c r="Y159" i="3"/>
  <c r="W159" i="3"/>
  <c r="AM158" i="3"/>
  <c r="AH158" i="3"/>
  <c r="AF158" i="3"/>
  <c r="AG158" i="3"/>
  <c r="AD158" i="3"/>
  <c r="AC158" i="3"/>
  <c r="AJ158" i="3" s="1"/>
  <c r="AB158" i="3"/>
  <c r="AI158" i="3"/>
  <c r="Y158" i="3"/>
  <c r="W158" i="3"/>
  <c r="AM157" i="3"/>
  <c r="AH157" i="3"/>
  <c r="AF157" i="3" s="1"/>
  <c r="AG157" i="3"/>
  <c r="AD157" i="3"/>
  <c r="AC157" i="3"/>
  <c r="AJ157" i="3"/>
  <c r="AB157" i="3"/>
  <c r="Y157" i="3"/>
  <c r="W157" i="3"/>
  <c r="AM156" i="3"/>
  <c r="AH156" i="3"/>
  <c r="AF156" i="3"/>
  <c r="AG156" i="3"/>
  <c r="AD156" i="3"/>
  <c r="AC156" i="3"/>
  <c r="AJ156" i="3"/>
  <c r="AB156" i="3"/>
  <c r="X156" i="3"/>
  <c r="Y156" i="3"/>
  <c r="W156" i="3"/>
  <c r="AM155" i="3"/>
  <c r="AH155" i="3"/>
  <c r="AF155" i="3" s="1"/>
  <c r="AG155" i="3"/>
  <c r="AD155" i="3"/>
  <c r="AC155" i="3"/>
  <c r="AJ155" i="3"/>
  <c r="AB155" i="3"/>
  <c r="AI155" i="3" s="1"/>
  <c r="Y155" i="3"/>
  <c r="W155" i="3"/>
  <c r="AM154" i="3"/>
  <c r="AH154" i="3"/>
  <c r="AF154" i="3"/>
  <c r="AG154" i="3"/>
  <c r="AD154" i="3"/>
  <c r="AC154" i="3"/>
  <c r="AJ154" i="3" s="1"/>
  <c r="AB154" i="3"/>
  <c r="X154" i="3" s="1"/>
  <c r="Y154" i="3"/>
  <c r="W154" i="3"/>
  <c r="AM153" i="3"/>
  <c r="AH153" i="3"/>
  <c r="AF153" i="3"/>
  <c r="AG153" i="3"/>
  <c r="AD153" i="3"/>
  <c r="AC153" i="3"/>
  <c r="AJ153" i="3" s="1"/>
  <c r="AB153" i="3"/>
  <c r="AI153" i="3"/>
  <c r="Y153" i="3"/>
  <c r="W153" i="3"/>
  <c r="AM152" i="3"/>
  <c r="AH152" i="3"/>
  <c r="AF152" i="3" s="1"/>
  <c r="AG152" i="3"/>
  <c r="AD152" i="3"/>
  <c r="AC152" i="3"/>
  <c r="AJ152" i="3"/>
  <c r="AB152" i="3"/>
  <c r="X152" i="3" s="1"/>
  <c r="Y152" i="3"/>
  <c r="W152" i="3"/>
  <c r="AN152" i="3" s="1"/>
  <c r="AM151" i="3"/>
  <c r="AH151" i="3"/>
  <c r="AF151" i="3"/>
  <c r="AG151" i="3"/>
  <c r="AD151" i="3"/>
  <c r="AC151" i="3"/>
  <c r="AJ151" i="3" s="1"/>
  <c r="AB151" i="3"/>
  <c r="Y151" i="3"/>
  <c r="W151" i="3"/>
  <c r="AM150" i="3"/>
  <c r="AH150" i="3"/>
  <c r="AF150" i="3" s="1"/>
  <c r="AG150" i="3"/>
  <c r="AD150" i="3"/>
  <c r="AC150" i="3"/>
  <c r="AJ150" i="3"/>
  <c r="AB150" i="3"/>
  <c r="AI150" i="3"/>
  <c r="Y150" i="3"/>
  <c r="W150" i="3"/>
  <c r="AM149" i="3"/>
  <c r="AH149" i="3"/>
  <c r="AF149" i="3"/>
  <c r="AG149" i="3"/>
  <c r="AD149" i="3"/>
  <c r="AC149" i="3"/>
  <c r="AJ149" i="3"/>
  <c r="AB149" i="3"/>
  <c r="AI149" i="3" s="1"/>
  <c r="Y149" i="3"/>
  <c r="W149" i="3"/>
  <c r="AM148" i="3"/>
  <c r="AH148" i="3"/>
  <c r="AF148" i="3"/>
  <c r="AG148" i="3"/>
  <c r="AD148" i="3"/>
  <c r="AC148" i="3"/>
  <c r="AJ148" i="3"/>
  <c r="AB148" i="3"/>
  <c r="X148" i="3" s="1"/>
  <c r="Z148" i="3" s="1"/>
  <c r="AA148" i="3" s="1"/>
  <c r="Y148" i="3"/>
  <c r="W148" i="3"/>
  <c r="AM147" i="3"/>
  <c r="AH147" i="3"/>
  <c r="AF147" i="3" s="1"/>
  <c r="AG147" i="3"/>
  <c r="AD147" i="3"/>
  <c r="AC147" i="3"/>
  <c r="AJ147" i="3"/>
  <c r="AB147" i="3"/>
  <c r="AI147" i="3"/>
  <c r="Y147" i="3"/>
  <c r="W147" i="3"/>
  <c r="AM146" i="3"/>
  <c r="AH146" i="3"/>
  <c r="AF146" i="3" s="1"/>
  <c r="AG146" i="3"/>
  <c r="AD146" i="3"/>
  <c r="AC146" i="3"/>
  <c r="AJ146" i="3" s="1"/>
  <c r="AB146" i="3"/>
  <c r="AI146" i="3" s="1"/>
  <c r="Y146" i="3"/>
  <c r="W146" i="3"/>
  <c r="AM145" i="3"/>
  <c r="AH145" i="3"/>
  <c r="AF145" i="3" s="1"/>
  <c r="AG145" i="3"/>
  <c r="AD145" i="3"/>
  <c r="AC145" i="3"/>
  <c r="AJ145" i="3"/>
  <c r="AB145" i="3"/>
  <c r="AI145" i="3"/>
  <c r="Y145" i="3"/>
  <c r="W145" i="3"/>
  <c r="AM144" i="3"/>
  <c r="AH144" i="3"/>
  <c r="AF144" i="3"/>
  <c r="AG144" i="3"/>
  <c r="AD144" i="3"/>
  <c r="AC144" i="3"/>
  <c r="AJ144" i="3"/>
  <c r="AB144" i="3"/>
  <c r="X144" i="3" s="1"/>
  <c r="Y144" i="3"/>
  <c r="W144" i="3"/>
  <c r="AM143" i="3"/>
  <c r="AH143" i="3"/>
  <c r="AF143" i="3"/>
  <c r="AG143" i="3"/>
  <c r="AD143" i="3"/>
  <c r="AC143" i="3"/>
  <c r="AJ143" i="3" s="1"/>
  <c r="AB143" i="3"/>
  <c r="AI143" i="3" s="1"/>
  <c r="Y143" i="3"/>
  <c r="W143" i="3"/>
  <c r="AM142" i="3"/>
  <c r="AH142" i="3"/>
  <c r="AF142" i="3"/>
  <c r="AG142" i="3"/>
  <c r="AD142" i="3"/>
  <c r="AC142" i="3"/>
  <c r="AJ142" i="3" s="1"/>
  <c r="AB142" i="3"/>
  <c r="AI142" i="3"/>
  <c r="Y142" i="3"/>
  <c r="W142" i="3"/>
  <c r="AM141" i="3"/>
  <c r="AH141" i="3"/>
  <c r="AF141" i="3"/>
  <c r="AG141" i="3"/>
  <c r="AD141" i="3"/>
  <c r="AC141" i="3"/>
  <c r="AJ141" i="3"/>
  <c r="AB141" i="3"/>
  <c r="Y141" i="3"/>
  <c r="W141" i="3"/>
  <c r="AM140" i="3"/>
  <c r="AH140" i="3"/>
  <c r="AF140" i="3"/>
  <c r="AG140" i="3"/>
  <c r="AD140" i="3"/>
  <c r="AC140" i="3"/>
  <c r="AJ140" i="3" s="1"/>
  <c r="AB140" i="3"/>
  <c r="X140" i="3"/>
  <c r="Z140" i="3" s="1"/>
  <c r="Y140" i="3"/>
  <c r="W140" i="3"/>
  <c r="AM139" i="3"/>
  <c r="AH139" i="3"/>
  <c r="AF139" i="3"/>
  <c r="AG139" i="3"/>
  <c r="AD139" i="3"/>
  <c r="AC139" i="3"/>
  <c r="AJ139" i="3" s="1"/>
  <c r="AB139" i="3"/>
  <c r="AI139" i="3"/>
  <c r="Y139" i="3"/>
  <c r="W139" i="3"/>
  <c r="AM138" i="3"/>
  <c r="AH138" i="3"/>
  <c r="AF138" i="3" s="1"/>
  <c r="AN138" i="3" s="1"/>
  <c r="AG138" i="3"/>
  <c r="AD138" i="3"/>
  <c r="AC138" i="3"/>
  <c r="AJ138" i="3" s="1"/>
  <c r="AB138" i="3"/>
  <c r="X138" i="3" s="1"/>
  <c r="Y138" i="3"/>
  <c r="W138" i="3"/>
  <c r="AM137" i="3"/>
  <c r="AH137" i="3"/>
  <c r="AF137" i="3" s="1"/>
  <c r="AG137" i="3"/>
  <c r="AD137" i="3"/>
  <c r="AC137" i="3"/>
  <c r="AJ137" i="3"/>
  <c r="AB137" i="3"/>
  <c r="Y137" i="3"/>
  <c r="W137" i="3"/>
  <c r="AM136" i="3"/>
  <c r="AH136" i="3"/>
  <c r="AF136" i="3" s="1"/>
  <c r="AG136" i="3"/>
  <c r="AD136" i="3"/>
  <c r="AC136" i="3"/>
  <c r="AJ136" i="3"/>
  <c r="AB136" i="3"/>
  <c r="X136" i="3"/>
  <c r="Y136" i="3"/>
  <c r="W136" i="3"/>
  <c r="AM135" i="3"/>
  <c r="AH135" i="3"/>
  <c r="AF135" i="3" s="1"/>
  <c r="AG135" i="3"/>
  <c r="AD135" i="3"/>
  <c r="AC135" i="3"/>
  <c r="AJ135" i="3" s="1"/>
  <c r="AB135" i="3"/>
  <c r="AI135" i="3"/>
  <c r="Y135" i="3"/>
  <c r="W135" i="3"/>
  <c r="AM134" i="3"/>
  <c r="AH134" i="3"/>
  <c r="AF134" i="3"/>
  <c r="AG134" i="3"/>
  <c r="AD134" i="3"/>
  <c r="AC134" i="3"/>
  <c r="AJ134" i="3"/>
  <c r="AB134" i="3"/>
  <c r="X134" i="3"/>
  <c r="Y134" i="3"/>
  <c r="W134" i="3"/>
  <c r="AM133" i="3"/>
  <c r="AH133" i="3"/>
  <c r="AF133" i="3" s="1"/>
  <c r="AG133" i="3"/>
  <c r="AD133" i="3"/>
  <c r="AC133" i="3"/>
  <c r="AJ133" i="3"/>
  <c r="AB133" i="3"/>
  <c r="AI133" i="3" s="1"/>
  <c r="Y133" i="3"/>
  <c r="W133" i="3"/>
  <c r="AM132" i="3"/>
  <c r="AH132" i="3"/>
  <c r="AF132" i="3"/>
  <c r="AG132" i="3"/>
  <c r="AD132" i="3"/>
  <c r="AC132" i="3"/>
  <c r="AJ132" i="3" s="1"/>
  <c r="AB132" i="3"/>
  <c r="Y132" i="3"/>
  <c r="W132" i="3"/>
  <c r="AM131" i="3"/>
  <c r="AH131" i="3"/>
  <c r="AF131" i="3"/>
  <c r="AG131" i="3"/>
  <c r="AD131" i="3"/>
  <c r="AC131" i="3"/>
  <c r="AJ131" i="3" s="1"/>
  <c r="AB131" i="3"/>
  <c r="Y131" i="3"/>
  <c r="W131" i="3"/>
  <c r="AM130" i="3"/>
  <c r="AH130" i="3"/>
  <c r="AF130" i="3"/>
  <c r="AG130" i="3"/>
  <c r="AD130" i="3"/>
  <c r="AC130" i="3"/>
  <c r="AJ130" i="3"/>
  <c r="AB130" i="3"/>
  <c r="X130" i="3" s="1"/>
  <c r="Y130" i="3"/>
  <c r="W130" i="3"/>
  <c r="AM129" i="3"/>
  <c r="AH129" i="3"/>
  <c r="AF129" i="3"/>
  <c r="AG129" i="3"/>
  <c r="AD129" i="3"/>
  <c r="AC129" i="3"/>
  <c r="AJ129" i="3" s="1"/>
  <c r="AB129" i="3"/>
  <c r="Y129" i="3"/>
  <c r="W129" i="3"/>
  <c r="AM128" i="3"/>
  <c r="AH128" i="3"/>
  <c r="AF128" i="3" s="1"/>
  <c r="AG128" i="3"/>
  <c r="AD128" i="3"/>
  <c r="AC128" i="3"/>
  <c r="AJ128" i="3" s="1"/>
  <c r="AB128" i="3"/>
  <c r="X128" i="3" s="1"/>
  <c r="Y128" i="3"/>
  <c r="W128" i="3"/>
  <c r="AM127" i="3"/>
  <c r="AH127" i="3"/>
  <c r="AF127" i="3"/>
  <c r="AG127" i="3"/>
  <c r="AD127" i="3"/>
  <c r="AC127" i="3"/>
  <c r="AJ127" i="3" s="1"/>
  <c r="AB127" i="3"/>
  <c r="AI127" i="3"/>
  <c r="Y127" i="3"/>
  <c r="W127" i="3"/>
  <c r="AM126" i="3"/>
  <c r="AH126" i="3"/>
  <c r="AF126" i="3" s="1"/>
  <c r="AG126" i="3"/>
  <c r="AD126" i="3"/>
  <c r="AC126" i="3"/>
  <c r="AJ126" i="3"/>
  <c r="AB126" i="3"/>
  <c r="X126" i="3" s="1"/>
  <c r="AN126" i="3" s="1"/>
  <c r="Y126" i="3"/>
  <c r="W126" i="3"/>
  <c r="AM125" i="3"/>
  <c r="AH125" i="3"/>
  <c r="AF125" i="3"/>
  <c r="AG125" i="3"/>
  <c r="AD125" i="3"/>
  <c r="AC125" i="3"/>
  <c r="AJ125" i="3" s="1"/>
  <c r="AB125" i="3"/>
  <c r="Y125" i="3"/>
  <c r="W125" i="3"/>
  <c r="AM124" i="3"/>
  <c r="AH124" i="3"/>
  <c r="AF124" i="3"/>
  <c r="AG124" i="3"/>
  <c r="AD124" i="3"/>
  <c r="AC124" i="3"/>
  <c r="AJ124" i="3"/>
  <c r="AB124" i="3"/>
  <c r="Y124" i="3"/>
  <c r="W124" i="3"/>
  <c r="AM123" i="3"/>
  <c r="AH123" i="3"/>
  <c r="AF123" i="3" s="1"/>
  <c r="AG123" i="3"/>
  <c r="AD123" i="3"/>
  <c r="AC123" i="3"/>
  <c r="AJ123" i="3"/>
  <c r="AB123" i="3"/>
  <c r="Y123" i="3"/>
  <c r="W123" i="3"/>
  <c r="AM122" i="3"/>
  <c r="AH122" i="3"/>
  <c r="AF122" i="3"/>
  <c r="AG122" i="3"/>
  <c r="AD122" i="3"/>
  <c r="AC122" i="3"/>
  <c r="AJ122" i="3"/>
  <c r="AB122" i="3"/>
  <c r="AI122" i="3"/>
  <c r="Y122" i="3"/>
  <c r="W122" i="3"/>
  <c r="AM121" i="3"/>
  <c r="AH121" i="3"/>
  <c r="AF121" i="3"/>
  <c r="AG121" i="3"/>
  <c r="AD121" i="3"/>
  <c r="AC121" i="3"/>
  <c r="AJ121" i="3" s="1"/>
  <c r="AB121" i="3"/>
  <c r="AI121" i="3" s="1"/>
  <c r="Y121" i="3"/>
  <c r="W121" i="3"/>
  <c r="AM120" i="3"/>
  <c r="AH120" i="3"/>
  <c r="AF120" i="3"/>
  <c r="AG120" i="3"/>
  <c r="AD120" i="3"/>
  <c r="AC120" i="3"/>
  <c r="AJ120" i="3"/>
  <c r="AB120" i="3"/>
  <c r="Y120" i="3"/>
  <c r="W120" i="3"/>
  <c r="AM119" i="3"/>
  <c r="AH119" i="3"/>
  <c r="AF119" i="3"/>
  <c r="AG119" i="3"/>
  <c r="AD119" i="3"/>
  <c r="AC119" i="3"/>
  <c r="AJ119" i="3"/>
  <c r="AB119" i="3"/>
  <c r="Y119" i="3"/>
  <c r="W119" i="3"/>
  <c r="AM118" i="3"/>
  <c r="AH118" i="3"/>
  <c r="AF118" i="3"/>
  <c r="AG118" i="3"/>
  <c r="AD118" i="3"/>
  <c r="AC118" i="3"/>
  <c r="AJ118" i="3" s="1"/>
  <c r="AB118" i="3"/>
  <c r="Y118" i="3"/>
  <c r="W118" i="3"/>
  <c r="AM117" i="3"/>
  <c r="AH117" i="3"/>
  <c r="AF117" i="3" s="1"/>
  <c r="AG117" i="3"/>
  <c r="AD117" i="3"/>
  <c r="AC117" i="3"/>
  <c r="AJ117" i="3"/>
  <c r="AB117" i="3"/>
  <c r="AI117" i="3" s="1"/>
  <c r="Y117" i="3"/>
  <c r="W117" i="3"/>
  <c r="AM116" i="3"/>
  <c r="AH116" i="3"/>
  <c r="AF116" i="3"/>
  <c r="AG116" i="3"/>
  <c r="AD116" i="3"/>
  <c r="AC116" i="3"/>
  <c r="AJ116" i="3" s="1"/>
  <c r="AB116" i="3"/>
  <c r="AI116" i="3"/>
  <c r="Y116" i="3"/>
  <c r="W116" i="3"/>
  <c r="AM115" i="3"/>
  <c r="AH115" i="3"/>
  <c r="AF115" i="3" s="1"/>
  <c r="AG115" i="3"/>
  <c r="AD115" i="3"/>
  <c r="AC115" i="3"/>
  <c r="AJ115" i="3" s="1"/>
  <c r="AB115" i="3"/>
  <c r="X115" i="3"/>
  <c r="Y115" i="3"/>
  <c r="W115" i="3"/>
  <c r="AM114" i="3"/>
  <c r="AH114" i="3"/>
  <c r="AF114" i="3" s="1"/>
  <c r="AG114" i="3"/>
  <c r="AD114" i="3"/>
  <c r="AC114" i="3"/>
  <c r="AJ114" i="3" s="1"/>
  <c r="AB114" i="3"/>
  <c r="Y114" i="3"/>
  <c r="W114" i="3"/>
  <c r="AM113" i="3"/>
  <c r="AH113" i="3"/>
  <c r="AF113" i="3"/>
  <c r="AG113" i="3"/>
  <c r="AD113" i="3"/>
  <c r="AC113" i="3"/>
  <c r="AJ113" i="3"/>
  <c r="AB113" i="3"/>
  <c r="AI113" i="3" s="1"/>
  <c r="Y113" i="3"/>
  <c r="W113" i="3"/>
  <c r="AM112" i="3"/>
  <c r="AH112" i="3"/>
  <c r="AF112" i="3" s="1"/>
  <c r="AG112" i="3"/>
  <c r="AD112" i="3"/>
  <c r="AC112" i="3"/>
  <c r="AJ112" i="3" s="1"/>
  <c r="AB112" i="3"/>
  <c r="X112" i="3"/>
  <c r="Y112" i="3"/>
  <c r="W112" i="3"/>
  <c r="AM111" i="3"/>
  <c r="AH111" i="3"/>
  <c r="AF111" i="3" s="1"/>
  <c r="AG111" i="3"/>
  <c r="AD111" i="3"/>
  <c r="AC111" i="3"/>
  <c r="AJ111" i="3"/>
  <c r="AB111" i="3"/>
  <c r="X111" i="3" s="1"/>
  <c r="AN111" i="3" s="1"/>
  <c r="Y111" i="3"/>
  <c r="W111" i="3"/>
  <c r="AM110" i="3"/>
  <c r="AH110" i="3"/>
  <c r="AF110" i="3"/>
  <c r="AG110" i="3"/>
  <c r="AD110" i="3"/>
  <c r="AC110" i="3"/>
  <c r="AJ110" i="3" s="1"/>
  <c r="AB110" i="3"/>
  <c r="Y110" i="3"/>
  <c r="W110" i="3"/>
  <c r="AM109" i="3"/>
  <c r="AH109" i="3"/>
  <c r="AF109" i="3"/>
  <c r="AG109" i="3"/>
  <c r="AD109" i="3"/>
  <c r="AC109" i="3"/>
  <c r="AJ109" i="3" s="1"/>
  <c r="AB109" i="3"/>
  <c r="AI109" i="3"/>
  <c r="Y109" i="3"/>
  <c r="W109" i="3"/>
  <c r="AM108" i="3"/>
  <c r="AH108" i="3"/>
  <c r="AF108" i="3"/>
  <c r="AG108" i="3"/>
  <c r="AD108" i="3"/>
  <c r="AC108" i="3"/>
  <c r="AJ108" i="3"/>
  <c r="AB108" i="3"/>
  <c r="X108" i="3"/>
  <c r="Y108" i="3"/>
  <c r="W108" i="3"/>
  <c r="AM107" i="3"/>
  <c r="AH107" i="3"/>
  <c r="AF107" i="3" s="1"/>
  <c r="AG107" i="3"/>
  <c r="AD107" i="3"/>
  <c r="AC107" i="3"/>
  <c r="AJ107" i="3"/>
  <c r="AB107" i="3"/>
  <c r="X107" i="3" s="1"/>
  <c r="Y107" i="3"/>
  <c r="W107" i="3"/>
  <c r="AM106" i="3"/>
  <c r="AH106" i="3"/>
  <c r="AF106" i="3"/>
  <c r="AG106" i="3"/>
  <c r="AD106" i="3"/>
  <c r="AC106" i="3"/>
  <c r="AJ106" i="3" s="1"/>
  <c r="AB106" i="3"/>
  <c r="Y106" i="3"/>
  <c r="W106" i="3"/>
  <c r="AM105" i="3"/>
  <c r="AH105" i="3"/>
  <c r="AF105" i="3"/>
  <c r="AG105" i="3"/>
  <c r="AD105" i="3"/>
  <c r="AC105" i="3"/>
  <c r="AJ105" i="3"/>
  <c r="AB105" i="3"/>
  <c r="AI105" i="3" s="1"/>
  <c r="Y105" i="3"/>
  <c r="W105" i="3"/>
  <c r="AM104" i="3"/>
  <c r="AH104" i="3"/>
  <c r="AF104" i="3"/>
  <c r="AG104" i="3"/>
  <c r="AD104" i="3"/>
  <c r="AC104" i="3"/>
  <c r="AJ104" i="3" s="1"/>
  <c r="AB104" i="3"/>
  <c r="X104" i="3" s="1"/>
  <c r="Y104" i="3"/>
  <c r="W104" i="3"/>
  <c r="AM103" i="3"/>
  <c r="AH103" i="3"/>
  <c r="AF103" i="3"/>
  <c r="AG103" i="3"/>
  <c r="AD103" i="3"/>
  <c r="AC103" i="3"/>
  <c r="AJ103" i="3"/>
  <c r="AB103" i="3"/>
  <c r="Y103" i="3"/>
  <c r="W103" i="3"/>
  <c r="AM102" i="3"/>
  <c r="AH102" i="3"/>
  <c r="AF102" i="3"/>
  <c r="AG102" i="3"/>
  <c r="AD102" i="3"/>
  <c r="AC102" i="3"/>
  <c r="AJ102" i="3" s="1"/>
  <c r="AB102" i="3"/>
  <c r="Y102" i="3"/>
  <c r="W102" i="3"/>
  <c r="AM101" i="3"/>
  <c r="AH101" i="3"/>
  <c r="AF101" i="3" s="1"/>
  <c r="AG101" i="3"/>
  <c r="AD101" i="3"/>
  <c r="AC101" i="3"/>
  <c r="AJ101" i="3"/>
  <c r="AB101" i="3"/>
  <c r="AI101" i="3"/>
  <c r="Y101" i="3"/>
  <c r="W101" i="3"/>
  <c r="AM100" i="3"/>
  <c r="AH100" i="3"/>
  <c r="AF100" i="3"/>
  <c r="AG100" i="3"/>
  <c r="AD100" i="3"/>
  <c r="AC100" i="3"/>
  <c r="AJ100" i="3" s="1"/>
  <c r="AB100" i="3"/>
  <c r="AI100" i="3"/>
  <c r="Y100" i="3"/>
  <c r="W100" i="3"/>
  <c r="AM99" i="3"/>
  <c r="AH99" i="3"/>
  <c r="AF99" i="3"/>
  <c r="AG99" i="3"/>
  <c r="AD99" i="3"/>
  <c r="AC99" i="3"/>
  <c r="AJ99" i="3" s="1"/>
  <c r="AB99" i="3"/>
  <c r="X99" i="3"/>
  <c r="Y99" i="3"/>
  <c r="W99" i="3"/>
  <c r="AM98" i="3"/>
  <c r="AH98" i="3"/>
  <c r="AF98" i="3"/>
  <c r="AG98" i="3"/>
  <c r="AD98" i="3"/>
  <c r="AC98" i="3"/>
  <c r="AJ98" i="3"/>
  <c r="AB98" i="3"/>
  <c r="Y98" i="3"/>
  <c r="W98" i="3"/>
  <c r="AM97" i="3"/>
  <c r="AH97" i="3"/>
  <c r="AF97" i="3"/>
  <c r="AG97" i="3"/>
  <c r="AD97" i="3"/>
  <c r="AC97" i="3"/>
  <c r="AJ97" i="3" s="1"/>
  <c r="AB97" i="3"/>
  <c r="AI97" i="3"/>
  <c r="Y97" i="3"/>
  <c r="W97" i="3"/>
  <c r="AM96" i="3"/>
  <c r="AH96" i="3"/>
  <c r="AF96" i="3" s="1"/>
  <c r="AG96" i="3"/>
  <c r="AD96" i="3"/>
  <c r="AC96" i="3"/>
  <c r="AJ96" i="3"/>
  <c r="AB96" i="3"/>
  <c r="AI96" i="3" s="1"/>
  <c r="Y96" i="3"/>
  <c r="W96" i="3"/>
  <c r="AM95" i="3"/>
  <c r="AH95" i="3"/>
  <c r="AF95" i="3"/>
  <c r="AG95" i="3"/>
  <c r="AD95" i="3"/>
  <c r="AC95" i="3"/>
  <c r="AJ95" i="3" s="1"/>
  <c r="AB95" i="3"/>
  <c r="X95" i="3"/>
  <c r="Z95" i="3" s="1"/>
  <c r="Y95" i="3"/>
  <c r="W95" i="3"/>
  <c r="AM94" i="3"/>
  <c r="AH94" i="3"/>
  <c r="AF94" i="3"/>
  <c r="AG94" i="3"/>
  <c r="AD94" i="3"/>
  <c r="AC94" i="3"/>
  <c r="AJ94" i="3"/>
  <c r="AB94" i="3"/>
  <c r="Y94" i="3"/>
  <c r="W94" i="3"/>
  <c r="AM93" i="3"/>
  <c r="AH93" i="3"/>
  <c r="AF93" i="3"/>
  <c r="AG93" i="3"/>
  <c r="AD93" i="3"/>
  <c r="AC93" i="3"/>
  <c r="AJ93" i="3" s="1"/>
  <c r="AB93" i="3"/>
  <c r="AI93" i="3"/>
  <c r="Y93" i="3"/>
  <c r="W93" i="3"/>
  <c r="AM92" i="3"/>
  <c r="AH92" i="3"/>
  <c r="AF92" i="3"/>
  <c r="AG92" i="3"/>
  <c r="AD92" i="3"/>
  <c r="AC92" i="3"/>
  <c r="AJ92" i="3"/>
  <c r="AB92" i="3"/>
  <c r="Y92" i="3"/>
  <c r="W92" i="3"/>
  <c r="AM91" i="3"/>
  <c r="AH91" i="3"/>
  <c r="AF91" i="3"/>
  <c r="AG91" i="3"/>
  <c r="AD91" i="3"/>
  <c r="AC91" i="3"/>
  <c r="AJ91" i="3" s="1"/>
  <c r="AB91" i="3"/>
  <c r="X91" i="3"/>
  <c r="Y91" i="3"/>
  <c r="W91" i="3"/>
  <c r="AM90" i="3"/>
  <c r="AH90" i="3"/>
  <c r="AF90" i="3" s="1"/>
  <c r="AG90" i="3"/>
  <c r="AD90" i="3"/>
  <c r="AC90" i="3"/>
  <c r="AJ90" i="3"/>
  <c r="AB90" i="3"/>
  <c r="Y90" i="3"/>
  <c r="W90" i="3"/>
  <c r="AM89" i="3"/>
  <c r="AH89" i="3"/>
  <c r="AF89" i="3" s="1"/>
  <c r="AG89" i="3"/>
  <c r="AD89" i="3"/>
  <c r="AC89" i="3"/>
  <c r="AJ89" i="3" s="1"/>
  <c r="AB89" i="3"/>
  <c r="Y89" i="3"/>
  <c r="W89" i="3"/>
  <c r="AM88" i="3"/>
  <c r="AH88" i="3"/>
  <c r="AF88" i="3"/>
  <c r="AG88" i="3"/>
  <c r="AD88" i="3"/>
  <c r="AC88" i="3"/>
  <c r="AJ88" i="3"/>
  <c r="AB88" i="3"/>
  <c r="AI88" i="3" s="1"/>
  <c r="Y88" i="3"/>
  <c r="W88" i="3"/>
  <c r="AM87" i="3"/>
  <c r="AH87" i="3"/>
  <c r="AF87" i="3" s="1"/>
  <c r="AG87" i="3"/>
  <c r="AD87" i="3"/>
  <c r="AC87" i="3"/>
  <c r="AJ87" i="3" s="1"/>
  <c r="AB87" i="3"/>
  <c r="X87" i="3" s="1"/>
  <c r="Y87" i="3"/>
  <c r="W87" i="3"/>
  <c r="AM86" i="3"/>
  <c r="AH86" i="3"/>
  <c r="AF86" i="3" s="1"/>
  <c r="AG86" i="3"/>
  <c r="AD86" i="3"/>
  <c r="AC86" i="3"/>
  <c r="AJ86" i="3" s="1"/>
  <c r="AB86" i="3"/>
  <c r="Y86" i="3"/>
  <c r="W86" i="3"/>
  <c r="AM85" i="3"/>
  <c r="AH85" i="3"/>
  <c r="AF85" i="3"/>
  <c r="AG85" i="3"/>
  <c r="AD85" i="3"/>
  <c r="AC85" i="3"/>
  <c r="AJ85" i="3"/>
  <c r="AB85" i="3"/>
  <c r="Y85" i="3"/>
  <c r="W85" i="3"/>
  <c r="AM84" i="3"/>
  <c r="AH84" i="3"/>
  <c r="AF84" i="3" s="1"/>
  <c r="AG84" i="3"/>
  <c r="AD84" i="3"/>
  <c r="AC84" i="3"/>
  <c r="AJ84" i="3"/>
  <c r="AB84" i="3"/>
  <c r="X84" i="3" s="1"/>
  <c r="AI84" i="3"/>
  <c r="Y84" i="3"/>
  <c r="W84" i="3"/>
  <c r="AM83" i="3"/>
  <c r="AH83" i="3"/>
  <c r="AF83" i="3"/>
  <c r="AG83" i="3"/>
  <c r="AD83" i="3"/>
  <c r="AC83" i="3"/>
  <c r="AJ83" i="3" s="1"/>
  <c r="AB83" i="3"/>
  <c r="X83" i="3"/>
  <c r="Y83" i="3"/>
  <c r="W83" i="3"/>
  <c r="AM82" i="3"/>
  <c r="AH82" i="3"/>
  <c r="AF82" i="3"/>
  <c r="AG82" i="3"/>
  <c r="AD82" i="3"/>
  <c r="AC82" i="3"/>
  <c r="AJ82" i="3"/>
  <c r="AB82" i="3"/>
  <c r="Y82" i="3"/>
  <c r="W82" i="3"/>
  <c r="AM81" i="3"/>
  <c r="AH81" i="3"/>
  <c r="AF81" i="3"/>
  <c r="AG81" i="3"/>
  <c r="AD81" i="3"/>
  <c r="AC81" i="3"/>
  <c r="AJ81" i="3" s="1"/>
  <c r="AB81" i="3"/>
  <c r="AI81" i="3" s="1"/>
  <c r="Y81" i="3"/>
  <c r="W81" i="3"/>
  <c r="AM80" i="3"/>
  <c r="AH80" i="3"/>
  <c r="AF80" i="3"/>
  <c r="AG80" i="3"/>
  <c r="AD80" i="3"/>
  <c r="AC80" i="3"/>
  <c r="AJ80" i="3" s="1"/>
  <c r="AB80" i="3"/>
  <c r="X80" i="3" s="1"/>
  <c r="Y80" i="3"/>
  <c r="W80" i="3"/>
  <c r="AM79" i="3"/>
  <c r="AH79" i="3"/>
  <c r="AF79" i="3" s="1"/>
  <c r="AG79" i="3"/>
  <c r="AD79" i="3"/>
  <c r="AC79" i="3"/>
  <c r="AJ79" i="3"/>
  <c r="AB79" i="3"/>
  <c r="X79" i="3" s="1"/>
  <c r="Y79" i="3"/>
  <c r="W79" i="3"/>
  <c r="AM78" i="3"/>
  <c r="AH78" i="3"/>
  <c r="AF78" i="3"/>
  <c r="AG78" i="3"/>
  <c r="AD78" i="3"/>
  <c r="AC78" i="3"/>
  <c r="AJ78" i="3" s="1"/>
  <c r="AB78" i="3"/>
  <c r="Y78" i="3"/>
  <c r="W78" i="3"/>
  <c r="AM77" i="3"/>
  <c r="AH77" i="3"/>
  <c r="AF77" i="3"/>
  <c r="AG77" i="3"/>
  <c r="AD77" i="3"/>
  <c r="AC77" i="3"/>
  <c r="AJ77" i="3"/>
  <c r="AB77" i="3"/>
  <c r="AI77" i="3" s="1"/>
  <c r="Y77" i="3"/>
  <c r="W77" i="3"/>
  <c r="AM76" i="3"/>
  <c r="AH76" i="3"/>
  <c r="AF76" i="3"/>
  <c r="AG76" i="3"/>
  <c r="AD76" i="3"/>
  <c r="AC76" i="3"/>
  <c r="AJ76" i="3" s="1"/>
  <c r="AB76" i="3"/>
  <c r="X76" i="3"/>
  <c r="Y76" i="3"/>
  <c r="W76" i="3"/>
  <c r="AM75" i="3"/>
  <c r="AH75" i="3"/>
  <c r="AF75" i="3" s="1"/>
  <c r="AG75" i="3"/>
  <c r="AD75" i="3"/>
  <c r="AC75" i="3"/>
  <c r="AJ75" i="3"/>
  <c r="AB75" i="3"/>
  <c r="X75" i="3" s="1"/>
  <c r="Y75" i="3"/>
  <c r="W75" i="3"/>
  <c r="AM74" i="3"/>
  <c r="AH74" i="3"/>
  <c r="AF74" i="3" s="1"/>
  <c r="AG74" i="3"/>
  <c r="AD74" i="3"/>
  <c r="AC74" i="3"/>
  <c r="AJ74" i="3" s="1"/>
  <c r="AB74" i="3"/>
  <c r="Y74" i="3"/>
  <c r="W74" i="3"/>
  <c r="AM73" i="3"/>
  <c r="AH73" i="3"/>
  <c r="AF73" i="3" s="1"/>
  <c r="AG73" i="3"/>
  <c r="AD73" i="3"/>
  <c r="AC73" i="3"/>
  <c r="AJ73" i="3"/>
  <c r="AB73" i="3"/>
  <c r="AI73" i="3" s="1"/>
  <c r="Y73" i="3"/>
  <c r="W73" i="3"/>
  <c r="AM72" i="3"/>
  <c r="AH72" i="3"/>
  <c r="AF72" i="3" s="1"/>
  <c r="AG72" i="3"/>
  <c r="AD72" i="3"/>
  <c r="AC72" i="3"/>
  <c r="AJ72" i="3" s="1"/>
  <c r="AB72" i="3"/>
  <c r="AI72" i="3"/>
  <c r="Y72" i="3"/>
  <c r="W72" i="3"/>
  <c r="AM71" i="3"/>
  <c r="AH71" i="3"/>
  <c r="AF71" i="3" s="1"/>
  <c r="AG71" i="3"/>
  <c r="AD71" i="3"/>
  <c r="AC71" i="3"/>
  <c r="AJ71" i="3"/>
  <c r="AB71" i="3"/>
  <c r="Y71" i="3"/>
  <c r="W71" i="3"/>
  <c r="AM70" i="3"/>
  <c r="AH70" i="3"/>
  <c r="AF70" i="3" s="1"/>
  <c r="AG70" i="3"/>
  <c r="AD70" i="3"/>
  <c r="AC70" i="3"/>
  <c r="AJ70" i="3" s="1"/>
  <c r="AB70" i="3"/>
  <c r="Y70" i="3"/>
  <c r="W70" i="3"/>
  <c r="AM69" i="3"/>
  <c r="AH69" i="3"/>
  <c r="AF69" i="3" s="1"/>
  <c r="AG69" i="3"/>
  <c r="AD69" i="3"/>
  <c r="AC69" i="3"/>
  <c r="AJ69" i="3" s="1"/>
  <c r="AB69" i="3"/>
  <c r="AI69" i="3"/>
  <c r="Y69" i="3"/>
  <c r="W69" i="3"/>
  <c r="AM68" i="3"/>
  <c r="AH68" i="3"/>
  <c r="AF68" i="3"/>
  <c r="AG68" i="3"/>
  <c r="AD68" i="3"/>
  <c r="AC68" i="3"/>
  <c r="AJ68" i="3" s="1"/>
  <c r="AB68" i="3"/>
  <c r="X68" i="3" s="1"/>
  <c r="Y68" i="3"/>
  <c r="W68" i="3"/>
  <c r="AM67" i="3"/>
  <c r="AH67" i="3"/>
  <c r="AF67" i="3"/>
  <c r="AG67" i="3"/>
  <c r="AD67" i="3"/>
  <c r="AC67" i="3"/>
  <c r="AJ67" i="3"/>
  <c r="AB67" i="3"/>
  <c r="X67" i="3" s="1"/>
  <c r="AN67" i="3" s="1"/>
  <c r="Y67" i="3"/>
  <c r="W67" i="3"/>
  <c r="AM66" i="3"/>
  <c r="AH66" i="3"/>
  <c r="AF66" i="3" s="1"/>
  <c r="AG66" i="3"/>
  <c r="AD66" i="3"/>
  <c r="AC66" i="3"/>
  <c r="AJ66" i="3"/>
  <c r="AB66" i="3"/>
  <c r="Y66" i="3"/>
  <c r="W66" i="3"/>
  <c r="AM65" i="3"/>
  <c r="AH65" i="3"/>
  <c r="AF65" i="3"/>
  <c r="AG65" i="3"/>
  <c r="AD65" i="3"/>
  <c r="AC65" i="3"/>
  <c r="AJ65" i="3" s="1"/>
  <c r="AB65" i="3"/>
  <c r="AI65" i="3"/>
  <c r="Y65" i="3"/>
  <c r="W65" i="3"/>
  <c r="AM64" i="3"/>
  <c r="AH64" i="3"/>
  <c r="AF64" i="3" s="1"/>
  <c r="AG64" i="3"/>
  <c r="AD64" i="3"/>
  <c r="AC64" i="3"/>
  <c r="AJ64" i="3"/>
  <c r="AB64" i="3"/>
  <c r="Y64" i="3"/>
  <c r="W64" i="3"/>
  <c r="AM63" i="3"/>
  <c r="AH63" i="3"/>
  <c r="AF63" i="3" s="1"/>
  <c r="AG63" i="3"/>
  <c r="AD63" i="3"/>
  <c r="AC63" i="3"/>
  <c r="AJ63" i="3" s="1"/>
  <c r="AB63" i="3"/>
  <c r="X63" i="3"/>
  <c r="Y63" i="3"/>
  <c r="W63" i="3"/>
  <c r="AM62" i="3"/>
  <c r="AH62" i="3"/>
  <c r="AF62" i="3"/>
  <c r="AG62" i="3"/>
  <c r="AD62" i="3"/>
  <c r="AC62" i="3"/>
  <c r="AJ62" i="3"/>
  <c r="AB62" i="3"/>
  <c r="Y62" i="3"/>
  <c r="W62" i="3"/>
  <c r="AM61" i="3"/>
  <c r="AH61" i="3"/>
  <c r="AF61" i="3"/>
  <c r="AG61" i="3"/>
  <c r="AD61" i="3"/>
  <c r="AC61" i="3"/>
  <c r="AJ61" i="3" s="1"/>
  <c r="AB61" i="3"/>
  <c r="AI61" i="3"/>
  <c r="Y61" i="3"/>
  <c r="W61" i="3"/>
  <c r="AM60" i="3"/>
  <c r="AH60" i="3"/>
  <c r="AF60" i="3" s="1"/>
  <c r="AG60" i="3"/>
  <c r="AD60" i="3"/>
  <c r="AC60" i="3"/>
  <c r="AJ60" i="3"/>
  <c r="AB60" i="3"/>
  <c r="Y60" i="3"/>
  <c r="W60" i="3"/>
  <c r="AM59" i="3"/>
  <c r="AH59" i="3"/>
  <c r="AF59" i="3"/>
  <c r="AG59" i="3"/>
  <c r="AD59" i="3"/>
  <c r="AC59" i="3"/>
  <c r="AJ59" i="3" s="1"/>
  <c r="AB59" i="3"/>
  <c r="X59" i="3"/>
  <c r="Y59" i="3"/>
  <c r="W59" i="3"/>
  <c r="AM58" i="3"/>
  <c r="AH58" i="3"/>
  <c r="AF58" i="3"/>
  <c r="AG58" i="3"/>
  <c r="AD58" i="3"/>
  <c r="AC58" i="3"/>
  <c r="AJ58" i="3" s="1"/>
  <c r="AB58" i="3"/>
  <c r="Y58" i="3"/>
  <c r="W58" i="3"/>
  <c r="AM57" i="3"/>
  <c r="AH57" i="3"/>
  <c r="AF57" i="3"/>
  <c r="AG57" i="3"/>
  <c r="AD57" i="3"/>
  <c r="AC57" i="3"/>
  <c r="AJ57" i="3" s="1"/>
  <c r="AB57" i="3"/>
  <c r="AI57" i="3" s="1"/>
  <c r="Y57" i="3"/>
  <c r="W57" i="3"/>
  <c r="AM56" i="3"/>
  <c r="AH56" i="3"/>
  <c r="AF56" i="3" s="1"/>
  <c r="AG56" i="3"/>
  <c r="AD56" i="3"/>
  <c r="AC56" i="3"/>
  <c r="AJ56" i="3"/>
  <c r="AB56" i="3"/>
  <c r="AI56" i="3"/>
  <c r="Y56" i="3"/>
  <c r="W56" i="3"/>
  <c r="AM55" i="3"/>
  <c r="AH55" i="3"/>
  <c r="AF55" i="3"/>
  <c r="AG55" i="3"/>
  <c r="AD55" i="3"/>
  <c r="AC55" i="3"/>
  <c r="AJ55" i="3"/>
  <c r="AB55" i="3"/>
  <c r="X55" i="3" s="1"/>
  <c r="Y55" i="3"/>
  <c r="W55" i="3"/>
  <c r="AM54" i="3"/>
  <c r="AH54" i="3"/>
  <c r="AF54" i="3" s="1"/>
  <c r="AG54" i="3"/>
  <c r="AD54" i="3"/>
  <c r="AC54" i="3"/>
  <c r="AJ54" i="3" s="1"/>
  <c r="AB54" i="3"/>
  <c r="X54" i="3" s="1"/>
  <c r="Y54" i="3"/>
  <c r="W54" i="3"/>
  <c r="AM53" i="3"/>
  <c r="AH53" i="3"/>
  <c r="AF53" i="3" s="1"/>
  <c r="AG53" i="3"/>
  <c r="AD53" i="3"/>
  <c r="AC53" i="3"/>
  <c r="AJ53" i="3"/>
  <c r="AB53" i="3"/>
  <c r="X53" i="3" s="1"/>
  <c r="Y53" i="3"/>
  <c r="W53" i="3"/>
  <c r="Z53" i="3" s="1"/>
  <c r="AA53" i="3" s="1"/>
  <c r="AM52" i="3"/>
  <c r="AH52" i="3"/>
  <c r="AF52" i="3"/>
  <c r="AG52" i="3"/>
  <c r="AD52" i="3"/>
  <c r="AC52" i="3"/>
  <c r="AJ52" i="3" s="1"/>
  <c r="AB52" i="3"/>
  <c r="AI52" i="3"/>
  <c r="Y52" i="3"/>
  <c r="W52" i="3"/>
  <c r="AM51" i="3"/>
  <c r="AH51" i="3"/>
  <c r="AF51" i="3" s="1"/>
  <c r="AG51" i="3"/>
  <c r="AD51" i="3"/>
  <c r="AC51" i="3"/>
  <c r="AJ51" i="3" s="1"/>
  <c r="AB51" i="3"/>
  <c r="X51" i="3" s="1"/>
  <c r="Z51" i="3" s="1"/>
  <c r="AA51" i="3" s="1"/>
  <c r="Y51" i="3"/>
  <c r="W51" i="3"/>
  <c r="AM50" i="3"/>
  <c r="AH50" i="3"/>
  <c r="AF50" i="3"/>
  <c r="AG50" i="3"/>
  <c r="AD50" i="3"/>
  <c r="AC50" i="3"/>
  <c r="AJ50" i="3" s="1"/>
  <c r="AB50" i="3"/>
  <c r="Y50" i="3"/>
  <c r="W50" i="3"/>
  <c r="AM49" i="3"/>
  <c r="AH49" i="3"/>
  <c r="AF49" i="3" s="1"/>
  <c r="AG49" i="3"/>
  <c r="AD49" i="3"/>
  <c r="AC49" i="3"/>
  <c r="AJ49" i="3"/>
  <c r="AB49" i="3"/>
  <c r="Y49" i="3"/>
  <c r="W49" i="3"/>
  <c r="AM48" i="3"/>
  <c r="AH48" i="3"/>
  <c r="AF48" i="3" s="1"/>
  <c r="AG48" i="3"/>
  <c r="AD48" i="3"/>
  <c r="AC48" i="3"/>
  <c r="AJ48" i="3"/>
  <c r="AB48" i="3"/>
  <c r="AI48" i="3"/>
  <c r="Y48" i="3"/>
  <c r="W48" i="3"/>
  <c r="AM47" i="3"/>
  <c r="AH47" i="3"/>
  <c r="AF47" i="3"/>
  <c r="AG47" i="3"/>
  <c r="AD47" i="3"/>
  <c r="AC47" i="3"/>
  <c r="AJ47" i="3"/>
  <c r="AB47" i="3"/>
  <c r="Y47" i="3"/>
  <c r="W47" i="3"/>
  <c r="AM46" i="3"/>
  <c r="AH46" i="3"/>
  <c r="AF46" i="3" s="1"/>
  <c r="AG46" i="3"/>
  <c r="AD46" i="3"/>
  <c r="AC46" i="3"/>
  <c r="AJ46" i="3" s="1"/>
  <c r="AB46" i="3"/>
  <c r="Y46" i="3"/>
  <c r="W46" i="3"/>
  <c r="AM45" i="3"/>
  <c r="AH45" i="3"/>
  <c r="AF45" i="3" s="1"/>
  <c r="AG45" i="3"/>
  <c r="AD45" i="3"/>
  <c r="AC45" i="3"/>
  <c r="AJ45" i="3" s="1"/>
  <c r="AB45" i="3"/>
  <c r="AI45" i="3" s="1"/>
  <c r="Y45" i="3"/>
  <c r="W45" i="3"/>
  <c r="AM44" i="3"/>
  <c r="AH44" i="3"/>
  <c r="AF44" i="3"/>
  <c r="AG44" i="3"/>
  <c r="AD44" i="3"/>
  <c r="AC44" i="3"/>
  <c r="AJ44" i="3"/>
  <c r="AB44" i="3"/>
  <c r="AI44" i="3" s="1"/>
  <c r="Y44" i="3"/>
  <c r="W44" i="3"/>
  <c r="AM43" i="3"/>
  <c r="AH43" i="3"/>
  <c r="AF43" i="3" s="1"/>
  <c r="AG43" i="3"/>
  <c r="AD43" i="3"/>
  <c r="AC43" i="3"/>
  <c r="AJ43" i="3"/>
  <c r="AB43" i="3"/>
  <c r="X43" i="3"/>
  <c r="Y43" i="3"/>
  <c r="W43" i="3"/>
  <c r="Z43" i="3" s="1"/>
  <c r="AM42" i="3"/>
  <c r="AH42" i="3"/>
  <c r="AF42" i="3" s="1"/>
  <c r="AG42" i="3"/>
  <c r="AD42" i="3"/>
  <c r="AC42" i="3"/>
  <c r="AJ42" i="3" s="1"/>
  <c r="AB42" i="3"/>
  <c r="Y42" i="3"/>
  <c r="W42" i="3"/>
  <c r="AM41" i="3"/>
  <c r="AH41" i="3"/>
  <c r="AF41" i="3" s="1"/>
  <c r="AG41" i="3"/>
  <c r="AD41" i="3"/>
  <c r="AC41" i="3"/>
  <c r="AJ41" i="3"/>
  <c r="AB41" i="3"/>
  <c r="AI41" i="3"/>
  <c r="Y41" i="3"/>
  <c r="W41" i="3"/>
  <c r="AM40" i="3"/>
  <c r="AH40" i="3"/>
  <c r="AF40" i="3"/>
  <c r="AG40" i="3"/>
  <c r="AD40" i="3"/>
  <c r="AC40" i="3"/>
  <c r="AJ40" i="3" s="1"/>
  <c r="AB40" i="3"/>
  <c r="AI40" i="3" s="1"/>
  <c r="Y40" i="3"/>
  <c r="W40" i="3"/>
  <c r="AM39" i="3"/>
  <c r="AH39" i="3"/>
  <c r="AF39" i="3" s="1"/>
  <c r="AN39" i="3" s="1"/>
  <c r="AG39" i="3"/>
  <c r="AD39" i="3"/>
  <c r="AC39" i="3"/>
  <c r="AJ39" i="3" s="1"/>
  <c r="AB39" i="3"/>
  <c r="X39" i="3"/>
  <c r="Z39" i="3" s="1"/>
  <c r="Y39" i="3"/>
  <c r="W39" i="3"/>
  <c r="AM38" i="3"/>
  <c r="AH38" i="3"/>
  <c r="AF38" i="3"/>
  <c r="AG38" i="3"/>
  <c r="AD38" i="3"/>
  <c r="AC38" i="3"/>
  <c r="AJ38" i="3"/>
  <c r="AB38" i="3"/>
  <c r="Y38" i="3"/>
  <c r="W38" i="3"/>
  <c r="AM37" i="3"/>
  <c r="AH37" i="3"/>
  <c r="AF37" i="3" s="1"/>
  <c r="AG37" i="3"/>
  <c r="AD37" i="3"/>
  <c r="AC37" i="3"/>
  <c r="AJ37" i="3"/>
  <c r="AB37" i="3"/>
  <c r="AI37" i="3"/>
  <c r="Y37" i="3"/>
  <c r="W37" i="3"/>
  <c r="AM36" i="3"/>
  <c r="AH36" i="3"/>
  <c r="AF36" i="3" s="1"/>
  <c r="AG36" i="3"/>
  <c r="AD36" i="3"/>
  <c r="AC36" i="3"/>
  <c r="AJ36" i="3"/>
  <c r="AB36" i="3"/>
  <c r="Y36" i="3"/>
  <c r="W36" i="3"/>
  <c r="AM35" i="3"/>
  <c r="AH35" i="3"/>
  <c r="AF35" i="3" s="1"/>
  <c r="AG35" i="3"/>
  <c r="AD35" i="3"/>
  <c r="AC35" i="3"/>
  <c r="AJ35" i="3" s="1"/>
  <c r="AB35" i="3"/>
  <c r="X35" i="3" s="1"/>
  <c r="Y35" i="3"/>
  <c r="W35" i="3"/>
  <c r="AM34" i="3"/>
  <c r="AH34" i="3"/>
  <c r="AF34" i="3"/>
  <c r="AG34" i="3"/>
  <c r="AD34" i="3"/>
  <c r="AC34" i="3"/>
  <c r="AJ34" i="3" s="1"/>
  <c r="AB34" i="3"/>
  <c r="Y34" i="3"/>
  <c r="W34" i="3"/>
  <c r="AM33" i="3"/>
  <c r="AH33" i="3"/>
  <c r="AF33" i="3" s="1"/>
  <c r="AG33" i="3"/>
  <c r="AD33" i="3"/>
  <c r="AC33" i="3"/>
  <c r="AJ33" i="3" s="1"/>
  <c r="AB33" i="3"/>
  <c r="AI33" i="3" s="1"/>
  <c r="Y33" i="3"/>
  <c r="W33" i="3"/>
  <c r="AM32" i="3"/>
  <c r="AH32" i="3"/>
  <c r="AF32" i="3"/>
  <c r="AG32" i="3"/>
  <c r="AD32" i="3"/>
  <c r="AC32" i="3"/>
  <c r="AJ32" i="3" s="1"/>
  <c r="AB32" i="3"/>
  <c r="AI32" i="3"/>
  <c r="Y32" i="3"/>
  <c r="W32" i="3"/>
  <c r="AM31" i="3"/>
  <c r="AH31" i="3"/>
  <c r="AF31" i="3" s="1"/>
  <c r="AG31" i="3"/>
  <c r="AD31" i="3"/>
  <c r="AC31" i="3"/>
  <c r="AJ31" i="3"/>
  <c r="AB31" i="3"/>
  <c r="X31" i="3" s="1"/>
  <c r="Y31" i="3"/>
  <c r="W31" i="3"/>
  <c r="AM30" i="3"/>
  <c r="AH30" i="3"/>
  <c r="AF30" i="3"/>
  <c r="AG30" i="3"/>
  <c r="AD30" i="3"/>
  <c r="AC30" i="3"/>
  <c r="AJ30" i="3" s="1"/>
  <c r="AB30" i="3"/>
  <c r="Y30" i="3"/>
  <c r="W30" i="3"/>
  <c r="AM29" i="3"/>
  <c r="AH29" i="3"/>
  <c r="AF29" i="3"/>
  <c r="AG29" i="3"/>
  <c r="AD29" i="3"/>
  <c r="AC29" i="3"/>
  <c r="AJ29" i="3"/>
  <c r="AB29" i="3"/>
  <c r="Y29" i="3"/>
  <c r="W29" i="3"/>
  <c r="AM28" i="3"/>
  <c r="AH28" i="3"/>
  <c r="AF28" i="3" s="1"/>
  <c r="AG28" i="3"/>
  <c r="AD28" i="3"/>
  <c r="AC28" i="3"/>
  <c r="AJ28" i="3" s="1"/>
  <c r="AB28" i="3"/>
  <c r="AI28" i="3"/>
  <c r="Y28" i="3"/>
  <c r="W28" i="3"/>
  <c r="AM27" i="3"/>
  <c r="AH27" i="3"/>
  <c r="AF27" i="3" s="1"/>
  <c r="AG27" i="3"/>
  <c r="AD27" i="3"/>
  <c r="AC27" i="3"/>
  <c r="AJ27" i="3" s="1"/>
  <c r="AB27" i="3"/>
  <c r="X27" i="3" s="1"/>
  <c r="Z27" i="3" s="1"/>
  <c r="Y27" i="3"/>
  <c r="W27" i="3"/>
  <c r="AM26" i="3"/>
  <c r="AH26" i="3"/>
  <c r="AF26" i="3"/>
  <c r="AG26" i="3"/>
  <c r="AD26" i="3"/>
  <c r="AC26" i="3"/>
  <c r="AJ26" i="3"/>
  <c r="AB26" i="3"/>
  <c r="Y26" i="3"/>
  <c r="W26" i="3"/>
  <c r="AM25" i="3"/>
  <c r="AH25" i="3"/>
  <c r="AF25" i="3"/>
  <c r="AG25" i="3"/>
  <c r="AD25" i="3"/>
  <c r="AC25" i="3"/>
  <c r="AJ25" i="3"/>
  <c r="AB25" i="3"/>
  <c r="AI25" i="3"/>
  <c r="Y25" i="3"/>
  <c r="W25" i="3"/>
  <c r="AM24" i="3"/>
  <c r="AH24" i="3"/>
  <c r="AF24" i="3" s="1"/>
  <c r="AG24" i="3"/>
  <c r="AD24" i="3"/>
  <c r="AC24" i="3"/>
  <c r="AJ24" i="3" s="1"/>
  <c r="AB24" i="3"/>
  <c r="Y24" i="3"/>
  <c r="W24" i="3"/>
  <c r="AM23" i="3"/>
  <c r="AH23" i="3"/>
  <c r="AF23" i="3"/>
  <c r="AG23" i="3"/>
  <c r="AD23" i="3"/>
  <c r="AC23" i="3"/>
  <c r="AJ23" i="3" s="1"/>
  <c r="AB23" i="3"/>
  <c r="X23" i="3"/>
  <c r="Y23" i="3"/>
  <c r="W23" i="3"/>
  <c r="AM22" i="3"/>
  <c r="AH22" i="3"/>
  <c r="AF22" i="3" s="1"/>
  <c r="AG22" i="3"/>
  <c r="AD22" i="3"/>
  <c r="AC22" i="3"/>
  <c r="AJ22" i="3" s="1"/>
  <c r="AB22" i="3"/>
  <c r="Y22" i="3"/>
  <c r="W22" i="3"/>
  <c r="AM21" i="3"/>
  <c r="AH21" i="3"/>
  <c r="AF21" i="3"/>
  <c r="AG21" i="3"/>
  <c r="AN21" i="3" s="1"/>
  <c r="AD21" i="3"/>
  <c r="AC21" i="3"/>
  <c r="AJ21" i="3"/>
  <c r="AB21" i="3"/>
  <c r="AI21" i="3" s="1"/>
  <c r="Y21" i="3"/>
  <c r="W21" i="3"/>
  <c r="AM20" i="3"/>
  <c r="AH20" i="3"/>
  <c r="AF20" i="3" s="1"/>
  <c r="AG20" i="3"/>
  <c r="AD20" i="3"/>
  <c r="AC20" i="3"/>
  <c r="AJ20" i="3"/>
  <c r="AB20" i="3"/>
  <c r="X20" i="3" s="1"/>
  <c r="Y20" i="3"/>
  <c r="W20" i="3"/>
  <c r="AM19" i="3"/>
  <c r="AH19" i="3"/>
  <c r="AF19" i="3"/>
  <c r="AG19" i="3"/>
  <c r="AD19" i="3"/>
  <c r="AC19" i="3"/>
  <c r="AJ19" i="3" s="1"/>
  <c r="AB19" i="3"/>
  <c r="X19" i="3" s="1"/>
  <c r="Y19" i="3"/>
  <c r="W19" i="3"/>
  <c r="AM18" i="3"/>
  <c r="AH18" i="3"/>
  <c r="AF18" i="3"/>
  <c r="AG18" i="3"/>
  <c r="AD18" i="3"/>
  <c r="AC18" i="3"/>
  <c r="AJ18" i="3"/>
  <c r="AB18" i="3"/>
  <c r="Y18" i="3"/>
  <c r="W18" i="3"/>
  <c r="AM17" i="3"/>
  <c r="AH17" i="3"/>
  <c r="AF17" i="3" s="1"/>
  <c r="AG17" i="3"/>
  <c r="AD17" i="3"/>
  <c r="AC17" i="3"/>
  <c r="AJ17" i="3" s="1"/>
  <c r="AB17" i="3"/>
  <c r="AI17" i="3"/>
  <c r="Y17" i="3"/>
  <c r="W17" i="3"/>
  <c r="AM16" i="3"/>
  <c r="AH16" i="3"/>
  <c r="AF16" i="3" s="1"/>
  <c r="AG16" i="3"/>
  <c r="AD16" i="3"/>
  <c r="AC16" i="3"/>
  <c r="AJ16" i="3"/>
  <c r="AB16" i="3"/>
  <c r="Y16" i="3"/>
  <c r="W16" i="3"/>
  <c r="AM15" i="3"/>
  <c r="AH15" i="3"/>
  <c r="AF15" i="3"/>
  <c r="AG15" i="3"/>
  <c r="AD15" i="3"/>
  <c r="AC15" i="3"/>
  <c r="AJ15" i="3"/>
  <c r="AB15" i="3"/>
  <c r="X15" i="3"/>
  <c r="Y15" i="3"/>
  <c r="W15" i="3"/>
  <c r="AM14" i="3"/>
  <c r="AH14" i="3"/>
  <c r="AF14" i="3" s="1"/>
  <c r="AG14" i="3"/>
  <c r="AD14" i="3"/>
  <c r="AC14" i="3"/>
  <c r="AJ14" i="3" s="1"/>
  <c r="AB14" i="3"/>
  <c r="X14" i="3" s="1"/>
  <c r="Y14" i="3"/>
  <c r="W14" i="3"/>
  <c r="AM13" i="3"/>
  <c r="AH13" i="3"/>
  <c r="AF13" i="3" s="1"/>
  <c r="AG13" i="3"/>
  <c r="AD13" i="3"/>
  <c r="AC13" i="3"/>
  <c r="AJ13" i="3" s="1"/>
  <c r="AB13" i="3"/>
  <c r="AI13" i="3" s="1"/>
  <c r="Y13" i="3"/>
  <c r="W13" i="3"/>
  <c r="AM12" i="3"/>
  <c r="AH12" i="3"/>
  <c r="AF12" i="3"/>
  <c r="AG12" i="3"/>
  <c r="AD12" i="3"/>
  <c r="AC12" i="3"/>
  <c r="AJ12" i="3"/>
  <c r="AB12" i="3"/>
  <c r="X12" i="3" s="1"/>
  <c r="Z12" i="3" s="1"/>
  <c r="AA12" i="3" s="1"/>
  <c r="Y12" i="3"/>
  <c r="W12" i="3"/>
  <c r="AM11" i="3"/>
  <c r="AH11" i="3"/>
  <c r="AF11" i="3" s="1"/>
  <c r="AG11" i="3"/>
  <c r="AD11" i="3"/>
  <c r="AC11" i="3"/>
  <c r="AJ11" i="3"/>
  <c r="AB11" i="3"/>
  <c r="X11" i="3" s="1"/>
  <c r="Y11" i="3"/>
  <c r="W11" i="3"/>
  <c r="AM10" i="3"/>
  <c r="AH10" i="3"/>
  <c r="AF10" i="3"/>
  <c r="AG10" i="3"/>
  <c r="AD10" i="3"/>
  <c r="AC10" i="3"/>
  <c r="AJ10" i="3"/>
  <c r="AB10" i="3"/>
  <c r="Y10" i="3"/>
  <c r="W10" i="3"/>
  <c r="AM9" i="3"/>
  <c r="AH9" i="3"/>
  <c r="AF9" i="3"/>
  <c r="AG9" i="3"/>
  <c r="AD9" i="3"/>
  <c r="AC9" i="3"/>
  <c r="AJ9" i="3"/>
  <c r="AB9" i="3"/>
  <c r="AI9" i="3"/>
  <c r="Y9" i="3"/>
  <c r="W9" i="3"/>
  <c r="AM8" i="3"/>
  <c r="AH8" i="3"/>
  <c r="AF8" i="3" s="1"/>
  <c r="AG8" i="3"/>
  <c r="AD8" i="3"/>
  <c r="AC8" i="3"/>
  <c r="AJ8" i="3"/>
  <c r="AB8" i="3"/>
  <c r="X8" i="3" s="1"/>
  <c r="Y8" i="3"/>
  <c r="W8" i="3"/>
  <c r="AM7" i="3"/>
  <c r="AH7" i="3"/>
  <c r="AF7" i="3"/>
  <c r="AG7" i="3"/>
  <c r="AD7" i="3"/>
  <c r="AC7" i="3"/>
  <c r="AJ7" i="3" s="1"/>
  <c r="AB7" i="3"/>
  <c r="AI7" i="3"/>
  <c r="Y7" i="3"/>
  <c r="W7" i="3"/>
  <c r="H7" i="4"/>
  <c r="AL795" i="3"/>
  <c r="AL783" i="3"/>
  <c r="AL687" i="3"/>
  <c r="AL579" i="3"/>
  <c r="AL471" i="3"/>
  <c r="AL423" i="3"/>
  <c r="AL351" i="3"/>
  <c r="AL267" i="3"/>
  <c r="AL27" i="3"/>
  <c r="AL15" i="3"/>
  <c r="AL767" i="3"/>
  <c r="AL671" i="3"/>
  <c r="AL479" i="3"/>
  <c r="AL838" i="3"/>
  <c r="AL718" i="3"/>
  <c r="AL562" i="3"/>
  <c r="AL537" i="3"/>
  <c r="AL860" i="3"/>
  <c r="AL488" i="3"/>
  <c r="AL392" i="3"/>
  <c r="AL308" i="3"/>
  <c r="AL164" i="3"/>
  <c r="AL116" i="3"/>
  <c r="AL892" i="3"/>
  <c r="AL184" i="3"/>
  <c r="AL806" i="3"/>
  <c r="AL770" i="3"/>
  <c r="AL722" i="3"/>
  <c r="AL710" i="3"/>
  <c r="AL662" i="3"/>
  <c r="AL542" i="3"/>
  <c r="AL470" i="3"/>
  <c r="AL350" i="3"/>
  <c r="AL314" i="3"/>
  <c r="AL278" i="3"/>
  <c r="AL194" i="3"/>
  <c r="AL170" i="3"/>
  <c r="AL98" i="3"/>
  <c r="AL755" i="3"/>
  <c r="AL551" i="3"/>
  <c r="AL335" i="3"/>
  <c r="AL95" i="3"/>
  <c r="AL226" i="3"/>
  <c r="AL513" i="3"/>
  <c r="AL309" i="3"/>
  <c r="AL189" i="3"/>
  <c r="AL632" i="3"/>
  <c r="AL380" i="3"/>
  <c r="AL188" i="3"/>
  <c r="AL80" i="3"/>
  <c r="AL32" i="3"/>
  <c r="AL160" i="3"/>
  <c r="AL88" i="3"/>
  <c r="AL925" i="3"/>
  <c r="AL877" i="3"/>
  <c r="AL733" i="3"/>
  <c r="AL709" i="3"/>
  <c r="AL577" i="3"/>
  <c r="AL373" i="3"/>
  <c r="AL349" i="3"/>
  <c r="AL277" i="3"/>
  <c r="AL229" i="3"/>
  <c r="AL205" i="3"/>
  <c r="AL959" i="3"/>
  <c r="AL863" i="3"/>
  <c r="AL851" i="3"/>
  <c r="AL695" i="3"/>
  <c r="AL611" i="3"/>
  <c r="AL323" i="3"/>
  <c r="AL167" i="3"/>
  <c r="AL11" i="3"/>
  <c r="AL766" i="3"/>
  <c r="AL490" i="3"/>
  <c r="AL106" i="3"/>
  <c r="AL609" i="3"/>
  <c r="AL573" i="3"/>
  <c r="AL333" i="3"/>
  <c r="AL45" i="3"/>
  <c r="AL776" i="3"/>
  <c r="AL416" i="3"/>
  <c r="AL200" i="3"/>
  <c r="AL888" i="3"/>
  <c r="AL876" i="3"/>
  <c r="AL780" i="3"/>
  <c r="AL588" i="3"/>
  <c r="AL456" i="3"/>
  <c r="AL432" i="3"/>
  <c r="AL408" i="3"/>
  <c r="AL360" i="3"/>
  <c r="AL216" i="3"/>
  <c r="AL192" i="3"/>
  <c r="AL180" i="3"/>
  <c r="AL923" i="3"/>
  <c r="AL539" i="3"/>
  <c r="AL491" i="3"/>
  <c r="AL263" i="3"/>
  <c r="AL131" i="3"/>
  <c r="AL142" i="3"/>
  <c r="AL945" i="3"/>
  <c r="AL837" i="3"/>
  <c r="AL549" i="3"/>
  <c r="AL21" i="3"/>
  <c r="AL752" i="3"/>
  <c r="AL704" i="3"/>
  <c r="AL548" i="3"/>
  <c r="AL92" i="3"/>
  <c r="AL244" i="3"/>
  <c r="AL835" i="3"/>
  <c r="AL739" i="3"/>
  <c r="AL691" i="3"/>
  <c r="AL643" i="3"/>
  <c r="AL619" i="3"/>
  <c r="AL607" i="3"/>
  <c r="AL127" i="3"/>
  <c r="AL103" i="3"/>
  <c r="AL91" i="3"/>
  <c r="AL870" i="3"/>
  <c r="AL774" i="3"/>
  <c r="AL750" i="3"/>
  <c r="AL738" i="3"/>
  <c r="AL558" i="3"/>
  <c r="AL390" i="3"/>
  <c r="AL378" i="3"/>
  <c r="AL342" i="3"/>
  <c r="AL222" i="3"/>
  <c r="AL198" i="3"/>
  <c r="AL90" i="3"/>
  <c r="AL78" i="3"/>
  <c r="AL941" i="3"/>
  <c r="AL917" i="3"/>
  <c r="AL857" i="3"/>
  <c r="AL761" i="3"/>
  <c r="AL737" i="3"/>
  <c r="AL713" i="3"/>
  <c r="AL497" i="3"/>
  <c r="AL473" i="3"/>
  <c r="AL389" i="3"/>
  <c r="AL353" i="3"/>
  <c r="AL197" i="3"/>
  <c r="AL101" i="3"/>
  <c r="AL77" i="3"/>
  <c r="AL772" i="3"/>
  <c r="AL724" i="3"/>
  <c r="AL700" i="3"/>
  <c r="AL652" i="3"/>
  <c r="AL640" i="3"/>
  <c r="X291" i="3"/>
  <c r="X956" i="3"/>
  <c r="X696" i="3"/>
  <c r="AN696" i="3"/>
  <c r="H10" i="4"/>
  <c r="H12" i="4"/>
  <c r="H6" i="4"/>
  <c r="Z880" i="3"/>
  <c r="AA880" i="3" s="1"/>
  <c r="Z943" i="3"/>
  <c r="AA943" i="3" s="1"/>
  <c r="AI311" i="3"/>
  <c r="AI258" i="3"/>
  <c r="X381" i="3"/>
  <c r="AN381" i="3" s="1"/>
  <c r="AI471" i="3"/>
  <c r="AI588" i="3"/>
  <c r="Z154" i="3"/>
  <c r="AA154" i="3"/>
  <c r="Z202" i="3"/>
  <c r="AA202" i="3" s="1"/>
  <c r="AI224" i="3"/>
  <c r="Z91" i="3"/>
  <c r="AA91" i="3"/>
  <c r="X227" i="3"/>
  <c r="Z227" i="3" s="1"/>
  <c r="AA227" i="3" s="1"/>
  <c r="X366" i="3"/>
  <c r="AN366" i="3" s="1"/>
  <c r="AS366" i="3" s="1"/>
  <c r="Z76" i="3"/>
  <c r="AA76" i="3" s="1"/>
  <c r="X464" i="3"/>
  <c r="AN464" i="3"/>
  <c r="AS464" i="3"/>
  <c r="X525" i="3"/>
  <c r="AN525" i="3"/>
  <c r="AS525" i="3" s="1"/>
  <c r="X843" i="3"/>
  <c r="Z843" i="3"/>
  <c r="AA843" i="3" s="1"/>
  <c r="AI190" i="3"/>
  <c r="AI337" i="3"/>
  <c r="AI664" i="3"/>
  <c r="X57" i="3"/>
  <c r="Z57" i="3" s="1"/>
  <c r="AA57" i="3" s="1"/>
  <c r="Z216" i="3"/>
  <c r="AA216" i="3" s="1"/>
  <c r="AI349" i="3"/>
  <c r="Z475" i="3"/>
  <c r="AA475" i="3"/>
  <c r="AI782" i="3"/>
  <c r="X918" i="3"/>
  <c r="AN918" i="3" s="1"/>
  <c r="AI357" i="3"/>
  <c r="Z776" i="3"/>
  <c r="AA776" i="3" s="1"/>
  <c r="AI944" i="3"/>
  <c r="AI136" i="3"/>
  <c r="X608" i="3"/>
  <c r="AN608" i="3" s="1"/>
  <c r="AS608" i="3" s="1"/>
  <c r="AI589" i="3"/>
  <c r="AI634" i="3"/>
  <c r="Z11" i="3"/>
  <c r="AA11" i="3" s="1"/>
  <c r="X41" i="3"/>
  <c r="Z41" i="3" s="1"/>
  <c r="AA41" i="3" s="1"/>
  <c r="X133" i="3"/>
  <c r="Z133" i="3" s="1"/>
  <c r="AA133" i="3" s="1"/>
  <c r="X410" i="3"/>
  <c r="AN410" i="3" s="1"/>
  <c r="X573" i="3"/>
  <c r="AN573" i="3"/>
  <c r="AS573" i="3" s="1"/>
  <c r="X603" i="3"/>
  <c r="Z603" i="3" s="1"/>
  <c r="AA603" i="3" s="1"/>
  <c r="X786" i="3"/>
  <c r="Z786" i="3" s="1"/>
  <c r="AA786" i="3" s="1"/>
  <c r="Z75" i="3"/>
  <c r="AA75" i="3" s="1"/>
  <c r="X167" i="3"/>
  <c r="AN167" i="3"/>
  <c r="AS167" i="3" s="1"/>
  <c r="X376" i="3"/>
  <c r="Z376" i="3" s="1"/>
  <c r="AA376" i="3" s="1"/>
  <c r="X494" i="3"/>
  <c r="AN494" i="3"/>
  <c r="AS494" i="3" s="1"/>
  <c r="Z553" i="3"/>
  <c r="AA553" i="3"/>
  <c r="Z896" i="3"/>
  <c r="AA896" i="3" s="1"/>
  <c r="Z204" i="3"/>
  <c r="AA204" i="3" s="1"/>
  <c r="Z560" i="3"/>
  <c r="AA560" i="3"/>
  <c r="X660" i="3"/>
  <c r="AN660" i="3" s="1"/>
  <c r="AS660" i="3"/>
  <c r="AI453" i="3"/>
  <c r="Z23" i="3"/>
  <c r="AA23" i="3" s="1"/>
  <c r="X77" i="3"/>
  <c r="Z77" i="3" s="1"/>
  <c r="AA77" i="3"/>
  <c r="AN276" i="3"/>
  <c r="X312" i="3"/>
  <c r="Z312" i="3" s="1"/>
  <c r="AA312" i="3" s="1"/>
  <c r="X463" i="3"/>
  <c r="AN463" i="3" s="1"/>
  <c r="AS463" i="3"/>
  <c r="AI524" i="3"/>
  <c r="X873" i="3"/>
  <c r="AN873" i="3" s="1"/>
  <c r="X933" i="3"/>
  <c r="Z933" i="3"/>
  <c r="AA933" i="3" s="1"/>
  <c r="AI419" i="3"/>
  <c r="AI922" i="3"/>
  <c r="AI943" i="3"/>
  <c r="X139" i="3"/>
  <c r="Z139" i="3"/>
  <c r="AA139" i="3" s="1"/>
  <c r="Z453" i="3"/>
  <c r="AA453" i="3" s="1"/>
  <c r="X496" i="3"/>
  <c r="Z496" i="3"/>
  <c r="AA496" i="3"/>
  <c r="AN501" i="3"/>
  <c r="AI577" i="3"/>
  <c r="AI780" i="3"/>
  <c r="X919" i="3"/>
  <c r="Z919" i="3"/>
  <c r="AA919" i="3" s="1"/>
  <c r="AI930" i="3"/>
  <c r="X21" i="3"/>
  <c r="Z21" i="3"/>
  <c r="AA21" i="3" s="1"/>
  <c r="X93" i="3"/>
  <c r="Z93" i="3" s="1"/>
  <c r="AA93" i="3" s="1"/>
  <c r="AI208" i="3"/>
  <c r="X298" i="3"/>
  <c r="AN298" i="3" s="1"/>
  <c r="AS298" i="3" s="1"/>
  <c r="AI375" i="3"/>
  <c r="X491" i="3"/>
  <c r="Z491" i="3"/>
  <c r="AA491" i="3"/>
  <c r="AI682" i="3"/>
  <c r="X945" i="3"/>
  <c r="Z945" i="3"/>
  <c r="AA945" i="3" s="1"/>
  <c r="Z469" i="3"/>
  <c r="AA469" i="3" s="1"/>
  <c r="Z932" i="3"/>
  <c r="AA932" i="3" s="1"/>
  <c r="X147" i="3"/>
  <c r="AN147" i="3" s="1"/>
  <c r="AS147" i="3"/>
  <c r="X508" i="3"/>
  <c r="Z508" i="3" s="1"/>
  <c r="AA508" i="3" s="1"/>
  <c r="X595" i="3"/>
  <c r="AN595" i="3"/>
  <c r="AS595" i="3" s="1"/>
  <c r="Z339" i="3"/>
  <c r="AA339" i="3"/>
  <c r="Z218" i="3"/>
  <c r="AA218" i="3"/>
  <c r="AI361" i="3"/>
  <c r="AI770" i="3"/>
  <c r="Z182" i="3"/>
  <c r="AA182" i="3" s="1"/>
  <c r="X259" i="3"/>
  <c r="AN259" i="3"/>
  <c r="AS259" i="3" s="1"/>
  <c r="AI640" i="3"/>
  <c r="Z642" i="3"/>
  <c r="AA642" i="3" s="1"/>
  <c r="Z726" i="3"/>
  <c r="AA726" i="3"/>
  <c r="X781" i="3"/>
  <c r="AN781" i="3" s="1"/>
  <c r="AS781" i="3"/>
  <c r="AI793" i="3"/>
  <c r="Z816" i="3"/>
  <c r="AA816" i="3" s="1"/>
  <c r="AI876" i="3"/>
  <c r="X150" i="3"/>
  <c r="Z150" i="3" s="1"/>
  <c r="AA150" i="3"/>
  <c r="Z246" i="3"/>
  <c r="AA246" i="3" s="1"/>
  <c r="Z311" i="3"/>
  <c r="AA311" i="3" s="1"/>
  <c r="X448" i="3"/>
  <c r="Z448" i="3" s="1"/>
  <c r="AA448" i="3" s="1"/>
  <c r="Z457" i="3"/>
  <c r="AA457" i="3"/>
  <c r="X616" i="3"/>
  <c r="Z616" i="3" s="1"/>
  <c r="AA616" i="3"/>
  <c r="AI778" i="3"/>
  <c r="Z780" i="3"/>
  <c r="AA780" i="3"/>
  <c r="AI809" i="3"/>
  <c r="X926" i="3"/>
  <c r="Z926" i="3"/>
  <c r="AA926" i="3" s="1"/>
  <c r="Z963" i="3"/>
  <c r="AA963" i="3"/>
  <c r="AI501" i="3"/>
  <c r="X145" i="3"/>
  <c r="AN145" i="3"/>
  <c r="AS145" i="3" s="1"/>
  <c r="Z185" i="3"/>
  <c r="AA185" i="3"/>
  <c r="Z224" i="3"/>
  <c r="AA224" i="3"/>
  <c r="AI295" i="3"/>
  <c r="AA357" i="3"/>
  <c r="X750" i="3"/>
  <c r="AN750" i="3"/>
  <c r="AI865" i="3"/>
  <c r="AI154" i="3"/>
  <c r="AI240" i="3"/>
  <c r="AI694" i="3"/>
  <c r="Z83" i="3"/>
  <c r="AA83" i="3" s="1"/>
  <c r="Z168" i="3"/>
  <c r="AA168" i="3"/>
  <c r="AI445" i="3"/>
  <c r="X479" i="3"/>
  <c r="AN479" i="3"/>
  <c r="AS479" i="3" s="1"/>
  <c r="X492" i="3"/>
  <c r="AN492" i="3" s="1"/>
  <c r="AS492" i="3"/>
  <c r="AI604" i="3"/>
  <c r="AI630" i="3"/>
  <c r="AN780" i="3"/>
  <c r="X871" i="3"/>
  <c r="AN871" i="3"/>
  <c r="AS871" i="3" s="1"/>
  <c r="AI932" i="3"/>
  <c r="AI960" i="3"/>
  <c r="X56" i="3"/>
  <c r="Z56" i="3"/>
  <c r="AA56" i="3" s="1"/>
  <c r="AI76" i="3"/>
  <c r="AI281" i="3"/>
  <c r="X422" i="3"/>
  <c r="AN422" i="3" s="1"/>
  <c r="AS422" i="3"/>
  <c r="AI481" i="3"/>
  <c r="X695" i="3"/>
  <c r="AN695" i="3" s="1"/>
  <c r="X712" i="3"/>
  <c r="Z712" i="3"/>
  <c r="X823" i="3"/>
  <c r="AN823" i="3" s="1"/>
  <c r="AS823" i="3"/>
  <c r="X28" i="3"/>
  <c r="Z28" i="3" s="1"/>
  <c r="AA28" i="3"/>
  <c r="X40" i="3"/>
  <c r="Z40" i="3" s="1"/>
  <c r="AA40" i="3" s="1"/>
  <c r="X45" i="3"/>
  <c r="AN45" i="3"/>
  <c r="AO45" i="3" s="1"/>
  <c r="X96" i="3"/>
  <c r="Z96" i="3" s="1"/>
  <c r="AA96" i="3" s="1"/>
  <c r="X101" i="3"/>
  <c r="AN101" i="3" s="1"/>
  <c r="AS101" i="3" s="1"/>
  <c r="X127" i="3"/>
  <c r="AN127" i="3" s="1"/>
  <c r="AS127" i="3" s="1"/>
  <c r="X226" i="3"/>
  <c r="Z226" i="3"/>
  <c r="AA226" i="3" s="1"/>
  <c r="X358" i="3"/>
  <c r="Z358" i="3" s="1"/>
  <c r="AA358" i="3" s="1"/>
  <c r="X443" i="3"/>
  <c r="Z443" i="3" s="1"/>
  <c r="AA443" i="3" s="1"/>
  <c r="X484" i="3"/>
  <c r="AN484" i="3" s="1"/>
  <c r="X637" i="3"/>
  <c r="AN637" i="3"/>
  <c r="AS637" i="3" s="1"/>
  <c r="X659" i="3"/>
  <c r="Z659" i="3"/>
  <c r="AA659" i="3"/>
  <c r="X716" i="3"/>
  <c r="Z716" i="3"/>
  <c r="AA716" i="3" s="1"/>
  <c r="X755" i="3"/>
  <c r="AN755" i="3" s="1"/>
  <c r="AS755" i="3" s="1"/>
  <c r="AN810" i="3"/>
  <c r="X826" i="3"/>
  <c r="Z826" i="3" s="1"/>
  <c r="AA826" i="3" s="1"/>
  <c r="AN136" i="3"/>
  <c r="X146" i="3"/>
  <c r="Z146" i="3"/>
  <c r="AA146" i="3" s="1"/>
  <c r="AN224" i="3"/>
  <c r="Z244" i="3"/>
  <c r="AA244" i="3"/>
  <c r="X284" i="3"/>
  <c r="Z284" i="3"/>
  <c r="AA284" i="3" s="1"/>
  <c r="X299" i="3"/>
  <c r="Z299" i="3" s="1"/>
  <c r="AA299" i="3"/>
  <c r="Z353" i="3"/>
  <c r="AA353" i="3" s="1"/>
  <c r="AI427" i="3"/>
  <c r="X509" i="3"/>
  <c r="AN509" i="3"/>
  <c r="AS509" i="3"/>
  <c r="X542" i="3"/>
  <c r="AN542" i="3"/>
  <c r="AS542" i="3" s="1"/>
  <c r="Z577" i="3"/>
  <c r="AA577" i="3"/>
  <c r="X648" i="3"/>
  <c r="AN648" i="3"/>
  <c r="AS648" i="3" s="1"/>
  <c r="X700" i="3"/>
  <c r="AN700" i="3" s="1"/>
  <c r="AS700" i="3"/>
  <c r="X723" i="3"/>
  <c r="AN723" i="3"/>
  <c r="AS723" i="3" s="1"/>
  <c r="X735" i="3"/>
  <c r="Z735" i="3" s="1"/>
  <c r="AA735" i="3" s="1"/>
  <c r="X802" i="3"/>
  <c r="X851" i="3"/>
  <c r="Z851" i="3" s="1"/>
  <c r="AA851" i="3" s="1"/>
  <c r="X883" i="3"/>
  <c r="Z883" i="3" s="1"/>
  <c r="AA883" i="3" s="1"/>
  <c r="X911" i="3"/>
  <c r="Z911" i="3"/>
  <c r="AA911" i="3" s="1"/>
  <c r="AI8" i="3"/>
  <c r="AI111" i="3"/>
  <c r="AI126" i="3"/>
  <c r="AI134" i="3"/>
  <c r="Z222" i="3"/>
  <c r="AA222" i="3" s="1"/>
  <c r="AI230" i="3"/>
  <c r="AI260" i="3"/>
  <c r="AI345" i="3"/>
  <c r="AA395" i="3"/>
  <c r="AI483" i="3"/>
  <c r="AI658" i="3"/>
  <c r="X753" i="3"/>
  <c r="AN753" i="3" s="1"/>
  <c r="AS753" i="3" s="1"/>
  <c r="X787" i="3"/>
  <c r="Z787" i="3" s="1"/>
  <c r="AA787" i="3" s="1"/>
  <c r="Z794" i="3"/>
  <c r="AA794" i="3" s="1"/>
  <c r="AI794" i="3"/>
  <c r="Z817" i="3"/>
  <c r="AA817" i="3" s="1"/>
  <c r="AI881" i="3"/>
  <c r="AI893" i="3"/>
  <c r="AN638" i="3"/>
  <c r="Z156" i="3"/>
  <c r="AA156" i="3"/>
  <c r="AI156" i="3"/>
  <c r="X175" i="3"/>
  <c r="Z175" i="3" s="1"/>
  <c r="AA175" i="3" s="1"/>
  <c r="AI188" i="3"/>
  <c r="AI192" i="3"/>
  <c r="X205" i="3"/>
  <c r="Z205" i="3" s="1"/>
  <c r="AA205" i="3" s="1"/>
  <c r="Z254" i="3"/>
  <c r="AA254" i="3" s="1"/>
  <c r="AI266" i="3"/>
  <c r="X287" i="3"/>
  <c r="AN287" i="3" s="1"/>
  <c r="AI335" i="3"/>
  <c r="AI363" i="3"/>
  <c r="AI437" i="3"/>
  <c r="AI503" i="3"/>
  <c r="X569" i="3"/>
  <c r="Z569" i="3" s="1"/>
  <c r="AA569" i="3" s="1"/>
  <c r="Z624" i="3"/>
  <c r="AA624" i="3"/>
  <c r="X688" i="3"/>
  <c r="Z688" i="3"/>
  <c r="AA688" i="3" s="1"/>
  <c r="AI699" i="3"/>
  <c r="AI710" i="3"/>
  <c r="AI739" i="3"/>
  <c r="X749" i="3"/>
  <c r="Z749" i="3" s="1"/>
  <c r="AA749" i="3" s="1"/>
  <c r="AI910" i="3"/>
  <c r="X913" i="3"/>
  <c r="Z913" i="3" s="1"/>
  <c r="AA913" i="3" s="1"/>
  <c r="X937" i="3"/>
  <c r="AN937" i="3" s="1"/>
  <c r="X961" i="3"/>
  <c r="AN961" i="3"/>
  <c r="AN51" i="3"/>
  <c r="Z19" i="3"/>
  <c r="AA19" i="3"/>
  <c r="AA27" i="3"/>
  <c r="AA43" i="3"/>
  <c r="Z59" i="3"/>
  <c r="AA59" i="3"/>
  <c r="Z84" i="3"/>
  <c r="AA84" i="3" s="1"/>
  <c r="AI184" i="3"/>
  <c r="X197" i="3"/>
  <c r="Z197" i="3" s="1"/>
  <c r="AA197" i="3" s="1"/>
  <c r="AN202" i="3"/>
  <c r="AS202" i="3" s="1"/>
  <c r="Z236" i="3"/>
  <c r="AA236" i="3" s="1"/>
  <c r="Z276" i="3"/>
  <c r="AA276" i="3" s="1"/>
  <c r="X282" i="3"/>
  <c r="AN282" i="3" s="1"/>
  <c r="AO282" i="3" s="1"/>
  <c r="AS282" i="3"/>
  <c r="X317" i="3"/>
  <c r="Z317" i="3" s="1"/>
  <c r="AA317" i="3" s="1"/>
  <c r="AI341" i="3"/>
  <c r="X404" i="3"/>
  <c r="AN404" i="3"/>
  <c r="AI421" i="3"/>
  <c r="AN441" i="3"/>
  <c r="AI457" i="3"/>
  <c r="AI513" i="3"/>
  <c r="Z529" i="3"/>
  <c r="AA529" i="3" s="1"/>
  <c r="X631" i="3"/>
  <c r="AN631" i="3"/>
  <c r="AS631" i="3"/>
  <c r="AI632" i="3"/>
  <c r="AI642" i="3"/>
  <c r="X744" i="3"/>
  <c r="AN744" i="3" s="1"/>
  <c r="X754" i="3"/>
  <c r="Z754" i="3" s="1"/>
  <c r="AA754" i="3" s="1"/>
  <c r="Z820" i="3"/>
  <c r="AA820" i="3" s="1"/>
  <c r="AI820" i="3"/>
  <c r="X830" i="3"/>
  <c r="AN830" i="3" s="1"/>
  <c r="AS830" i="3"/>
  <c r="AI846" i="3"/>
  <c r="X899" i="3"/>
  <c r="AN899" i="3" s="1"/>
  <c r="AS899" i="3"/>
  <c r="X957" i="3"/>
  <c r="AN957" i="3" s="1"/>
  <c r="AS957" i="3" s="1"/>
  <c r="P3" i="4"/>
  <c r="G76" i="4"/>
  <c r="H18" i="4"/>
  <c r="H76" i="4"/>
  <c r="R3" i="4"/>
  <c r="I76" i="4"/>
  <c r="N3" i="4"/>
  <c r="E76" i="4"/>
  <c r="H11" i="4"/>
  <c r="S70" i="4"/>
  <c r="I83" i="4" s="1"/>
  <c r="F6" i="4"/>
  <c r="Q3" i="4"/>
  <c r="F7" i="4"/>
  <c r="F10" i="4"/>
  <c r="H8" i="4"/>
  <c r="AN230" i="3"/>
  <c r="Z230" i="3"/>
  <c r="AA230" i="3" s="1"/>
  <c r="AI362" i="3"/>
  <c r="X362" i="3"/>
  <c r="AN362" i="3"/>
  <c r="AS362" i="3" s="1"/>
  <c r="AI530" i="3"/>
  <c r="X530" i="3"/>
  <c r="Z530" i="3" s="1"/>
  <c r="AA530" i="3" s="1"/>
  <c r="X564" i="3"/>
  <c r="AN564" i="3" s="1"/>
  <c r="AI564" i="3"/>
  <c r="AI669" i="3"/>
  <c r="X669" i="3"/>
  <c r="AN669" i="3"/>
  <c r="AS669" i="3" s="1"/>
  <c r="X52" i="3"/>
  <c r="Z52" i="3"/>
  <c r="AA52" i="3" s="1"/>
  <c r="X109" i="3"/>
  <c r="Z109" i="3" s="1"/>
  <c r="AA109" i="3" s="1"/>
  <c r="X122" i="3"/>
  <c r="AN122" i="3" s="1"/>
  <c r="X149" i="3"/>
  <c r="Z149" i="3" s="1"/>
  <c r="Z164" i="3"/>
  <c r="AA164" i="3"/>
  <c r="X274" i="3"/>
  <c r="AN274" i="3" s="1"/>
  <c r="AI274" i="3"/>
  <c r="AN309" i="3"/>
  <c r="AS309" i="3"/>
  <c r="X355" i="3"/>
  <c r="AI355" i="3"/>
  <c r="X429" i="3"/>
  <c r="X452" i="3"/>
  <c r="Z452" i="3" s="1"/>
  <c r="AA452" i="3" s="1"/>
  <c r="X558" i="3"/>
  <c r="Z558" i="3" s="1"/>
  <c r="AA558" i="3" s="1"/>
  <c r="AI578" i="3"/>
  <c r="X578" i="3"/>
  <c r="AN578" i="3"/>
  <c r="AO578" i="3" s="1"/>
  <c r="X636" i="3"/>
  <c r="X17" i="3"/>
  <c r="AN17" i="3" s="1"/>
  <c r="AI55" i="3"/>
  <c r="X69" i="3"/>
  <c r="Z69" i="3" s="1"/>
  <c r="AA69" i="3" s="1"/>
  <c r="AI112" i="3"/>
  <c r="X174" i="3"/>
  <c r="Z174" i="3"/>
  <c r="AA174" i="3" s="1"/>
  <c r="AA188" i="3"/>
  <c r="X206" i="3"/>
  <c r="Z206" i="3" s="1"/>
  <c r="AA206" i="3" s="1"/>
  <c r="X207" i="3"/>
  <c r="AN207" i="3" s="1"/>
  <c r="AS207" i="3" s="1"/>
  <c r="AI223" i="3"/>
  <c r="X223" i="3"/>
  <c r="Z223" i="3"/>
  <c r="AA223" i="3"/>
  <c r="Z238" i="3"/>
  <c r="AA238" i="3"/>
  <c r="X242" i="3"/>
  <c r="AN242" i="3"/>
  <c r="X278" i="3"/>
  <c r="Z278" i="3" s="1"/>
  <c r="AA278" i="3" s="1"/>
  <c r="Z313" i="3"/>
  <c r="AA313" i="3" s="1"/>
  <c r="AI315" i="3"/>
  <c r="AI318" i="3"/>
  <c r="X318" i="3"/>
  <c r="Z318" i="3" s="1"/>
  <c r="AA318" i="3"/>
  <c r="X328" i="3"/>
  <c r="X333" i="3"/>
  <c r="Z333" i="3" s="1"/>
  <c r="AA333" i="3"/>
  <c r="Z345" i="3"/>
  <c r="AA345" i="3" s="1"/>
  <c r="AI347" i="3"/>
  <c r="Z361" i="3"/>
  <c r="AA361" i="3" s="1"/>
  <c r="AI409" i="3"/>
  <c r="X434" i="3"/>
  <c r="AN434" i="3"/>
  <c r="AS434" i="3" s="1"/>
  <c r="X447" i="3"/>
  <c r="Z447" i="3" s="1"/>
  <c r="AA447" i="3"/>
  <c r="AI461" i="3"/>
  <c r="X582" i="3"/>
  <c r="Z582" i="3" s="1"/>
  <c r="AA582" i="3" s="1"/>
  <c r="X766" i="3"/>
  <c r="AN766" i="3"/>
  <c r="AS766" i="3" s="1"/>
  <c r="AI863" i="3"/>
  <c r="X863" i="3"/>
  <c r="Z863" i="3" s="1"/>
  <c r="AA863" i="3" s="1"/>
  <c r="X294" i="3"/>
  <c r="AN294" i="3"/>
  <c r="AS294" i="3" s="1"/>
  <c r="AI534" i="3"/>
  <c r="X534" i="3"/>
  <c r="Z534" i="3" s="1"/>
  <c r="AA534" i="3" s="1"/>
  <c r="X731" i="3"/>
  <c r="Z731" i="3"/>
  <c r="AA731" i="3" s="1"/>
  <c r="AI731" i="3"/>
  <c r="X812" i="3"/>
  <c r="Z812" i="3"/>
  <c r="AA812" i="3" s="1"/>
  <c r="AI812" i="3"/>
  <c r="AI923" i="3"/>
  <c r="X923" i="3"/>
  <c r="AN923" i="3" s="1"/>
  <c r="AS923" i="3" s="1"/>
  <c r="AI263" i="3"/>
  <c r="X263" i="3"/>
  <c r="AN263" i="3"/>
  <c r="AS263" i="3" s="1"/>
  <c r="X417" i="3"/>
  <c r="Z417" i="3"/>
  <c r="AA417" i="3" s="1"/>
  <c r="AI417" i="3"/>
  <c r="AN503" i="3"/>
  <c r="AI12" i="3"/>
  <c r="AI441" i="3"/>
  <c r="AI487" i="3"/>
  <c r="Z497" i="3"/>
  <c r="AA497" i="3" s="1"/>
  <c r="AN499" i="3"/>
  <c r="AI758" i="3"/>
  <c r="AI808" i="3"/>
  <c r="AI867" i="3"/>
  <c r="X867" i="3"/>
  <c r="AN867" i="3" s="1"/>
  <c r="AS867" i="3" s="1"/>
  <c r="AI23" i="3"/>
  <c r="AI182" i="3"/>
  <c r="X293" i="3"/>
  <c r="Z293" i="3"/>
  <c r="AA293" i="3" s="1"/>
  <c r="AI293" i="3"/>
  <c r="AI529" i="3"/>
  <c r="AI757" i="3"/>
  <c r="Z107" i="3"/>
  <c r="AA107" i="3"/>
  <c r="X113" i="3"/>
  <c r="AN113" i="3" s="1"/>
  <c r="AI130" i="3"/>
  <c r="AN134" i="3"/>
  <c r="X178" i="3"/>
  <c r="Z178" i="3" s="1"/>
  <c r="AA178" i="3" s="1"/>
  <c r="AA266" i="3"/>
  <c r="X272" i="3"/>
  <c r="AN272" i="3" s="1"/>
  <c r="AI272" i="3"/>
  <c r="AI310" i="3"/>
  <c r="X310" i="3"/>
  <c r="AN310" i="3" s="1"/>
  <c r="AS310" i="3" s="1"/>
  <c r="AI316" i="3"/>
  <c r="X316" i="3"/>
  <c r="AN316" i="3"/>
  <c r="AS316" i="3"/>
  <c r="AI462" i="3"/>
  <c r="X462" i="3"/>
  <c r="AN462" i="3" s="1"/>
  <c r="AS462" i="3" s="1"/>
  <c r="X628" i="3"/>
  <c r="AN628" i="3"/>
  <c r="AS628" i="3" s="1"/>
  <c r="X724" i="3"/>
  <c r="AN724" i="3"/>
  <c r="AS724" i="3" s="1"/>
  <c r="AI756" i="3"/>
  <c r="AI817" i="3"/>
  <c r="X821" i="3"/>
  <c r="AN821" i="3"/>
  <c r="AS821" i="3"/>
  <c r="AI821" i="3"/>
  <c r="Z876" i="3"/>
  <c r="AA876" i="3"/>
  <c r="X921" i="3"/>
  <c r="Z921" i="3" s="1"/>
  <c r="AA921" i="3" s="1"/>
  <c r="AI921" i="3"/>
  <c r="Z67" i="3"/>
  <c r="AA67" i="3" s="1"/>
  <c r="AI104" i="3"/>
  <c r="Z186" i="3"/>
  <c r="AA186" i="3"/>
  <c r="AA256" i="3"/>
  <c r="X327" i="3"/>
  <c r="AN327" i="3" s="1"/>
  <c r="AS327" i="3" s="1"/>
  <c r="AI327" i="3"/>
  <c r="Z427" i="3"/>
  <c r="AA427" i="3"/>
  <c r="AI459" i="3"/>
  <c r="AI676" i="3"/>
  <c r="X676" i="3"/>
  <c r="X861" i="3"/>
  <c r="AN861" i="3" s="1"/>
  <c r="AI861" i="3"/>
  <c r="AN8" i="3"/>
  <c r="X155" i="3"/>
  <c r="AN155" i="3" s="1"/>
  <c r="AS155" i="3"/>
  <c r="X177" i="3"/>
  <c r="AN177" i="3"/>
  <c r="AS177" i="3"/>
  <c r="X191" i="3"/>
  <c r="AN191" i="3" s="1"/>
  <c r="AS191" i="3" s="1"/>
  <c r="Z260" i="3"/>
  <c r="AA260" i="3"/>
  <c r="X325" i="3"/>
  <c r="AN325" i="3" s="1"/>
  <c r="Z337" i="3"/>
  <c r="AA337" i="3" s="1"/>
  <c r="X342" i="3"/>
  <c r="AN342" i="3"/>
  <c r="AS342" i="3" s="1"/>
  <c r="AN363" i="3"/>
  <c r="AO363" i="3" s="1"/>
  <c r="X399" i="3"/>
  <c r="AN399" i="3" s="1"/>
  <c r="AS399" i="3" s="1"/>
  <c r="AI399" i="3"/>
  <c r="X467" i="3"/>
  <c r="AI485" i="3"/>
  <c r="X489" i="3"/>
  <c r="AN489" i="3"/>
  <c r="AS489" i="3" s="1"/>
  <c r="AI489" i="3"/>
  <c r="AI517" i="3"/>
  <c r="X517" i="3"/>
  <c r="Z517" i="3" s="1"/>
  <c r="AA517" i="3" s="1"/>
  <c r="X526" i="3"/>
  <c r="Z526" i="3" s="1"/>
  <c r="AA526" i="3"/>
  <c r="AI570" i="3"/>
  <c r="X570" i="3"/>
  <c r="AN570" i="3"/>
  <c r="AS570" i="3"/>
  <c r="X627" i="3"/>
  <c r="Z627" i="3"/>
  <c r="AA627" i="3" s="1"/>
  <c r="AI715" i="3"/>
  <c r="X715" i="3"/>
  <c r="AN715" i="3" s="1"/>
  <c r="AS715" i="3" s="1"/>
  <c r="Z810" i="3"/>
  <c r="AA810" i="3"/>
  <c r="X845" i="3"/>
  <c r="AN845" i="3"/>
  <c r="AS845" i="3"/>
  <c r="AI845" i="3"/>
  <c r="AI378" i="3"/>
  <c r="X378" i="3"/>
  <c r="AN378" i="3" s="1"/>
  <c r="AS378" i="3"/>
  <c r="X391" i="3"/>
  <c r="Z391" i="3" s="1"/>
  <c r="AA391" i="3" s="1"/>
  <c r="AI391" i="3"/>
  <c r="AS397" i="3"/>
  <c r="X606" i="3"/>
  <c r="AN606" i="3"/>
  <c r="AS606" i="3"/>
  <c r="AI606" i="3"/>
  <c r="AI656" i="3"/>
  <c r="X656" i="3"/>
  <c r="AN656" i="3"/>
  <c r="AI878" i="3"/>
  <c r="X878" i="3"/>
  <c r="Z878" i="3" s="1"/>
  <c r="AA878" i="3" s="1"/>
  <c r="AI413" i="3"/>
  <c r="AI499" i="3"/>
  <c r="Z55" i="3"/>
  <c r="AA55" i="3" s="1"/>
  <c r="AI68" i="3"/>
  <c r="AN156" i="3"/>
  <c r="AI222" i="3"/>
  <c r="AI303" i="3"/>
  <c r="X303" i="3"/>
  <c r="Z303" i="3"/>
  <c r="AA303" i="3" s="1"/>
  <c r="AI395" i="3"/>
  <c r="AI432" i="3"/>
  <c r="X432" i="3"/>
  <c r="AN432" i="3" s="1"/>
  <c r="AS432" i="3"/>
  <c r="AI439" i="3"/>
  <c r="AI469" i="3"/>
  <c r="AI590" i="3"/>
  <c r="X590" i="3"/>
  <c r="AI609" i="3"/>
  <c r="X609" i="3"/>
  <c r="AN609" i="3" s="1"/>
  <c r="AS609" i="3" s="1"/>
  <c r="AN658" i="3"/>
  <c r="AI719" i="3"/>
  <c r="X719" i="3"/>
  <c r="Z719" i="3" s="1"/>
  <c r="AA719" i="3" s="1"/>
  <c r="AI730" i="3"/>
  <c r="X904" i="3"/>
  <c r="AN904" i="3"/>
  <c r="AS904" i="3" s="1"/>
  <c r="AI904" i="3"/>
  <c r="AI909" i="3"/>
  <c r="X909" i="3"/>
  <c r="Z909" i="3" s="1"/>
  <c r="AA909" i="3" s="1"/>
  <c r="AN932" i="3"/>
  <c r="AS932" i="3"/>
  <c r="X280" i="3"/>
  <c r="AN280" i="3" s="1"/>
  <c r="AI280" i="3"/>
  <c r="AI822" i="3"/>
  <c r="X822" i="3"/>
  <c r="AN822" i="3" s="1"/>
  <c r="X837" i="3"/>
  <c r="Z837" i="3" s="1"/>
  <c r="AA837" i="3" s="1"/>
  <c r="AI837" i="3"/>
  <c r="Z365" i="3"/>
  <c r="AA365" i="3"/>
  <c r="AI397" i="3"/>
  <c r="X13" i="3"/>
  <c r="Z13" i="3" s="1"/>
  <c r="AA13" i="3" s="1"/>
  <c r="X65" i="3"/>
  <c r="AN65" i="3" s="1"/>
  <c r="Z65" i="3"/>
  <c r="AA65" i="3" s="1"/>
  <c r="X105" i="3"/>
  <c r="AN105" i="3" s="1"/>
  <c r="AS105" i="3" s="1"/>
  <c r="Z130" i="3"/>
  <c r="AA130" i="3" s="1"/>
  <c r="X142" i="3"/>
  <c r="Z142" i="3"/>
  <c r="AA142" i="3" s="1"/>
  <c r="X143" i="3"/>
  <c r="AN143" i="3" s="1"/>
  <c r="AS143" i="3"/>
  <c r="AI180" i="3"/>
  <c r="AI321" i="3"/>
  <c r="AN341" i="3"/>
  <c r="AS341" i="3" s="1"/>
  <c r="AA341" i="3"/>
  <c r="AI353" i="3"/>
  <c r="X356" i="3"/>
  <c r="Z356" i="3"/>
  <c r="AA356" i="3"/>
  <c r="X388" i="3"/>
  <c r="Z388" i="3"/>
  <c r="AA388" i="3"/>
  <c r="X393" i="3"/>
  <c r="AN393" i="3" s="1"/>
  <c r="Z393" i="3"/>
  <c r="AA393" i="3" s="1"/>
  <c r="AI393" i="3"/>
  <c r="Z397" i="3"/>
  <c r="AA397" i="3"/>
  <c r="AI420" i="3"/>
  <c r="X420" i="3"/>
  <c r="Z420" i="3" s="1"/>
  <c r="AA420" i="3" s="1"/>
  <c r="X460" i="3"/>
  <c r="X540" i="3"/>
  <c r="Z540" i="3" s="1"/>
  <c r="AA540" i="3"/>
  <c r="AI540" i="3"/>
  <c r="X594" i="3"/>
  <c r="AI594" i="3"/>
  <c r="X613" i="3"/>
  <c r="AN613" i="3"/>
  <c r="AS613" i="3" s="1"/>
  <c r="X814" i="3"/>
  <c r="Z814" i="3" s="1"/>
  <c r="AA814" i="3" s="1"/>
  <c r="AI814" i="3"/>
  <c r="X859" i="3"/>
  <c r="X940" i="3"/>
  <c r="Z940" i="3" s="1"/>
  <c r="AA940" i="3" s="1"/>
  <c r="AI940" i="3"/>
  <c r="X377" i="3"/>
  <c r="AN377" i="3" s="1"/>
  <c r="AO377" i="3" s="1"/>
  <c r="AI377" i="3"/>
  <c r="AI907" i="3"/>
  <c r="X907" i="3"/>
  <c r="AN907" i="3"/>
  <c r="AS907" i="3"/>
  <c r="AN79" i="3"/>
  <c r="AO79" i="3" s="1"/>
  <c r="AI522" i="3"/>
  <c r="X522" i="3"/>
  <c r="AI553" i="3"/>
  <c r="AI641" i="3"/>
  <c r="X641" i="3"/>
  <c r="AN168" i="3"/>
  <c r="AI323" i="3"/>
  <c r="AI407" i="3"/>
  <c r="AN31" i="3"/>
  <c r="AI39" i="3"/>
  <c r="AI95" i="3"/>
  <c r="X117" i="3"/>
  <c r="Z117" i="3"/>
  <c r="AA117" i="3"/>
  <c r="AI186" i="3"/>
  <c r="AI204" i="3"/>
  <c r="X214" i="3"/>
  <c r="X219" i="3"/>
  <c r="AN219" i="3"/>
  <c r="AS219" i="3" s="1"/>
  <c r="AI239" i="3"/>
  <c r="X239" i="3"/>
  <c r="AN239" i="3" s="1"/>
  <c r="AS239" i="3" s="1"/>
  <c r="AI246" i="3"/>
  <c r="X249" i="3"/>
  <c r="Z249" i="3"/>
  <c r="AA249" i="3"/>
  <c r="AI262" i="3"/>
  <c r="AI265" i="3"/>
  <c r="X265" i="3"/>
  <c r="AN265" i="3"/>
  <c r="AS265" i="3" s="1"/>
  <c r="X270" i="3"/>
  <c r="Z270" i="3"/>
  <c r="AA270" i="3" s="1"/>
  <c r="AI296" i="3"/>
  <c r="X296" i="3"/>
  <c r="Z296" i="3"/>
  <c r="AA296" i="3"/>
  <c r="X351" i="3"/>
  <c r="Z351" i="3" s="1"/>
  <c r="AA351" i="3" s="1"/>
  <c r="AI351" i="3"/>
  <c r="AI359" i="3"/>
  <c r="AN361" i="3"/>
  <c r="AI365" i="3"/>
  <c r="Z441" i="3"/>
  <c r="AA441" i="3" s="1"/>
  <c r="Z471" i="3"/>
  <c r="AA471" i="3"/>
  <c r="AI554" i="3"/>
  <c r="X554" i="3"/>
  <c r="AN554" i="3"/>
  <c r="AI704" i="3"/>
  <c r="X704" i="3"/>
  <c r="Z704" i="3" s="1"/>
  <c r="AA704" i="3" s="1"/>
  <c r="X752" i="3"/>
  <c r="Z752" i="3"/>
  <c r="AA752" i="3"/>
  <c r="AI752" i="3"/>
  <c r="AI759" i="3"/>
  <c r="X759" i="3"/>
  <c r="Z759" i="3"/>
  <c r="AA759" i="3" s="1"/>
  <c r="X785" i="3"/>
  <c r="AN785" i="3"/>
  <c r="AS785" i="3" s="1"/>
  <c r="X813" i="3"/>
  <c r="Z813" i="3" s="1"/>
  <c r="AA813" i="3" s="1"/>
  <c r="AI847" i="3"/>
  <c r="AI896" i="3"/>
  <c r="AI914" i="3"/>
  <c r="X914" i="3"/>
  <c r="Z914" i="3"/>
  <c r="AA914" i="3" s="1"/>
  <c r="AN281" i="3"/>
  <c r="Z425" i="3"/>
  <c r="AA425" i="3" s="1"/>
  <c r="AI537" i="3"/>
  <c r="AI549" i="3"/>
  <c r="AI711" i="3"/>
  <c r="Z747" i="3"/>
  <c r="AA747" i="3"/>
  <c r="AN794" i="3"/>
  <c r="AP794" i="3" s="1"/>
  <c r="AS794" i="3"/>
  <c r="AI810" i="3"/>
  <c r="AI892" i="3"/>
  <c r="Z782" i="3"/>
  <c r="AA782" i="3"/>
  <c r="Z683" i="3"/>
  <c r="AA683" i="3" s="1"/>
  <c r="Z699" i="3"/>
  <c r="AA699" i="3"/>
  <c r="Z881" i="3"/>
  <c r="AA881" i="3"/>
  <c r="Z930" i="3"/>
  <c r="AA930" i="3" s="1"/>
  <c r="Z544" i="3"/>
  <c r="AA544" i="3"/>
  <c r="AN246" i="3"/>
  <c r="Z407" i="3"/>
  <c r="AA407" i="3"/>
  <c r="Z682" i="3"/>
  <c r="AA682" i="3" s="1"/>
  <c r="Z419" i="3"/>
  <c r="AA419" i="3" s="1"/>
  <c r="Z528" i="3"/>
  <c r="AA528" i="3"/>
  <c r="Z561" i="3"/>
  <c r="AA561" i="3" s="1"/>
  <c r="X592" i="3"/>
  <c r="Z592" i="3" s="1"/>
  <c r="AA592" i="3" s="1"/>
  <c r="AI592" i="3"/>
  <c r="Z664" i="3"/>
  <c r="AA664" i="3" s="1"/>
  <c r="AI679" i="3"/>
  <c r="X679" i="3"/>
  <c r="AN679" i="3" s="1"/>
  <c r="AS679" i="3" s="1"/>
  <c r="AI708" i="3"/>
  <c r="X708" i="3"/>
  <c r="Z708" i="3"/>
  <c r="AA708" i="3" s="1"/>
  <c r="AI720" i="3"/>
  <c r="X720" i="3"/>
  <c r="AN720" i="3"/>
  <c r="AS720" i="3"/>
  <c r="AI827" i="3"/>
  <c r="X827" i="3"/>
  <c r="AN827" i="3"/>
  <c r="AS827" i="3" s="1"/>
  <c r="X901" i="3"/>
  <c r="AN901" i="3" s="1"/>
  <c r="AS901" i="3" s="1"/>
  <c r="AI901" i="3"/>
  <c r="AN959" i="3"/>
  <c r="AS959" i="3" s="1"/>
  <c r="Z959" i="3"/>
  <c r="AA959" i="3" s="1"/>
  <c r="X32" i="3"/>
  <c r="AN32" i="3"/>
  <c r="AS32" i="3" s="1"/>
  <c r="X44" i="3"/>
  <c r="Z44" i="3" s="1"/>
  <c r="AA44" i="3" s="1"/>
  <c r="X47" i="3"/>
  <c r="AN47" i="3" s="1"/>
  <c r="AI47" i="3"/>
  <c r="X81" i="3"/>
  <c r="Z81" i="3" s="1"/>
  <c r="AA81" i="3" s="1"/>
  <c r="Z87" i="3"/>
  <c r="AA87" i="3"/>
  <c r="AI87" i="3"/>
  <c r="X162" i="3"/>
  <c r="AI187" i="3"/>
  <c r="X187" i="3"/>
  <c r="Z187" i="3"/>
  <c r="AA187" i="3"/>
  <c r="X252" i="3"/>
  <c r="AN252" i="3"/>
  <c r="AS252" i="3" s="1"/>
  <c r="AN254" i="3"/>
  <c r="AS254" i="3" s="1"/>
  <c r="Z295" i="3"/>
  <c r="AA295" i="3" s="1"/>
  <c r="AN339" i="3"/>
  <c r="AS339" i="3" s="1"/>
  <c r="AI344" i="3"/>
  <c r="X344" i="3"/>
  <c r="AI389" i="3"/>
  <c r="X389" i="3"/>
  <c r="Z389" i="3" s="1"/>
  <c r="AA389" i="3"/>
  <c r="AI394" i="3"/>
  <c r="X394" i="3"/>
  <c r="Z394" i="3" s="1"/>
  <c r="AA394" i="3" s="1"/>
  <c r="X521" i="3"/>
  <c r="Z521" i="3"/>
  <c r="AA521" i="3"/>
  <c r="AI521" i="3"/>
  <c r="X618" i="3"/>
  <c r="Z618" i="3"/>
  <c r="AA618" i="3" s="1"/>
  <c r="AI618" i="3"/>
  <c r="X646" i="3"/>
  <c r="Z646" i="3" s="1"/>
  <c r="AA646" i="3" s="1"/>
  <c r="AI646" i="3"/>
  <c r="AI673" i="3"/>
  <c r="X673" i="3"/>
  <c r="Z673" i="3"/>
  <c r="AA673" i="3"/>
  <c r="X703" i="3"/>
  <c r="AI703" i="3"/>
  <c r="AI53" i="3"/>
  <c r="X72" i="3"/>
  <c r="AN72" i="3" s="1"/>
  <c r="X73" i="3"/>
  <c r="Z73" i="3" s="1"/>
  <c r="AA73" i="3"/>
  <c r="X100" i="3"/>
  <c r="Z100" i="3" s="1"/>
  <c r="AA100" i="3" s="1"/>
  <c r="X116" i="3"/>
  <c r="Z116" i="3" s="1"/>
  <c r="AA116" i="3"/>
  <c r="Z134" i="3"/>
  <c r="AA134" i="3" s="1"/>
  <c r="Z136" i="3"/>
  <c r="AA136" i="3" s="1"/>
  <c r="AA140" i="3"/>
  <c r="AI194" i="3"/>
  <c r="X194" i="3"/>
  <c r="X200" i="3"/>
  <c r="Z200" i="3"/>
  <c r="AA200" i="3" s="1"/>
  <c r="AI200" i="3"/>
  <c r="X251" i="3"/>
  <c r="Z251" i="3" s="1"/>
  <c r="AA251" i="3" s="1"/>
  <c r="X383" i="3"/>
  <c r="AI383" i="3"/>
  <c r="AI482" i="3"/>
  <c r="X482" i="3"/>
  <c r="AN482" i="3" s="1"/>
  <c r="AS482" i="3" s="1"/>
  <c r="Z503" i="3"/>
  <c r="AA503" i="3" s="1"/>
  <c r="AI566" i="3"/>
  <c r="X566" i="3"/>
  <c r="Z566" i="3"/>
  <c r="AA566" i="3"/>
  <c r="X572" i="3"/>
  <c r="Z572" i="3" s="1"/>
  <c r="AA572" i="3" s="1"/>
  <c r="AI572" i="3"/>
  <c r="AI736" i="3"/>
  <c r="X736" i="3"/>
  <c r="X742" i="3"/>
  <c r="AI742" i="3"/>
  <c r="AI763" i="3"/>
  <c r="X763" i="3"/>
  <c r="AN108" i="3"/>
  <c r="AS108" i="3" s="1"/>
  <c r="Z108" i="3"/>
  <c r="AA108" i="3"/>
  <c r="X622" i="3"/>
  <c r="Z622" i="3" s="1"/>
  <c r="AA622" i="3" s="1"/>
  <c r="AI622" i="3"/>
  <c r="AI672" i="3"/>
  <c r="X672" i="3"/>
  <c r="AI684" i="3"/>
  <c r="X684" i="3"/>
  <c r="Z684" i="3" s="1"/>
  <c r="AA684" i="3" s="1"/>
  <c r="AI403" i="3"/>
  <c r="X403" i="3"/>
  <c r="AN403" i="3" s="1"/>
  <c r="AI497" i="3"/>
  <c r="AN140" i="3"/>
  <c r="AN186" i="3"/>
  <c r="AS186" i="3" s="1"/>
  <c r="AN266" i="3"/>
  <c r="X373" i="3"/>
  <c r="Z373" i="3"/>
  <c r="AA373" i="3"/>
  <c r="AI373" i="3"/>
  <c r="AI20" i="3"/>
  <c r="AN104" i="3"/>
  <c r="Z160" i="3"/>
  <c r="AA160" i="3" s="1"/>
  <c r="AI160" i="3"/>
  <c r="AN166" i="3"/>
  <c r="AS166" i="3" s="1"/>
  <c r="AN236" i="3"/>
  <c r="AS236" i="3"/>
  <c r="X285" i="3"/>
  <c r="Z285" i="3"/>
  <c r="AA285" i="3"/>
  <c r="AI285" i="3"/>
  <c r="AN295" i="3"/>
  <c r="AI332" i="3"/>
  <c r="X332" i="3"/>
  <c r="Z332" i="3" s="1"/>
  <c r="AA332" i="3" s="1"/>
  <c r="AN365" i="3"/>
  <c r="AI372" i="3"/>
  <c r="X372" i="3"/>
  <c r="Z372" i="3" s="1"/>
  <c r="AA372" i="3"/>
  <c r="X415" i="3"/>
  <c r="AI415" i="3"/>
  <c r="AI538" i="3"/>
  <c r="X538" i="3"/>
  <c r="AI601" i="3"/>
  <c r="X601" i="3"/>
  <c r="AN601" i="3"/>
  <c r="AS601" i="3"/>
  <c r="X610" i="3"/>
  <c r="AN610" i="3"/>
  <c r="AS610" i="3" s="1"/>
  <c r="AI610" i="3"/>
  <c r="X668" i="3"/>
  <c r="X818" i="3"/>
  <c r="AI818" i="3"/>
  <c r="AI835" i="3"/>
  <c r="X835" i="3"/>
  <c r="Z835" i="3"/>
  <c r="AA835" i="3" s="1"/>
  <c r="X869" i="3"/>
  <c r="AI869" i="3"/>
  <c r="AI201" i="3"/>
  <c r="X201" i="3"/>
  <c r="Z201" i="3" s="1"/>
  <c r="AA201" i="3" s="1"/>
  <c r="AI237" i="3"/>
  <c r="X237" i="3"/>
  <c r="Z237" i="3" s="1"/>
  <c r="AA237" i="3" s="1"/>
  <c r="X465" i="3"/>
  <c r="Z465" i="3" s="1"/>
  <c r="AA465" i="3" s="1"/>
  <c r="AI465" i="3"/>
  <c r="X585" i="3"/>
  <c r="Z585" i="3"/>
  <c r="AA585" i="3" s="1"/>
  <c r="AI585" i="3"/>
  <c r="AN238" i="3"/>
  <c r="AI334" i="3"/>
  <c r="X334" i="3"/>
  <c r="AN334" i="3"/>
  <c r="AS334" i="3" s="1"/>
  <c r="AI894" i="3"/>
  <c r="X894" i="3"/>
  <c r="X64" i="3"/>
  <c r="Z64" i="3" s="1"/>
  <c r="AA64" i="3"/>
  <c r="AI64" i="3"/>
  <c r="X71" i="3"/>
  <c r="Z71" i="3"/>
  <c r="AA71" i="3"/>
  <c r="AI71" i="3"/>
  <c r="AI271" i="3"/>
  <c r="X271" i="3"/>
  <c r="AN271" i="3" s="1"/>
  <c r="AS271" i="3" s="1"/>
  <c r="AI480" i="3"/>
  <c r="X480" i="3"/>
  <c r="Z480" i="3"/>
  <c r="AA480" i="3" s="1"/>
  <c r="AI546" i="3"/>
  <c r="X546" i="3"/>
  <c r="AI596" i="3"/>
  <c r="X596" i="3"/>
  <c r="Z596" i="3"/>
  <c r="AA596" i="3" s="1"/>
  <c r="X734" i="3"/>
  <c r="Z734" i="3"/>
  <c r="AA734" i="3" s="1"/>
  <c r="AI734" i="3"/>
  <c r="X25" i="3"/>
  <c r="Z25" i="3"/>
  <c r="AA25" i="3"/>
  <c r="AA39" i="3"/>
  <c r="Z68" i="3"/>
  <c r="AA68" i="3" s="1"/>
  <c r="X158" i="3"/>
  <c r="X165" i="3"/>
  <c r="Z165" i="3"/>
  <c r="AA165" i="3"/>
  <c r="AI181" i="3"/>
  <c r="X181" i="3"/>
  <c r="Z181" i="3" s="1"/>
  <c r="AA181" i="3" s="1"/>
  <c r="X212" i="3"/>
  <c r="Z212" i="3"/>
  <c r="AA212" i="3"/>
  <c r="AI212" i="3"/>
  <c r="X233" i="3"/>
  <c r="Z233" i="3"/>
  <c r="AA233" i="3" s="1"/>
  <c r="X248" i="3"/>
  <c r="Z248" i="3" s="1"/>
  <c r="AA248" i="3"/>
  <c r="AN256" i="3"/>
  <c r="AP256" i="3" s="1"/>
  <c r="AI269" i="3"/>
  <c r="X269" i="3"/>
  <c r="Z269" i="3"/>
  <c r="AA269" i="3" s="1"/>
  <c r="AS311" i="3"/>
  <c r="AI343" i="3"/>
  <c r="X364" i="3"/>
  <c r="AN364" i="3" s="1"/>
  <c r="AS364" i="3" s="1"/>
  <c r="X367" i="3"/>
  <c r="AN367" i="3"/>
  <c r="AS367" i="3"/>
  <c r="AI367" i="3"/>
  <c r="AI402" i="3"/>
  <c r="X402" i="3"/>
  <c r="Z402" i="3" s="1"/>
  <c r="AA402" i="3"/>
  <c r="X466" i="3"/>
  <c r="AN466" i="3" s="1"/>
  <c r="AI518" i="3"/>
  <c r="X518" i="3"/>
  <c r="Z518" i="3"/>
  <c r="AA518" i="3" s="1"/>
  <c r="X532" i="3"/>
  <c r="AN532" i="3"/>
  <c r="AS532" i="3" s="1"/>
  <c r="AI532" i="3"/>
  <c r="AI545" i="3"/>
  <c r="X545" i="3"/>
  <c r="Z545" i="3"/>
  <c r="AA545" i="3" s="1"/>
  <c r="X593" i="3"/>
  <c r="Z593" i="3" s="1"/>
  <c r="AA593" i="3"/>
  <c r="AN710" i="3"/>
  <c r="Z710" i="3"/>
  <c r="AA710" i="3"/>
  <c r="X727" i="3"/>
  <c r="AN727" i="3" s="1"/>
  <c r="AS727" i="3"/>
  <c r="AI727" i="3"/>
  <c r="AI891" i="3"/>
  <c r="X891" i="3"/>
  <c r="AN891" i="3" s="1"/>
  <c r="AS891" i="3" s="1"/>
  <c r="AI369" i="3"/>
  <c r="X369" i="3"/>
  <c r="X746" i="3"/>
  <c r="AN746" i="3"/>
  <c r="AS746" i="3" s="1"/>
  <c r="AI746" i="3"/>
  <c r="X849" i="3"/>
  <c r="Z849" i="3" s="1"/>
  <c r="AA849" i="3" s="1"/>
  <c r="AI849" i="3"/>
  <c r="AI959" i="3"/>
  <c r="AI255" i="3"/>
  <c r="X255" i="3"/>
  <c r="AN255" i="3"/>
  <c r="AS255" i="3"/>
  <c r="X423" i="3"/>
  <c r="AN423" i="3"/>
  <c r="AS423" i="3"/>
  <c r="AI423" i="3"/>
  <c r="AI644" i="3"/>
  <c r="X644" i="3"/>
  <c r="AI952" i="3"/>
  <c r="Z955" i="3"/>
  <c r="AA955" i="3" s="1"/>
  <c r="X7" i="3"/>
  <c r="Z7" i="3"/>
  <c r="AA7" i="3"/>
  <c r="AI31" i="3"/>
  <c r="X48" i="3"/>
  <c r="AN48" i="3"/>
  <c r="AS48" i="3"/>
  <c r="AI49" i="3"/>
  <c r="X49" i="3"/>
  <c r="Z49" i="3" s="1"/>
  <c r="AA49" i="3"/>
  <c r="AI79" i="3"/>
  <c r="X88" i="3"/>
  <c r="AN88" i="3" s="1"/>
  <c r="AI89" i="3"/>
  <c r="X89" i="3"/>
  <c r="Z89" i="3"/>
  <c r="AA89" i="3" s="1"/>
  <c r="AI108" i="3"/>
  <c r="X121" i="3"/>
  <c r="Z121" i="3"/>
  <c r="AA121" i="3" s="1"/>
  <c r="Z126" i="3"/>
  <c r="AA126" i="3" s="1"/>
  <c r="X153" i="3"/>
  <c r="AN153" i="3" s="1"/>
  <c r="AS153" i="3" s="1"/>
  <c r="X170" i="3"/>
  <c r="X171" i="3"/>
  <c r="Z171" i="3"/>
  <c r="AA171" i="3" s="1"/>
  <c r="X172" i="3"/>
  <c r="Z172" i="3" s="1"/>
  <c r="AA172" i="3" s="1"/>
  <c r="AI172" i="3"/>
  <c r="AI234" i="3"/>
  <c r="X234" i="3"/>
  <c r="Z234" i="3"/>
  <c r="AA234" i="3" s="1"/>
  <c r="AI256" i="3"/>
  <c r="X300" i="3"/>
  <c r="Z300" i="3" s="1"/>
  <c r="AA300" i="3" s="1"/>
  <c r="X301" i="3"/>
  <c r="AN301" i="3" s="1"/>
  <c r="AI301" i="3"/>
  <c r="X338" i="3"/>
  <c r="AN338" i="3" s="1"/>
  <c r="AS338" i="3" s="1"/>
  <c r="Z338" i="3"/>
  <c r="AA338" i="3" s="1"/>
  <c r="AI385" i="3"/>
  <c r="X385" i="3"/>
  <c r="AI475" i="3"/>
  <c r="AI581" i="3"/>
  <c r="X581" i="3"/>
  <c r="Z581" i="3" s="1"/>
  <c r="AA581" i="3" s="1"/>
  <c r="AI692" i="3"/>
  <c r="X692" i="3"/>
  <c r="Z692" i="3"/>
  <c r="AA692" i="3"/>
  <c r="AI791" i="3"/>
  <c r="X791" i="3"/>
  <c r="Z791" i="3"/>
  <c r="AA791" i="3" s="1"/>
  <c r="X839" i="3"/>
  <c r="Z839" i="3" s="1"/>
  <c r="AI839" i="3"/>
  <c r="X297" i="3"/>
  <c r="AI297" i="3"/>
  <c r="X92" i="3"/>
  <c r="Z92" i="3" s="1"/>
  <c r="AA92" i="3"/>
  <c r="AI92" i="3"/>
  <c r="X289" i="3"/>
  <c r="Z289" i="3"/>
  <c r="AA289" i="3"/>
  <c r="AI289" i="3"/>
  <c r="AI374" i="3"/>
  <c r="X374" i="3"/>
  <c r="AN374" i="3"/>
  <c r="AS374" i="3" s="1"/>
  <c r="X411" i="3"/>
  <c r="Z411" i="3" s="1"/>
  <c r="AA411" i="3" s="1"/>
  <c r="AI411" i="3"/>
  <c r="AI435" i="3"/>
  <c r="X435" i="3"/>
  <c r="AN435" i="3" s="1"/>
  <c r="AO435" i="3" s="1"/>
  <c r="X449" i="3"/>
  <c r="AI449" i="3"/>
  <c r="X455" i="3"/>
  <c r="AN455" i="3" s="1"/>
  <c r="Z455" i="3"/>
  <c r="AA455" i="3" s="1"/>
  <c r="AI455" i="3"/>
  <c r="AI495" i="3"/>
  <c r="X495" i="3"/>
  <c r="AN495" i="3"/>
  <c r="AS495" i="3" s="1"/>
  <c r="X565" i="3"/>
  <c r="AN565" i="3"/>
  <c r="AS565" i="3"/>
  <c r="AI565" i="3"/>
  <c r="X9" i="3"/>
  <c r="Z9" i="3" s="1"/>
  <c r="AA9" i="3" s="1"/>
  <c r="Z20" i="3"/>
  <c r="AA20" i="3" s="1"/>
  <c r="X37" i="3"/>
  <c r="Z37" i="3"/>
  <c r="AA37" i="3" s="1"/>
  <c r="AI91" i="3"/>
  <c r="AI107" i="3"/>
  <c r="X179" i="3"/>
  <c r="AN179" i="3" s="1"/>
  <c r="AS179" i="3" s="1"/>
  <c r="X196" i="3"/>
  <c r="Z196" i="3"/>
  <c r="AA196" i="3" s="1"/>
  <c r="AI196" i="3"/>
  <c r="X210" i="3"/>
  <c r="Z210" i="3" s="1"/>
  <c r="AI217" i="3"/>
  <c r="X217" i="3"/>
  <c r="Z217" i="3" s="1"/>
  <c r="AA217" i="3"/>
  <c r="AN218" i="3"/>
  <c r="AI220" i="3"/>
  <c r="X283" i="3"/>
  <c r="Z283" i="3" s="1"/>
  <c r="AA283" i="3" s="1"/>
  <c r="AI283" i="3"/>
  <c r="X331" i="3"/>
  <c r="Z331" i="3"/>
  <c r="AA331" i="3"/>
  <c r="AI331" i="3"/>
  <c r="AS345" i="3"/>
  <c r="AI354" i="3"/>
  <c r="X354" i="3"/>
  <c r="Z354" i="3"/>
  <c r="AA354" i="3" s="1"/>
  <c r="AI451" i="3"/>
  <c r="X451" i="3"/>
  <c r="AN451" i="3"/>
  <c r="AS451" i="3" s="1"/>
  <c r="X600" i="3"/>
  <c r="AI600" i="3"/>
  <c r="AI683" i="3"/>
  <c r="X790" i="3"/>
  <c r="Z790" i="3"/>
  <c r="AA790" i="3"/>
  <c r="AI852" i="3"/>
  <c r="X852" i="3"/>
  <c r="Z852" i="3" s="1"/>
  <c r="AA852" i="3" s="1"/>
  <c r="X119" i="3"/>
  <c r="AI119" i="3"/>
  <c r="X176" i="3"/>
  <c r="AN176" i="3"/>
  <c r="AS176" i="3" s="1"/>
  <c r="AI176" i="3"/>
  <c r="X305" i="3"/>
  <c r="Z305" i="3" s="1"/>
  <c r="AA305" i="3" s="1"/>
  <c r="AI305" i="3"/>
  <c r="AI612" i="3"/>
  <c r="X612" i="3"/>
  <c r="X702" i="3"/>
  <c r="Z702" i="3"/>
  <c r="AA702" i="3" s="1"/>
  <c r="AI702" i="3"/>
  <c r="X939" i="3"/>
  <c r="Z939" i="3"/>
  <c r="AA939" i="3" s="1"/>
  <c r="AI939" i="3"/>
  <c r="AN244" i="3"/>
  <c r="AI533" i="3"/>
  <c r="X533" i="3"/>
  <c r="Z99" i="3"/>
  <c r="AA99" i="3" s="1"/>
  <c r="Z115" i="3"/>
  <c r="AA115" i="3"/>
  <c r="Z190" i="3"/>
  <c r="AA190" i="3"/>
  <c r="AI250" i="3"/>
  <c r="X250" i="3"/>
  <c r="Z262" i="3"/>
  <c r="AA262" i="3" s="1"/>
  <c r="Z349" i="3"/>
  <c r="AA349" i="3" s="1"/>
  <c r="AN349" i="3"/>
  <c r="AS349" i="3"/>
  <c r="AI15" i="3"/>
  <c r="X61" i="3"/>
  <c r="X103" i="3"/>
  <c r="Z103" i="3"/>
  <c r="AA103" i="3" s="1"/>
  <c r="AI103" i="3"/>
  <c r="X232" i="3"/>
  <c r="AN232" i="3" s="1"/>
  <c r="AS232" i="3" s="1"/>
  <c r="AI232" i="3"/>
  <c r="Z258" i="3"/>
  <c r="AA258" i="3"/>
  <c r="X268" i="3"/>
  <c r="AI268" i="3"/>
  <c r="Z321" i="3"/>
  <c r="AA321" i="3"/>
  <c r="AN321" i="3"/>
  <c r="X329" i="3"/>
  <c r="AN329" i="3" s="1"/>
  <c r="AS329" i="3" s="1"/>
  <c r="AN337" i="3"/>
  <c r="AS337" i="3"/>
  <c r="X401" i="3"/>
  <c r="AN401" i="3"/>
  <c r="AS401" i="3" s="1"/>
  <c r="AI401" i="3"/>
  <c r="Z437" i="3"/>
  <c r="AA437" i="3" s="1"/>
  <c r="AN437" i="3"/>
  <c r="AS437" i="3"/>
  <c r="AI562" i="3"/>
  <c r="X562" i="3"/>
  <c r="X599" i="3"/>
  <c r="AN599" i="3" s="1"/>
  <c r="AS599" i="3" s="1"/>
  <c r="AI599" i="3"/>
  <c r="X614" i="3"/>
  <c r="AN614" i="3"/>
  <c r="AS614" i="3" s="1"/>
  <c r="AI614" i="3"/>
  <c r="X691" i="3"/>
  <c r="AN691" i="3" s="1"/>
  <c r="AI691" i="3"/>
  <c r="AN756" i="3"/>
  <c r="AS756" i="3" s="1"/>
  <c r="Z756" i="3"/>
  <c r="AA756" i="3" s="1"/>
  <c r="X764" i="3"/>
  <c r="AI764" i="3"/>
  <c r="X774" i="3"/>
  <c r="AN774" i="3" s="1"/>
  <c r="AS774" i="3" s="1"/>
  <c r="X806" i="3"/>
  <c r="Z806" i="3"/>
  <c r="AA806" i="3" s="1"/>
  <c r="AN63" i="3"/>
  <c r="AI128" i="3"/>
  <c r="AI140" i="3"/>
  <c r="AI144" i="3"/>
  <c r="Z180" i="3"/>
  <c r="AA180" i="3" s="1"/>
  <c r="AN190" i="3"/>
  <c r="AN204" i="3"/>
  <c r="AI244" i="3"/>
  <c r="AS262" i="3"/>
  <c r="AI264" i="3"/>
  <c r="AI313" i="3"/>
  <c r="AN319" i="3"/>
  <c r="AI390" i="3"/>
  <c r="X390" i="3"/>
  <c r="AN390" i="3" s="1"/>
  <c r="AI450" i="3"/>
  <c r="X450" i="3"/>
  <c r="AN450" i="3" s="1"/>
  <c r="AS450" i="3" s="1"/>
  <c r="X473" i="3"/>
  <c r="AI473" i="3"/>
  <c r="Z479" i="3"/>
  <c r="AA479" i="3" s="1"/>
  <c r="Z487" i="3"/>
  <c r="AA487" i="3" s="1"/>
  <c r="X505" i="3"/>
  <c r="AI505" i="3"/>
  <c r="AI586" i="3"/>
  <c r="X586" i="3"/>
  <c r="Z586" i="3" s="1"/>
  <c r="AA586" i="3" s="1"/>
  <c r="AN624" i="3"/>
  <c r="AN632" i="3"/>
  <c r="AI638" i="3"/>
  <c r="X652" i="3"/>
  <c r="AI652" i="3"/>
  <c r="X670" i="3"/>
  <c r="Z670" i="3" s="1"/>
  <c r="AI670" i="3"/>
  <c r="AI728" i="3"/>
  <c r="X728" i="3"/>
  <c r="AN728" i="3"/>
  <c r="AI834" i="3"/>
  <c r="X834" i="3"/>
  <c r="Z834" i="3"/>
  <c r="AA834" i="3" s="1"/>
  <c r="AI63" i="3"/>
  <c r="AI164" i="3"/>
  <c r="AI166" i="3"/>
  <c r="AI168" i="3"/>
  <c r="AN192" i="3"/>
  <c r="AI216" i="3"/>
  <c r="AI218" i="3"/>
  <c r="AI236" i="3"/>
  <c r="AI238" i="3"/>
  <c r="AI254" i="3"/>
  <c r="AN258" i="3"/>
  <c r="AS258" i="3" s="1"/>
  <c r="Z281" i="3"/>
  <c r="AP281" i="3" s="1"/>
  <c r="AI319" i="3"/>
  <c r="AI339" i="3"/>
  <c r="AI360" i="3"/>
  <c r="X360" i="3"/>
  <c r="Z360" i="3" s="1"/>
  <c r="AA360" i="3"/>
  <c r="X387" i="3"/>
  <c r="Z387" i="3" s="1"/>
  <c r="AA387" i="3"/>
  <c r="AI387" i="3"/>
  <c r="AI557" i="3"/>
  <c r="X557" i="3"/>
  <c r="AN557" i="3"/>
  <c r="AS557" i="3" s="1"/>
  <c r="AI624" i="3"/>
  <c r="AI677" i="3"/>
  <c r="X677" i="3"/>
  <c r="X707" i="3"/>
  <c r="AN707" i="3"/>
  <c r="AS707" i="3"/>
  <c r="AI707" i="3"/>
  <c r="X762" i="3"/>
  <c r="AI762" i="3"/>
  <c r="AN99" i="3"/>
  <c r="AN115" i="3"/>
  <c r="AP115" i="3" s="1"/>
  <c r="Z128" i="3"/>
  <c r="AA128" i="3" s="1"/>
  <c r="Z144" i="3"/>
  <c r="AA144" i="3" s="1"/>
  <c r="AN353" i="3"/>
  <c r="X371" i="3"/>
  <c r="Z371" i="3" s="1"/>
  <c r="AA371" i="3" s="1"/>
  <c r="AI371" i="3"/>
  <c r="Z439" i="3"/>
  <c r="AN439" i="3"/>
  <c r="AS439" i="3"/>
  <c r="AN487" i="3"/>
  <c r="AS487" i="3"/>
  <c r="AI550" i="3"/>
  <c r="X550" i="3"/>
  <c r="Z550" i="3" s="1"/>
  <c r="AA550" i="3" s="1"/>
  <c r="AI629" i="3"/>
  <c r="X629" i="3"/>
  <c r="Z629" i="3" s="1"/>
  <c r="AA629" i="3" s="1"/>
  <c r="Z638" i="3"/>
  <c r="AA638" i="3"/>
  <c r="Z694" i="3"/>
  <c r="AA694" i="3" s="1"/>
  <c r="X879" i="3"/>
  <c r="AI879" i="3"/>
  <c r="AI886" i="3"/>
  <c r="X886" i="3"/>
  <c r="Z886" i="3" s="1"/>
  <c r="AA886" i="3" s="1"/>
  <c r="X897" i="3"/>
  <c r="AI897" i="3"/>
  <c r="X97" i="3"/>
  <c r="AN357" i="3"/>
  <c r="X433" i="3"/>
  <c r="AI433" i="3"/>
  <c r="AN453" i="3"/>
  <c r="AS453" i="3" s="1"/>
  <c r="Z459" i="3"/>
  <c r="AA459" i="3" s="1"/>
  <c r="AN471" i="3"/>
  <c r="AS471" i="3"/>
  <c r="X493" i="3"/>
  <c r="Z493" i="3" s="1"/>
  <c r="AA493" i="3" s="1"/>
  <c r="AI493" i="3"/>
  <c r="AI615" i="3"/>
  <c r="X615" i="3"/>
  <c r="Z615" i="3"/>
  <c r="AA615" i="3"/>
  <c r="X647" i="3"/>
  <c r="Z647" i="3" s="1"/>
  <c r="AA647" i="3"/>
  <c r="X743" i="3"/>
  <c r="Z743" i="3"/>
  <c r="AA743" i="3" s="1"/>
  <c r="X761" i="3"/>
  <c r="AN761" i="3" s="1"/>
  <c r="AS761" i="3"/>
  <c r="AI761" i="3"/>
  <c r="Z770" i="3"/>
  <c r="AA770" i="3"/>
  <c r="AN770" i="3"/>
  <c r="AP770" i="3" s="1"/>
  <c r="X855" i="3"/>
  <c r="AN855" i="3"/>
  <c r="AS855" i="3" s="1"/>
  <c r="AI855" i="3"/>
  <c r="X902" i="3"/>
  <c r="Z902" i="3" s="1"/>
  <c r="AA902" i="3" s="1"/>
  <c r="AI902" i="3"/>
  <c r="AN260" i="3"/>
  <c r="AS260" i="3" s="1"/>
  <c r="X477" i="3"/>
  <c r="Z477" i="3"/>
  <c r="AA477" i="3" s="1"/>
  <c r="AI477" i="3"/>
  <c r="AI498" i="3"/>
  <c r="X498" i="3"/>
  <c r="AN498" i="3" s="1"/>
  <c r="X507" i="3"/>
  <c r="Z507" i="3"/>
  <c r="AA507" i="3" s="1"/>
  <c r="AI507" i="3"/>
  <c r="X556" i="3"/>
  <c r="Z556" i="3"/>
  <c r="AA556" i="3" s="1"/>
  <c r="AI556" i="3"/>
  <c r="X662" i="3"/>
  <c r="AI662" i="3"/>
  <c r="X687" i="3"/>
  <c r="AN687" i="3" s="1"/>
  <c r="AS687" i="3" s="1"/>
  <c r="AI687" i="3"/>
  <c r="Z792" i="3"/>
  <c r="AA792" i="3"/>
  <c r="AN792" i="3"/>
  <c r="AI798" i="3"/>
  <c r="X798" i="3"/>
  <c r="Z798" i="3"/>
  <c r="AA798" i="3" s="1"/>
  <c r="AI836" i="3"/>
  <c r="X836" i="3"/>
  <c r="AN836" i="3" s="1"/>
  <c r="AS836" i="3"/>
  <c r="X916" i="3"/>
  <c r="Z916" i="3" s="1"/>
  <c r="AA916" i="3"/>
  <c r="AI916" i="3"/>
  <c r="AN95" i="3"/>
  <c r="AN154" i="3"/>
  <c r="AN188" i="3"/>
  <c r="AN291" i="3"/>
  <c r="AO291" i="3" s="1"/>
  <c r="Z309" i="3"/>
  <c r="AA309" i="3" s="1"/>
  <c r="AN425" i="3"/>
  <c r="AS425" i="3"/>
  <c r="Z445" i="3"/>
  <c r="AA445" i="3" s="1"/>
  <c r="X620" i="3"/>
  <c r="AN620" i="3" s="1"/>
  <c r="AI620" i="3"/>
  <c r="X674" i="3"/>
  <c r="AI674" i="3"/>
  <c r="X718" i="3"/>
  <c r="Z718" i="3" s="1"/>
  <c r="AA718" i="3" s="1"/>
  <c r="AI718" i="3"/>
  <c r="AI379" i="3"/>
  <c r="Z413" i="3"/>
  <c r="AA413" i="3" s="1"/>
  <c r="AN469" i="3"/>
  <c r="AS469" i="3"/>
  <c r="AI574" i="3"/>
  <c r="X574" i="3"/>
  <c r="Z574" i="3"/>
  <c r="AN726" i="3"/>
  <c r="AI767" i="3"/>
  <c r="X767" i="3"/>
  <c r="Z767" i="3"/>
  <c r="AA767" i="3" s="1"/>
  <c r="AI856" i="3"/>
  <c r="X856" i="3"/>
  <c r="Z856" i="3" s="1"/>
  <c r="AA856" i="3" s="1"/>
  <c r="AN887" i="3"/>
  <c r="AS887" i="3" s="1"/>
  <c r="Z887" i="3"/>
  <c r="AA887" i="3" s="1"/>
  <c r="AI895" i="3"/>
  <c r="X895" i="3"/>
  <c r="AN895" i="3" s="1"/>
  <c r="AS895" i="3" s="1"/>
  <c r="AI903" i="3"/>
  <c r="X903" i="3"/>
  <c r="AN903" i="3" s="1"/>
  <c r="AS903" i="3"/>
  <c r="AN395" i="3"/>
  <c r="AS395" i="3" s="1"/>
  <c r="AI425" i="3"/>
  <c r="AN457" i="3"/>
  <c r="AO457" i="3" s="1"/>
  <c r="AI650" i="3"/>
  <c r="X666" i="3"/>
  <c r="AI666" i="3"/>
  <c r="AI678" i="3"/>
  <c r="AI726" i="3"/>
  <c r="Z739" i="3"/>
  <c r="AA739" i="3"/>
  <c r="AI747" i="3"/>
  <c r="AN804" i="3"/>
  <c r="X868" i="3"/>
  <c r="Z868" i="3"/>
  <c r="AA868" i="3" s="1"/>
  <c r="AI868" i="3"/>
  <c r="AI887" i="3"/>
  <c r="AI951" i="3"/>
  <c r="Z499" i="3"/>
  <c r="AA499" i="3"/>
  <c r="Z501" i="3"/>
  <c r="AA501" i="3"/>
  <c r="Z537" i="3"/>
  <c r="AA537" i="3" s="1"/>
  <c r="AI561" i="3"/>
  <c r="X605" i="3"/>
  <c r="AI732" i="3"/>
  <c r="X732" i="3"/>
  <c r="AN732" i="3"/>
  <c r="AS732" i="3" s="1"/>
  <c r="X740" i="3"/>
  <c r="Z740" i="3"/>
  <c r="AA740" i="3" s="1"/>
  <c r="X783" i="3"/>
  <c r="AN783" i="3" s="1"/>
  <c r="Z922" i="3"/>
  <c r="AA922" i="3"/>
  <c r="AN375" i="3"/>
  <c r="AN445" i="3"/>
  <c r="AN485" i="3"/>
  <c r="X514" i="3"/>
  <c r="AN514" i="3"/>
  <c r="AS514" i="3"/>
  <c r="Z588" i="3"/>
  <c r="AA588" i="3"/>
  <c r="Z632" i="3"/>
  <c r="AA632" i="3"/>
  <c r="AN694" i="3"/>
  <c r="AP694" i="3" s="1"/>
  <c r="X811" i="3"/>
  <c r="Z811" i="3" s="1"/>
  <c r="AA811" i="3" s="1"/>
  <c r="AI815" i="3"/>
  <c r="X815" i="3"/>
  <c r="Z815" i="3"/>
  <c r="AA815" i="3"/>
  <c r="AN858" i="3"/>
  <c r="X884" i="3"/>
  <c r="AN884" i="3" s="1"/>
  <c r="AS884" i="3" s="1"/>
  <c r="AI884" i="3"/>
  <c r="AI941" i="3"/>
  <c r="X941" i="3"/>
  <c r="Z941" i="3"/>
  <c r="AA941" i="3" s="1"/>
  <c r="Z359" i="3"/>
  <c r="AA359" i="3" s="1"/>
  <c r="AN413" i="3"/>
  <c r="X626" i="3"/>
  <c r="Z626" i="3"/>
  <c r="AA626" i="3" s="1"/>
  <c r="AI626" i="3"/>
  <c r="X680" i="3"/>
  <c r="Z680" i="3" s="1"/>
  <c r="AN748" i="3"/>
  <c r="AN776" i="3"/>
  <c r="X853" i="3"/>
  <c r="AN853" i="3" s="1"/>
  <c r="AO853" i="3" s="1"/>
  <c r="AI853" i="3"/>
  <c r="X947" i="3"/>
  <c r="Z947" i="3"/>
  <c r="AA947" i="3" s="1"/>
  <c r="AI947" i="3"/>
  <c r="AN407" i="3"/>
  <c r="AS407" i="3" s="1"/>
  <c r="Z524" i="3"/>
  <c r="AA524" i="3"/>
  <c r="X654" i="3"/>
  <c r="Z654" i="3"/>
  <c r="AA654" i="3" s="1"/>
  <c r="AI654" i="3"/>
  <c r="AI844" i="3"/>
  <c r="X844" i="3"/>
  <c r="AN844" i="3" s="1"/>
  <c r="AS844" i="3"/>
  <c r="X928" i="3"/>
  <c r="AI928" i="3"/>
  <c r="AI953" i="3"/>
  <c r="X953" i="3"/>
  <c r="AN953" i="3"/>
  <c r="X860" i="3"/>
  <c r="Z860" i="3" s="1"/>
  <c r="AA860" i="3" s="1"/>
  <c r="Z865" i="3"/>
  <c r="AA865" i="3"/>
  <c r="AN880" i="3"/>
  <c r="AO880" i="3" s="1"/>
  <c r="X936" i="3"/>
  <c r="Z936" i="3" s="1"/>
  <c r="AN936" i="3"/>
  <c r="AS936" i="3" s="1"/>
  <c r="X948" i="3"/>
  <c r="AN948" i="3" s="1"/>
  <c r="AS948" i="3"/>
  <c r="X949" i="3"/>
  <c r="AN949" i="3" s="1"/>
  <c r="AS949" i="3" s="1"/>
  <c r="AI955" i="3"/>
  <c r="X848" i="3"/>
  <c r="Z848" i="3" s="1"/>
  <c r="AA848" i="3"/>
  <c r="X875" i="3"/>
  <c r="AN875" i="3" s="1"/>
  <c r="AN893" i="3"/>
  <c r="AN930" i="3"/>
  <c r="AN820" i="3"/>
  <c r="AS820" i="3" s="1"/>
  <c r="AI963" i="3"/>
  <c r="Z893" i="3"/>
  <c r="AA893" i="3"/>
  <c r="AN793" i="3"/>
  <c r="F12" i="4"/>
  <c r="D7" i="4"/>
  <c r="F11" i="4"/>
  <c r="S71" i="4"/>
  <c r="I84" i="4" s="1"/>
  <c r="O3" i="4"/>
  <c r="S67" i="4"/>
  <c r="I80" i="4" s="1"/>
  <c r="D8" i="4"/>
  <c r="F5" i="4"/>
  <c r="H5" i="4"/>
  <c r="N66" i="4"/>
  <c r="D79" i="4"/>
  <c r="E9" i="4"/>
  <c r="D5" i="4"/>
  <c r="H9" i="4"/>
  <c r="D6" i="4"/>
  <c r="J6" i="4" s="1"/>
  <c r="E11" i="4"/>
  <c r="N70" i="4"/>
  <c r="D83" i="4"/>
  <c r="AI290" i="3"/>
  <c r="X290" i="3"/>
  <c r="AI340" i="3"/>
  <c r="X340" i="3"/>
  <c r="X580" i="3"/>
  <c r="AI580" i="3"/>
  <c r="X602" i="3"/>
  <c r="AI602" i="3"/>
  <c r="AI22" i="3"/>
  <c r="X22" i="3"/>
  <c r="AI38" i="3"/>
  <c r="X38" i="3"/>
  <c r="AI54" i="3"/>
  <c r="AI70" i="3"/>
  <c r="X70" i="3"/>
  <c r="AI86" i="3"/>
  <c r="X86" i="3"/>
  <c r="AI102" i="3"/>
  <c r="X102" i="3"/>
  <c r="AI118" i="3"/>
  <c r="X118" i="3"/>
  <c r="AN148" i="3"/>
  <c r="AS148" i="3"/>
  <c r="X193" i="3"/>
  <c r="X267" i="3"/>
  <c r="AN267" i="3" s="1"/>
  <c r="AI384" i="3"/>
  <c r="X384" i="3"/>
  <c r="AI436" i="3"/>
  <c r="X436" i="3"/>
  <c r="X536" i="3"/>
  <c r="AI536" i="3"/>
  <c r="Z8" i="3"/>
  <c r="AI11" i="3"/>
  <c r="AN20" i="3"/>
  <c r="AS20" i="3"/>
  <c r="AI27" i="3"/>
  <c r="Z31" i="3"/>
  <c r="AA31" i="3" s="1"/>
  <c r="AI43" i="3"/>
  <c r="AI59" i="3"/>
  <c r="Z63" i="3"/>
  <c r="AA63" i="3" s="1"/>
  <c r="AN68" i="3"/>
  <c r="AI75" i="3"/>
  <c r="Z79" i="3"/>
  <c r="AA79" i="3"/>
  <c r="AA95" i="3"/>
  <c r="Z104" i="3"/>
  <c r="AA104" i="3"/>
  <c r="Z111" i="3"/>
  <c r="AA111" i="3"/>
  <c r="AI151" i="3"/>
  <c r="X151" i="3"/>
  <c r="AI163" i="3"/>
  <c r="X163" i="3"/>
  <c r="Z163" i="3" s="1"/>
  <c r="X203" i="3"/>
  <c r="X235" i="3"/>
  <c r="Z235" i="3" s="1"/>
  <c r="AI257" i="3"/>
  <c r="X257" i="3"/>
  <c r="AN257" i="3" s="1"/>
  <c r="AI382" i="3"/>
  <c r="X382" i="3"/>
  <c r="AI398" i="3"/>
  <c r="X398" i="3"/>
  <c r="Z483" i="3"/>
  <c r="AA483" i="3"/>
  <c r="AN483" i="3"/>
  <c r="AS483" i="3" s="1"/>
  <c r="AI215" i="3"/>
  <c r="X215" i="3"/>
  <c r="AI247" i="3"/>
  <c r="X247" i="3"/>
  <c r="AI98" i="3"/>
  <c r="X98" i="3"/>
  <c r="AN421" i="3"/>
  <c r="AS421" i="3"/>
  <c r="Z421" i="3"/>
  <c r="AA421" i="3"/>
  <c r="AN112" i="3"/>
  <c r="AS112" i="3" s="1"/>
  <c r="AI123" i="3"/>
  <c r="X123" i="3"/>
  <c r="AI125" i="3"/>
  <c r="X125" i="3"/>
  <c r="AN180" i="3"/>
  <c r="AS180" i="3" s="1"/>
  <c r="AI500" i="3"/>
  <c r="X500" i="3"/>
  <c r="AN11" i="3"/>
  <c r="AI14" i="3"/>
  <c r="AN27" i="3"/>
  <c r="AS27" i="3" s="1"/>
  <c r="AI30" i="3"/>
  <c r="X30" i="3"/>
  <c r="AN43" i="3"/>
  <c r="AI46" i="3"/>
  <c r="X46" i="3"/>
  <c r="AN59" i="3"/>
  <c r="AS59" i="3"/>
  <c r="AI62" i="3"/>
  <c r="X62" i="3"/>
  <c r="AN75" i="3"/>
  <c r="AS75" i="3"/>
  <c r="AI78" i="3"/>
  <c r="X78" i="3"/>
  <c r="AN91" i="3"/>
  <c r="AS91" i="3" s="1"/>
  <c r="AI94" i="3"/>
  <c r="X94" i="3"/>
  <c r="Z94" i="3" s="1"/>
  <c r="AN107" i="3"/>
  <c r="AI110" i="3"/>
  <c r="X110" i="3"/>
  <c r="X135" i="3"/>
  <c r="X161" i="3"/>
  <c r="AI189" i="3"/>
  <c r="X189" i="3"/>
  <c r="AI292" i="3"/>
  <c r="X292" i="3"/>
  <c r="AI322" i="3"/>
  <c r="X322" i="3"/>
  <c r="Z322" i="3" s="1"/>
  <c r="AN347" i="3"/>
  <c r="AS347" i="3" s="1"/>
  <c r="Z347" i="3"/>
  <c r="AA347" i="3" s="1"/>
  <c r="AN379" i="3"/>
  <c r="AS379" i="3" s="1"/>
  <c r="Z379" i="3"/>
  <c r="AA379" i="3"/>
  <c r="AI486" i="3"/>
  <c r="X486" i="3"/>
  <c r="AN604" i="3"/>
  <c r="AS604" i="3" s="1"/>
  <c r="Z604" i="3"/>
  <c r="AA604" i="3" s="1"/>
  <c r="X124" i="3"/>
  <c r="AI124" i="3"/>
  <c r="AI137" i="3"/>
  <c r="X137" i="3"/>
  <c r="AN137" i="3" s="1"/>
  <c r="AI34" i="3"/>
  <c r="X34" i="3"/>
  <c r="AI50" i="3"/>
  <c r="X50" i="3"/>
  <c r="AI66" i="3"/>
  <c r="X66" i="3"/>
  <c r="AI82" i="3"/>
  <c r="X82" i="3"/>
  <c r="Z82" i="3" s="1"/>
  <c r="AI183" i="3"/>
  <c r="X183" i="3"/>
  <c r="AI225" i="3"/>
  <c r="X225" i="3"/>
  <c r="AN80" i="3"/>
  <c r="AS80" i="3"/>
  <c r="AI173" i="3"/>
  <c r="X173" i="3"/>
  <c r="AN216" i="3"/>
  <c r="AS216" i="3" s="1"/>
  <c r="AN220" i="3"/>
  <c r="AS220" i="3"/>
  <c r="Z220" i="3"/>
  <c r="Z335" i="3"/>
  <c r="AA335" i="3" s="1"/>
  <c r="AN335" i="3"/>
  <c r="AS335" i="3"/>
  <c r="AI456" i="3"/>
  <c r="X456" i="3"/>
  <c r="AI478" i="3"/>
  <c r="X478" i="3"/>
  <c r="AI587" i="3"/>
  <c r="X587" i="3"/>
  <c r="Z587" i="3" s="1"/>
  <c r="AN12" i="3"/>
  <c r="AS12" i="3"/>
  <c r="AI19" i="3"/>
  <c r="AI35" i="3"/>
  <c r="AI51" i="3"/>
  <c r="AI67" i="3"/>
  <c r="AN76" i="3"/>
  <c r="AS76" i="3"/>
  <c r="Z80" i="3"/>
  <c r="AA80" i="3" s="1"/>
  <c r="AI83" i="3"/>
  <c r="AI99" i="3"/>
  <c r="Z112" i="3"/>
  <c r="AA112" i="3"/>
  <c r="AI115" i="3"/>
  <c r="AI129" i="3"/>
  <c r="X129" i="3"/>
  <c r="AN130" i="3"/>
  <c r="AS130" i="3"/>
  <c r="AN144" i="3"/>
  <c r="AS144" i="3"/>
  <c r="AS152" i="3"/>
  <c r="AI157" i="3"/>
  <c r="X157" i="3"/>
  <c r="AN164" i="3"/>
  <c r="AS164" i="3"/>
  <c r="AN184" i="3"/>
  <c r="AS184" i="3"/>
  <c r="AN208" i="3"/>
  <c r="AS208" i="3" s="1"/>
  <c r="AN240" i="3"/>
  <c r="AI277" i="3"/>
  <c r="X277" i="3"/>
  <c r="AN427" i="3"/>
  <c r="AP427" i="3" s="1"/>
  <c r="X548" i="3"/>
  <c r="AI548" i="3"/>
  <c r="AI18" i="3"/>
  <c r="X18" i="3"/>
  <c r="AI114" i="3"/>
  <c r="X114" i="3"/>
  <c r="AI131" i="3"/>
  <c r="X131" i="3"/>
  <c r="AI10" i="3"/>
  <c r="X10" i="3"/>
  <c r="AN23" i="3"/>
  <c r="AS23" i="3" s="1"/>
  <c r="AI26" i="3"/>
  <c r="X26" i="3"/>
  <c r="AS39" i="3"/>
  <c r="AI42" i="3"/>
  <c r="X42" i="3"/>
  <c r="AN55" i="3"/>
  <c r="AS55" i="3" s="1"/>
  <c r="AI58" i="3"/>
  <c r="X58" i="3"/>
  <c r="AI74" i="3"/>
  <c r="X74" i="3"/>
  <c r="AI90" i="3"/>
  <c r="X90" i="3"/>
  <c r="AI106" i="3"/>
  <c r="X106" i="3"/>
  <c r="AN106" i="3" s="1"/>
  <c r="AI169" i="3"/>
  <c r="X169" i="3"/>
  <c r="Z192" i="3"/>
  <c r="AA192" i="3" s="1"/>
  <c r="AI213" i="3"/>
  <c r="X213" i="3"/>
  <c r="AN213" i="3" s="1"/>
  <c r="AI245" i="3"/>
  <c r="X245" i="3"/>
  <c r="Z264" i="3"/>
  <c r="AA264" i="3" s="1"/>
  <c r="AN264" i="3"/>
  <c r="AS264" i="3"/>
  <c r="AI279" i="3"/>
  <c r="X279" i="3"/>
  <c r="AN279" i="3" s="1"/>
  <c r="AS279" i="3" s="1"/>
  <c r="Z464" i="3"/>
  <c r="AA464" i="3" s="1"/>
  <c r="AI651" i="3"/>
  <c r="X651" i="3"/>
  <c r="X199" i="3"/>
  <c r="X231" i="3"/>
  <c r="AI302" i="3"/>
  <c r="X302" i="3"/>
  <c r="AN313" i="3"/>
  <c r="AS313" i="3"/>
  <c r="AI350" i="3"/>
  <c r="X350" i="3"/>
  <c r="AI380" i="3"/>
  <c r="X380" i="3"/>
  <c r="AI458" i="3"/>
  <c r="X458" i="3"/>
  <c r="AN458" i="3" s="1"/>
  <c r="AN497" i="3"/>
  <c r="AS497" i="3"/>
  <c r="AI555" i="3"/>
  <c r="X555" i="3"/>
  <c r="AI633" i="3"/>
  <c r="X633" i="3"/>
  <c r="AN633" i="3" s="1"/>
  <c r="AI643" i="3"/>
  <c r="X643" i="3"/>
  <c r="AN643" i="3" s="1"/>
  <c r="AI665" i="3"/>
  <c r="X665" i="3"/>
  <c r="Z665" i="3" s="1"/>
  <c r="X209" i="3"/>
  <c r="X241" i="3"/>
  <c r="X273" i="3"/>
  <c r="X348" i="3"/>
  <c r="AI352" i="3"/>
  <c r="X352" i="3"/>
  <c r="AN359" i="3"/>
  <c r="AS359" i="3"/>
  <c r="X418" i="3"/>
  <c r="AI424" i="3"/>
  <c r="X424" i="3"/>
  <c r="AN424" i="3" s="1"/>
  <c r="X428" i="3"/>
  <c r="AI440" i="3"/>
  <c r="X440" i="3"/>
  <c r="AN440" i="3" s="1"/>
  <c r="X442" i="3"/>
  <c r="AN459" i="3"/>
  <c r="AS459" i="3"/>
  <c r="AN475" i="3"/>
  <c r="AS475" i="3" s="1"/>
  <c r="AI504" i="3"/>
  <c r="X504" i="3"/>
  <c r="X506" i="3"/>
  <c r="X516" i="3"/>
  <c r="AN516" i="3" s="1"/>
  <c r="AI516" i="3"/>
  <c r="AI523" i="3"/>
  <c r="X523" i="3"/>
  <c r="AI346" i="3"/>
  <c r="X346" i="3"/>
  <c r="AI392" i="3"/>
  <c r="X392" i="3"/>
  <c r="Z409" i="3"/>
  <c r="AA409" i="3"/>
  <c r="AN409" i="3"/>
  <c r="AS409" i="3" s="1"/>
  <c r="AI426" i="3"/>
  <c r="X426" i="3"/>
  <c r="AI488" i="3"/>
  <c r="X488" i="3"/>
  <c r="X512" i="3"/>
  <c r="AI512" i="3"/>
  <c r="AI535" i="3"/>
  <c r="X535" i="3"/>
  <c r="AN589" i="3"/>
  <c r="AS589" i="3"/>
  <c r="Z589" i="3"/>
  <c r="AA589" i="3" s="1"/>
  <c r="Z634" i="3"/>
  <c r="AA634" i="3"/>
  <c r="AN634" i="3"/>
  <c r="AS634" i="3"/>
  <c r="AI649" i="3"/>
  <c r="X649" i="3"/>
  <c r="X686" i="3"/>
  <c r="AI686" i="3"/>
  <c r="AI840" i="3"/>
  <c r="X840" i="3"/>
  <c r="Z152" i="3"/>
  <c r="AA152" i="3" s="1"/>
  <c r="Z184" i="3"/>
  <c r="AA184" i="3" s="1"/>
  <c r="Z208" i="3"/>
  <c r="AA208" i="3"/>
  <c r="X229" i="3"/>
  <c r="Z240" i="3"/>
  <c r="AA240" i="3" s="1"/>
  <c r="X261" i="3"/>
  <c r="Z319" i="3"/>
  <c r="AA319" i="3"/>
  <c r="AN343" i="3"/>
  <c r="AS343" i="3" s="1"/>
  <c r="Z343" i="3"/>
  <c r="AA343" i="3"/>
  <c r="Z363" i="3"/>
  <c r="AA363" i="3"/>
  <c r="Z375" i="3"/>
  <c r="AA375" i="3"/>
  <c r="AI396" i="3"/>
  <c r="X396" i="3"/>
  <c r="X408" i="3"/>
  <c r="AI412" i="3"/>
  <c r="X412" i="3"/>
  <c r="Z412" i="3" s="1"/>
  <c r="X446" i="3"/>
  <c r="Z485" i="3"/>
  <c r="AA485" i="3"/>
  <c r="AI490" i="3"/>
  <c r="X490" i="3"/>
  <c r="AN490" i="3" s="1"/>
  <c r="X552" i="3"/>
  <c r="AI552" i="3"/>
  <c r="X195" i="3"/>
  <c r="X211" i="3"/>
  <c r="X243" i="3"/>
  <c r="X275" i="3"/>
  <c r="AN275" i="3" s="1"/>
  <c r="AI304" i="3"/>
  <c r="X304" i="3"/>
  <c r="AI306" i="3"/>
  <c r="X306" i="3"/>
  <c r="AN306" i="3" s="1"/>
  <c r="AI308" i="3"/>
  <c r="X308" i="3"/>
  <c r="Z323" i="3"/>
  <c r="AA323" i="3"/>
  <c r="AN323" i="3"/>
  <c r="AS323" i="3" s="1"/>
  <c r="AI336" i="3"/>
  <c r="X336" i="3"/>
  <c r="X370" i="3"/>
  <c r="AI386" i="3"/>
  <c r="X386" i="3"/>
  <c r="Z386" i="3" s="1"/>
  <c r="AA386" i="3" s="1"/>
  <c r="Z410" i="3"/>
  <c r="AA410" i="3"/>
  <c r="AI472" i="3"/>
  <c r="X472" i="3"/>
  <c r="X474" i="3"/>
  <c r="AI617" i="3"/>
  <c r="X617" i="3"/>
  <c r="X769" i="3"/>
  <c r="AI769" i="3"/>
  <c r="X221" i="3"/>
  <c r="X253" i="3"/>
  <c r="Z307" i="3"/>
  <c r="AA307" i="3" s="1"/>
  <c r="AN307" i="3"/>
  <c r="AS307" i="3" s="1"/>
  <c r="AN315" i="3"/>
  <c r="AS315" i="3"/>
  <c r="Z315" i="3"/>
  <c r="AA315" i="3" s="1"/>
  <c r="X320" i="3"/>
  <c r="AN320" i="3" s="1"/>
  <c r="AI330" i="3"/>
  <c r="X330" i="3"/>
  <c r="AI406" i="3"/>
  <c r="X406" i="3"/>
  <c r="AI430" i="3"/>
  <c r="X430" i="3"/>
  <c r="AI454" i="3"/>
  <c r="X454" i="3"/>
  <c r="Z461" i="3"/>
  <c r="AA461" i="3"/>
  <c r="AN461" i="3"/>
  <c r="AS461" i="3"/>
  <c r="AI468" i="3"/>
  <c r="X468" i="3"/>
  <c r="AN481" i="3"/>
  <c r="AS481" i="3"/>
  <c r="Z481" i="3"/>
  <c r="AP481" i="3" s="1"/>
  <c r="AA481" i="3"/>
  <c r="AI567" i="3"/>
  <c r="X567" i="3"/>
  <c r="AI597" i="3"/>
  <c r="X597" i="3"/>
  <c r="AN597" i="3" s="1"/>
  <c r="X286" i="3"/>
  <c r="X288" i="3"/>
  <c r="Z291" i="3"/>
  <c r="AA291" i="3" s="1"/>
  <c r="X314" i="3"/>
  <c r="X414" i="3"/>
  <c r="X438" i="3"/>
  <c r="X470" i="3"/>
  <c r="X502" i="3"/>
  <c r="AN502" i="3" s="1"/>
  <c r="AI510" i="3"/>
  <c r="X510" i="3"/>
  <c r="Z510" i="3" s="1"/>
  <c r="AN513" i="3"/>
  <c r="AS513" i="3"/>
  <c r="Z513" i="3"/>
  <c r="AA513" i="3"/>
  <c r="AI519" i="3"/>
  <c r="X519" i="3"/>
  <c r="AI571" i="3"/>
  <c r="X571" i="3"/>
  <c r="AI583" i="3"/>
  <c r="X583" i="3"/>
  <c r="AI619" i="3"/>
  <c r="X619" i="3"/>
  <c r="AN619" i="3" s="1"/>
  <c r="X324" i="3"/>
  <c r="X368" i="3"/>
  <c r="X416" i="3"/>
  <c r="X444" i="3"/>
  <c r="X476" i="3"/>
  <c r="AN549" i="3"/>
  <c r="AS549" i="3" s="1"/>
  <c r="Z549" i="3"/>
  <c r="AA549" i="3" s="1"/>
  <c r="X568" i="3"/>
  <c r="AI568" i="3"/>
  <c r="AI801" i="3"/>
  <c r="X801" i="3"/>
  <c r="Z801" i="3" s="1"/>
  <c r="X511" i="3"/>
  <c r="AN511" i="3" s="1"/>
  <c r="AI511" i="3"/>
  <c r="AI539" i="3"/>
  <c r="X539" i="3"/>
  <c r="AI551" i="3"/>
  <c r="X551" i="3"/>
  <c r="X584" i="3"/>
  <c r="AI584" i="3"/>
  <c r="AI655" i="3"/>
  <c r="X655" i="3"/>
  <c r="Z655" i="3" s="1"/>
  <c r="X760" i="3"/>
  <c r="AI760" i="3"/>
  <c r="AN508" i="3"/>
  <c r="AS508" i="3" s="1"/>
  <c r="AI528" i="3"/>
  <c r="AN537" i="3"/>
  <c r="AP537" i="3" s="1"/>
  <c r="AS537" i="3"/>
  <c r="AI544" i="3"/>
  <c r="AN553" i="3"/>
  <c r="AS553" i="3"/>
  <c r="AI560" i="3"/>
  <c r="AI576" i="3"/>
  <c r="AI675" i="3"/>
  <c r="X675" i="3"/>
  <c r="X685" i="3"/>
  <c r="AI685" i="3"/>
  <c r="AI795" i="3"/>
  <c r="X795" i="3"/>
  <c r="AN795" i="3" s="1"/>
  <c r="X832" i="3"/>
  <c r="Z832" i="3" s="1"/>
  <c r="AI832" i="3"/>
  <c r="AI915" i="3"/>
  <c r="X915" i="3"/>
  <c r="AI515" i="3"/>
  <c r="X515" i="3"/>
  <c r="AN528" i="3"/>
  <c r="AS528" i="3" s="1"/>
  <c r="AI531" i="3"/>
  <c r="X531" i="3"/>
  <c r="AN531" i="3" s="1"/>
  <c r="AN544" i="3"/>
  <c r="AO544" i="3" s="1"/>
  <c r="AS544" i="3"/>
  <c r="AI547" i="3"/>
  <c r="X547" i="3"/>
  <c r="AI563" i="3"/>
  <c r="X563" i="3"/>
  <c r="AI579" i="3"/>
  <c r="X579" i="3"/>
  <c r="X598" i="3"/>
  <c r="AI598" i="3"/>
  <c r="AI639" i="3"/>
  <c r="X639" i="3"/>
  <c r="Z658" i="3"/>
  <c r="AA658" i="3" s="1"/>
  <c r="X661" i="3"/>
  <c r="AN529" i="3"/>
  <c r="AS529" i="3"/>
  <c r="AN561" i="3"/>
  <c r="AS561" i="3"/>
  <c r="AN577" i="3"/>
  <c r="AO577" i="3" s="1"/>
  <c r="AI607" i="3"/>
  <c r="X607" i="3"/>
  <c r="AI621" i="3"/>
  <c r="X621" i="3"/>
  <c r="AN621" i="3" s="1"/>
  <c r="AN678" i="3"/>
  <c r="AS678" i="3" s="1"/>
  <c r="Z678" i="3"/>
  <c r="X828" i="3"/>
  <c r="AI828" i="3"/>
  <c r="AN524" i="3"/>
  <c r="AS524" i="3" s="1"/>
  <c r="AI527" i="3"/>
  <c r="X527" i="3"/>
  <c r="AI543" i="3"/>
  <c r="X543" i="3"/>
  <c r="AI559" i="3"/>
  <c r="X559" i="3"/>
  <c r="AI575" i="3"/>
  <c r="X575" i="3"/>
  <c r="AN588" i="3"/>
  <c r="AS588" i="3"/>
  <c r="AI591" i="3"/>
  <c r="X591" i="3"/>
  <c r="AI623" i="3"/>
  <c r="X623" i="3"/>
  <c r="Z623" i="3" s="1"/>
  <c r="AI671" i="3"/>
  <c r="X671" i="3"/>
  <c r="AN671" i="3" s="1"/>
  <c r="AN749" i="3"/>
  <c r="AS749" i="3"/>
  <c r="X765" i="3"/>
  <c r="AI765" i="3"/>
  <c r="X784" i="3"/>
  <c r="AI784" i="3"/>
  <c r="X841" i="3"/>
  <c r="AI841" i="3"/>
  <c r="X690" i="3"/>
  <c r="AI690" i="3"/>
  <c r="AN698" i="3"/>
  <c r="AS698" i="3"/>
  <c r="Z698" i="3"/>
  <c r="AA698" i="3"/>
  <c r="X706" i="3"/>
  <c r="AI706" i="3"/>
  <c r="AN714" i="3"/>
  <c r="AO714" i="3" s="1"/>
  <c r="Z714" i="3"/>
  <c r="AA714" i="3" s="1"/>
  <c r="X722" i="3"/>
  <c r="AI722" i="3"/>
  <c r="AN730" i="3"/>
  <c r="AS730" i="3"/>
  <c r="Z730" i="3"/>
  <c r="AA730" i="3"/>
  <c r="X738" i="3"/>
  <c r="AI738" i="3"/>
  <c r="X611" i="3"/>
  <c r="X635" i="3"/>
  <c r="X667" i="3"/>
  <c r="AN711" i="3"/>
  <c r="AS711" i="3" s="1"/>
  <c r="Z711" i="3"/>
  <c r="AA711" i="3"/>
  <c r="AN778" i="3"/>
  <c r="AS778" i="3"/>
  <c r="AN757" i="3"/>
  <c r="AS757" i="3" s="1"/>
  <c r="Z757" i="3"/>
  <c r="AA757" i="3"/>
  <c r="AI773" i="3"/>
  <c r="X773" i="3"/>
  <c r="AN773" i="3" s="1"/>
  <c r="AI775" i="3"/>
  <c r="X775" i="3"/>
  <c r="AI799" i="3"/>
  <c r="X799" i="3"/>
  <c r="Z808" i="3"/>
  <c r="AN808" i="3"/>
  <c r="AS808" i="3" s="1"/>
  <c r="X824" i="3"/>
  <c r="AI824" i="3"/>
  <c r="X854" i="3"/>
  <c r="AI854" i="3"/>
  <c r="AI917" i="3"/>
  <c r="X917" i="3"/>
  <c r="X920" i="3"/>
  <c r="Z920" i="3" s="1"/>
  <c r="AI920" i="3"/>
  <c r="X625" i="3"/>
  <c r="X681" i="3"/>
  <c r="AN681" i="3" s="1"/>
  <c r="AI681" i="3"/>
  <c r="X689" i="3"/>
  <c r="AI689" i="3"/>
  <c r="X693" i="3"/>
  <c r="AI693" i="3"/>
  <c r="AI698" i="3"/>
  <c r="X705" i="3"/>
  <c r="AI705" i="3"/>
  <c r="X709" i="3"/>
  <c r="AI709" i="3"/>
  <c r="AI714" i="3"/>
  <c r="X721" i="3"/>
  <c r="AI721" i="3"/>
  <c r="X725" i="3"/>
  <c r="AI725" i="3"/>
  <c r="X737" i="3"/>
  <c r="AN737" i="3" s="1"/>
  <c r="AI737" i="3"/>
  <c r="X741" i="3"/>
  <c r="AI741" i="3"/>
  <c r="AN846" i="3"/>
  <c r="AS846" i="3" s="1"/>
  <c r="Z846" i="3"/>
  <c r="AA846" i="3" s="1"/>
  <c r="AN683" i="3"/>
  <c r="AS683" i="3" s="1"/>
  <c r="AN739" i="3"/>
  <c r="AS739" i="3" s="1"/>
  <c r="X768" i="3"/>
  <c r="AI768" i="3"/>
  <c r="AI771" i="3"/>
  <c r="X771" i="3"/>
  <c r="AN782" i="3"/>
  <c r="AS782" i="3"/>
  <c r="X788" i="3"/>
  <c r="AI788" i="3"/>
  <c r="AI819" i="3"/>
  <c r="X819" i="3"/>
  <c r="AN847" i="3"/>
  <c r="Z847" i="3"/>
  <c r="AA847" i="3"/>
  <c r="X885" i="3"/>
  <c r="AI885" i="3"/>
  <c r="X701" i="3"/>
  <c r="AN701" i="3" s="1"/>
  <c r="AI701" i="3"/>
  <c r="X717" i="3"/>
  <c r="AI717" i="3"/>
  <c r="X733" i="3"/>
  <c r="AI733" i="3"/>
  <c r="AN758" i="3"/>
  <c r="AS758" i="3"/>
  <c r="AI777" i="3"/>
  <c r="X777" i="3"/>
  <c r="AI789" i="3"/>
  <c r="X789" i="3"/>
  <c r="X825" i="3"/>
  <c r="AI825" i="3"/>
  <c r="X829" i="3"/>
  <c r="AI829" i="3"/>
  <c r="AI898" i="3"/>
  <c r="X898" i="3"/>
  <c r="AI900" i="3"/>
  <c r="X900" i="3"/>
  <c r="X908" i="3"/>
  <c r="AI908" i="3"/>
  <c r="AN682" i="3"/>
  <c r="AS682" i="3" s="1"/>
  <c r="AN699" i="3"/>
  <c r="AS699" i="3" s="1"/>
  <c r="AN747" i="3"/>
  <c r="AS747" i="3" s="1"/>
  <c r="Z748" i="3"/>
  <c r="X772" i="3"/>
  <c r="AI772" i="3"/>
  <c r="Z778" i="3"/>
  <c r="AA778" i="3" s="1"/>
  <c r="AN809" i="3"/>
  <c r="AS809" i="3" s="1"/>
  <c r="Z809" i="3"/>
  <c r="AA809" i="3"/>
  <c r="AN817" i="3"/>
  <c r="AI850" i="3"/>
  <c r="X850" i="3"/>
  <c r="AN850" i="3" s="1"/>
  <c r="AI872" i="3"/>
  <c r="X872" i="3"/>
  <c r="AI888" i="3"/>
  <c r="X888" i="3"/>
  <c r="AN892" i="3"/>
  <c r="AS892" i="3" s="1"/>
  <c r="X697" i="3"/>
  <c r="Z697" i="3" s="1"/>
  <c r="AI697" i="3"/>
  <c r="X713" i="3"/>
  <c r="AI713" i="3"/>
  <c r="X729" i="3"/>
  <c r="AI729" i="3"/>
  <c r="X745" i="3"/>
  <c r="AI745" i="3"/>
  <c r="Z758" i="3"/>
  <c r="Z804" i="3"/>
  <c r="AA804" i="3"/>
  <c r="X862" i="3"/>
  <c r="AI862" i="3"/>
  <c r="AI870" i="3"/>
  <c r="X870" i="3"/>
  <c r="X877" i="3"/>
  <c r="AI877" i="3"/>
  <c r="X796" i="3"/>
  <c r="AI796" i="3"/>
  <c r="X842" i="3"/>
  <c r="AI842" i="3"/>
  <c r="AI866" i="3"/>
  <c r="X866" i="3"/>
  <c r="X935" i="3"/>
  <c r="AI935" i="3"/>
  <c r="AI942" i="3"/>
  <c r="X942" i="3"/>
  <c r="I63" i="4"/>
  <c r="I10" i="4"/>
  <c r="I9" i="4"/>
  <c r="I8" i="4"/>
  <c r="I7" i="4"/>
  <c r="I6" i="4"/>
  <c r="I5" i="4"/>
  <c r="I18" i="4"/>
  <c r="I33" i="4"/>
  <c r="I48" i="4"/>
  <c r="AI748" i="3"/>
  <c r="X751" i="3"/>
  <c r="Z793" i="3"/>
  <c r="AA793" i="3" s="1"/>
  <c r="AI816" i="3"/>
  <c r="AI831" i="3"/>
  <c r="X831" i="3"/>
  <c r="AN831" i="3" s="1"/>
  <c r="AI882" i="3"/>
  <c r="X882" i="3"/>
  <c r="AI890" i="3"/>
  <c r="X890" i="3"/>
  <c r="Z892" i="3"/>
  <c r="AA892" i="3"/>
  <c r="AN896" i="3"/>
  <c r="AS896" i="3"/>
  <c r="AI776" i="3"/>
  <c r="X779" i="3"/>
  <c r="Z779" i="3" s="1"/>
  <c r="AI792" i="3"/>
  <c r="AI803" i="3"/>
  <c r="X803" i="3"/>
  <c r="X805" i="3"/>
  <c r="Z805" i="3" s="1"/>
  <c r="AA805" i="3" s="1"/>
  <c r="X838" i="3"/>
  <c r="AI880" i="3"/>
  <c r="X905" i="3"/>
  <c r="AI927" i="3"/>
  <c r="X927" i="3"/>
  <c r="AN951" i="3"/>
  <c r="AS951" i="3" s="1"/>
  <c r="Z951" i="3"/>
  <c r="AA951" i="3" s="1"/>
  <c r="X797" i="3"/>
  <c r="AI797" i="3"/>
  <c r="X800" i="3"/>
  <c r="AI800" i="3"/>
  <c r="AN816" i="3"/>
  <c r="AI833" i="3"/>
  <c r="X833" i="3"/>
  <c r="X857" i="3"/>
  <c r="AI857" i="3"/>
  <c r="AI874" i="3"/>
  <c r="X874" i="3"/>
  <c r="AN876" i="3"/>
  <c r="AS876" i="3" s="1"/>
  <c r="AI946" i="3"/>
  <c r="X946" i="3"/>
  <c r="AI864" i="3"/>
  <c r="X864" i="3"/>
  <c r="X912" i="3"/>
  <c r="AN912" i="3" s="1"/>
  <c r="AI912" i="3"/>
  <c r="AN922" i="3"/>
  <c r="AS922" i="3"/>
  <c r="AI929" i="3"/>
  <c r="X929" i="3"/>
  <c r="AI931" i="3"/>
  <c r="X931" i="3"/>
  <c r="AI962" i="3"/>
  <c r="X962" i="3"/>
  <c r="AI804" i="3"/>
  <c r="X807" i="3"/>
  <c r="AN807" i="3" s="1"/>
  <c r="Z858" i="3"/>
  <c r="AA858" i="3" s="1"/>
  <c r="AI858" i="3"/>
  <c r="AN952" i="3"/>
  <c r="AS952" i="3"/>
  <c r="Z952" i="3"/>
  <c r="AA952" i="3"/>
  <c r="AI925" i="3"/>
  <c r="X925" i="3"/>
  <c r="AN944" i="3"/>
  <c r="AS944" i="3" s="1"/>
  <c r="Z944" i="3"/>
  <c r="AP944" i="3" s="1"/>
  <c r="G18" i="4"/>
  <c r="G6" i="4"/>
  <c r="G12" i="4"/>
  <c r="G10" i="4"/>
  <c r="G7" i="4"/>
  <c r="G11" i="4"/>
  <c r="G48" i="4"/>
  <c r="G9" i="4"/>
  <c r="G5" i="4"/>
  <c r="G8" i="4"/>
  <c r="G63" i="4"/>
  <c r="Q63" i="4" s="1"/>
  <c r="Q64" i="4" s="1"/>
  <c r="Q72" i="4" s="1"/>
  <c r="G85" i="4" s="1"/>
  <c r="G33" i="4"/>
  <c r="AN865" i="3"/>
  <c r="AS865" i="3"/>
  <c r="X924" i="3"/>
  <c r="AI924" i="3"/>
  <c r="AN963" i="3"/>
  <c r="AP963" i="3" s="1"/>
  <c r="AS963" i="3"/>
  <c r="X934" i="3"/>
  <c r="N69" i="4"/>
  <c r="D82" i="4"/>
  <c r="S69" i="4"/>
  <c r="I82" i="4" s="1"/>
  <c r="AN955" i="3"/>
  <c r="AI958" i="3"/>
  <c r="X958" i="3"/>
  <c r="AN958" i="3" s="1"/>
  <c r="AO958" i="3" s="1"/>
  <c r="AI938" i="3"/>
  <c r="X938" i="3"/>
  <c r="AN956" i="3"/>
  <c r="Z956" i="3"/>
  <c r="AA956" i="3"/>
  <c r="S72" i="4"/>
  <c r="I85" i="4"/>
  <c r="N72" i="4"/>
  <c r="E8" i="4"/>
  <c r="E7" i="4"/>
  <c r="E6" i="4"/>
  <c r="E5" i="4"/>
  <c r="J5" i="4" s="1"/>
  <c r="E33" i="4"/>
  <c r="E48" i="4"/>
  <c r="E18" i="4"/>
  <c r="E63" i="4"/>
  <c r="O63" i="4"/>
  <c r="O64" i="4" s="1"/>
  <c r="O66" i="4" s="1"/>
  <c r="E79" i="4" s="1"/>
  <c r="E10" i="4"/>
  <c r="S65" i="4"/>
  <c r="I78" i="4"/>
  <c r="N65" i="4"/>
  <c r="D78" i="4"/>
  <c r="AI954" i="3"/>
  <c r="X954" i="3"/>
  <c r="F33" i="4"/>
  <c r="F18" i="4"/>
  <c r="F63" i="4"/>
  <c r="P63" i="4"/>
  <c r="P64" i="4"/>
  <c r="P71" i="4" s="1"/>
  <c r="F84" i="4" s="1"/>
  <c r="F8" i="4"/>
  <c r="F13" i="4" s="1"/>
  <c r="N71" i="4"/>
  <c r="D84" i="4"/>
  <c r="AN943" i="3"/>
  <c r="AI950" i="3"/>
  <c r="X950" i="3"/>
  <c r="AN960" i="3"/>
  <c r="Z960" i="3"/>
  <c r="AA960" i="3" s="1"/>
  <c r="F9" i="4"/>
  <c r="F48" i="4"/>
  <c r="S66" i="4"/>
  <c r="I79" i="4"/>
  <c r="S68" i="4"/>
  <c r="I81" i="4" s="1"/>
  <c r="N67" i="4"/>
  <c r="D80" i="4" s="1"/>
  <c r="H48" i="4"/>
  <c r="D12" i="4"/>
  <c r="H63" i="4"/>
  <c r="R63" i="4"/>
  <c r="R64" i="4"/>
  <c r="R69" i="4" s="1"/>
  <c r="H82" i="4" s="1"/>
  <c r="D9" i="4"/>
  <c r="D10" i="4"/>
  <c r="D11" i="4"/>
  <c r="E12" i="4"/>
  <c r="N68" i="4"/>
  <c r="D81" i="4"/>
  <c r="D85" i="4"/>
  <c r="Z381" i="3"/>
  <c r="AA381" i="3"/>
  <c r="Z918" i="3"/>
  <c r="AP918" i="3" s="1"/>
  <c r="AN673" i="3"/>
  <c r="AS673" i="3"/>
  <c r="AN358" i="3"/>
  <c r="AS358" i="3" s="1"/>
  <c r="Z492" i="3"/>
  <c r="AP492" i="3" s="1"/>
  <c r="AA492" i="3"/>
  <c r="Z723" i="3"/>
  <c r="AA723" i="3"/>
  <c r="AN945" i="3"/>
  <c r="AS945" i="3" s="1"/>
  <c r="Z695" i="3"/>
  <c r="AA695" i="3"/>
  <c r="Z937" i="3"/>
  <c r="AA937" i="3" s="1"/>
  <c r="AN919" i="3"/>
  <c r="AS919" i="3" s="1"/>
  <c r="Z696" i="3"/>
  <c r="AA696" i="3"/>
  <c r="Z525" i="3"/>
  <c r="AA525" i="3"/>
  <c r="AN37" i="3"/>
  <c r="AS37" i="3"/>
  <c r="Z923" i="3"/>
  <c r="AA923" i="3"/>
  <c r="AN57" i="3"/>
  <c r="AS57" i="3" s="1"/>
  <c r="AN572" i="3"/>
  <c r="AP572" i="3" s="1"/>
  <c r="Z844" i="3"/>
  <c r="AP844" i="3" s="1"/>
  <c r="AA844" i="3"/>
  <c r="Z404" i="3"/>
  <c r="AA404" i="3"/>
  <c r="AN688" i="3"/>
  <c r="Z342" i="3"/>
  <c r="I20" i="4" s="1"/>
  <c r="AN100" i="3"/>
  <c r="AS100" i="3" s="1"/>
  <c r="AO236" i="3"/>
  <c r="AN41" i="3"/>
  <c r="AS41" i="3" s="1"/>
  <c r="AO953" i="3"/>
  <c r="AS953" i="3"/>
  <c r="AO95" i="3"/>
  <c r="AS95" i="3"/>
  <c r="AO792" i="3"/>
  <c r="AS792" i="3"/>
  <c r="AO204" i="3"/>
  <c r="AS204" i="3"/>
  <c r="AO266" i="3"/>
  <c r="AS266" i="3"/>
  <c r="AO156" i="3"/>
  <c r="AS156" i="3"/>
  <c r="AO744" i="3"/>
  <c r="AS744" i="3"/>
  <c r="AO441" i="3"/>
  <c r="AS441" i="3"/>
  <c r="AO381" i="3"/>
  <c r="AS381" i="3"/>
  <c r="AO873" i="3"/>
  <c r="AS873" i="3"/>
  <c r="AO365" i="3"/>
  <c r="AS365" i="3"/>
  <c r="AO222" i="3"/>
  <c r="AS222" i="3"/>
  <c r="AS578" i="3"/>
  <c r="AO230" i="3"/>
  <c r="AS230" i="3"/>
  <c r="AO51" i="3"/>
  <c r="AS51" i="3"/>
  <c r="AO750" i="3"/>
  <c r="AS750" i="3"/>
  <c r="Z724" i="3"/>
  <c r="AA724" i="3" s="1"/>
  <c r="AS21" i="3"/>
  <c r="AO776" i="3"/>
  <c r="AS776" i="3"/>
  <c r="AO319" i="3"/>
  <c r="AS319" i="3"/>
  <c r="AO140" i="3"/>
  <c r="AS140" i="3"/>
  <c r="AO31" i="3"/>
  <c r="AS31" i="3"/>
  <c r="AS377" i="3"/>
  <c r="AO280" i="3"/>
  <c r="AS280" i="3"/>
  <c r="AO656" i="3"/>
  <c r="AS656" i="3"/>
  <c r="AO274" i="3"/>
  <c r="AS274" i="3"/>
  <c r="AO961" i="3"/>
  <c r="AS961" i="3"/>
  <c r="AS287" i="3"/>
  <c r="AO224" i="3"/>
  <c r="AS224" i="3"/>
  <c r="AO353" i="3"/>
  <c r="AS353" i="3"/>
  <c r="AO244" i="3"/>
  <c r="AS244" i="3"/>
  <c r="AO499" i="3"/>
  <c r="AS499" i="3"/>
  <c r="AO748" i="3"/>
  <c r="AS748" i="3"/>
  <c r="AO321" i="3"/>
  <c r="AS321" i="3"/>
  <c r="AO710" i="3"/>
  <c r="AS710" i="3"/>
  <c r="AO658" i="3"/>
  <c r="AS658" i="3"/>
  <c r="AO937" i="3"/>
  <c r="AS937" i="3"/>
  <c r="AO138" i="3"/>
  <c r="AS138" i="3"/>
  <c r="AO780" i="3"/>
  <c r="AS780" i="3"/>
  <c r="AO793" i="3"/>
  <c r="AS793" i="3"/>
  <c r="AO67" i="3"/>
  <c r="AS67" i="3"/>
  <c r="AO726" i="3"/>
  <c r="AS726" i="3"/>
  <c r="AS291" i="3"/>
  <c r="AO632" i="3"/>
  <c r="AS632" i="3"/>
  <c r="AO295" i="3"/>
  <c r="AS295" i="3"/>
  <c r="AO104" i="3"/>
  <c r="AS104" i="3"/>
  <c r="AO72" i="3"/>
  <c r="AS72" i="3"/>
  <c r="AS363" i="3"/>
  <c r="AS45" i="3"/>
  <c r="AO694" i="3"/>
  <c r="AS694" i="3"/>
  <c r="AN518" i="3"/>
  <c r="AS518" i="3" s="1"/>
  <c r="AO930" i="3"/>
  <c r="AS930" i="3"/>
  <c r="AS880" i="3"/>
  <c r="AO858" i="3"/>
  <c r="AS858" i="3"/>
  <c r="AO485" i="3"/>
  <c r="AS485" i="3"/>
  <c r="AO188" i="3"/>
  <c r="AS188" i="3"/>
  <c r="AP357" i="3"/>
  <c r="AS357" i="3"/>
  <c r="AO728" i="3"/>
  <c r="AS728" i="3"/>
  <c r="AS624" i="3"/>
  <c r="AO256" i="3"/>
  <c r="AS256" i="3"/>
  <c r="AO47" i="3"/>
  <c r="AS47" i="3"/>
  <c r="AO554" i="3"/>
  <c r="AS554" i="3"/>
  <c r="AO126" i="3"/>
  <c r="AS126" i="3"/>
  <c r="AO168" i="3"/>
  <c r="AS168" i="3"/>
  <c r="AS79" i="3"/>
  <c r="AO8" i="3"/>
  <c r="Z660" i="3"/>
  <c r="AA660" i="3"/>
  <c r="AO638" i="3"/>
  <c r="AS638" i="3"/>
  <c r="AO136" i="3"/>
  <c r="AS136" i="3"/>
  <c r="AO276" i="3"/>
  <c r="AS276" i="3"/>
  <c r="AS893" i="3"/>
  <c r="AO770" i="3"/>
  <c r="AS770" i="3"/>
  <c r="AO192" i="3"/>
  <c r="AS192" i="3"/>
  <c r="AO63" i="3"/>
  <c r="AS63" i="3"/>
  <c r="AS435" i="3"/>
  <c r="AO696" i="3"/>
  <c r="AS696" i="3"/>
  <c r="AO246" i="3"/>
  <c r="AS246" i="3"/>
  <c r="AO134" i="3"/>
  <c r="AS134" i="3"/>
  <c r="AO501" i="3"/>
  <c r="AS501" i="3"/>
  <c r="AS853" i="3"/>
  <c r="AO413" i="3"/>
  <c r="AS413" i="3"/>
  <c r="AO375" i="3"/>
  <c r="AS375" i="3"/>
  <c r="AO804" i="3"/>
  <c r="AS804" i="3"/>
  <c r="AP457" i="3"/>
  <c r="AS457" i="3"/>
  <c r="AO887" i="3"/>
  <c r="AO99" i="3"/>
  <c r="AS99" i="3"/>
  <c r="AO218" i="3"/>
  <c r="AS218" i="3"/>
  <c r="AO88" i="3"/>
  <c r="AS88" i="3"/>
  <c r="AO238" i="3"/>
  <c r="AS238" i="3"/>
  <c r="AN40" i="3"/>
  <c r="AP40" i="3" s="1"/>
  <c r="AO281" i="3"/>
  <c r="AS281" i="3"/>
  <c r="AO822" i="3"/>
  <c r="AS822" i="3"/>
  <c r="AO325" i="3"/>
  <c r="AO861" i="3"/>
  <c r="AS861" i="3"/>
  <c r="AO503" i="3"/>
  <c r="AS503" i="3"/>
  <c r="AO810" i="3"/>
  <c r="AS810" i="3"/>
  <c r="Z755" i="3"/>
  <c r="AA755" i="3"/>
  <c r="AP361" i="3"/>
  <c r="Z614" i="3"/>
  <c r="AA614" i="3" s="1"/>
  <c r="AN227" i="3"/>
  <c r="AS227" i="3"/>
  <c r="AN249" i="3"/>
  <c r="AS249" i="3"/>
  <c r="Z153" i="3"/>
  <c r="AN790" i="3"/>
  <c r="AS790" i="3" s="1"/>
  <c r="AN205" i="3"/>
  <c r="AS205" i="3" s="1"/>
  <c r="Z949" i="3"/>
  <c r="AA949" i="3"/>
  <c r="AN417" i="3"/>
  <c r="AS417" i="3" s="1"/>
  <c r="AN64" i="3"/>
  <c r="AS64" i="3" s="1"/>
  <c r="AP453" i="3"/>
  <c r="Z867" i="3"/>
  <c r="AA867" i="3" s="1"/>
  <c r="AN376" i="3"/>
  <c r="Z255" i="3"/>
  <c r="Z608" i="3"/>
  <c r="AP608" i="3" s="1"/>
  <c r="AN926" i="3"/>
  <c r="AP926" i="3" s="1"/>
  <c r="AN496" i="3"/>
  <c r="AP202" i="3"/>
  <c r="Z830" i="3"/>
  <c r="AA830" i="3" s="1"/>
  <c r="Z259" i="3"/>
  <c r="AP259" i="3" s="1"/>
  <c r="AA259" i="3"/>
  <c r="Z207" i="3"/>
  <c r="AA207" i="3" s="1"/>
  <c r="AN233" i="3"/>
  <c r="AS233" i="3" s="1"/>
  <c r="AN786" i="3"/>
  <c r="AP786" i="3" s="1"/>
  <c r="AN289" i="3"/>
  <c r="AN603" i="3"/>
  <c r="AS603" i="3" s="1"/>
  <c r="AN226" i="3"/>
  <c r="AS226" i="3" s="1"/>
  <c r="Z700" i="3"/>
  <c r="AA700" i="3"/>
  <c r="AN223" i="3"/>
  <c r="Z570" i="3"/>
  <c r="AA570" i="3"/>
  <c r="AP311" i="3"/>
  <c r="AN843" i="3"/>
  <c r="AS843" i="3"/>
  <c r="AP820" i="3"/>
  <c r="AN185" i="3"/>
  <c r="Z362" i="3"/>
  <c r="Z873" i="3"/>
  <c r="AA873" i="3"/>
  <c r="Z720" i="3"/>
  <c r="AA720" i="3"/>
  <c r="Z316" i="3"/>
  <c r="AA316" i="3" s="1"/>
  <c r="AP156" i="3"/>
  <c r="Z715" i="3"/>
  <c r="AA715" i="3" s="1"/>
  <c r="AN933" i="3"/>
  <c r="AO933" i="3" s="1"/>
  <c r="AS933" i="3"/>
  <c r="AN149" i="3"/>
  <c r="AO149" i="3"/>
  <c r="AN448" i="3"/>
  <c r="AN142" i="3"/>
  <c r="AN93" i="3"/>
  <c r="AO93" i="3" s="1"/>
  <c r="Z601" i="3"/>
  <c r="AA601" i="3" s="1"/>
  <c r="AN420" i="3"/>
  <c r="Z17" i="3"/>
  <c r="AA17" i="3"/>
  <c r="Z648" i="3"/>
  <c r="AA648" i="3"/>
  <c r="Z422" i="3"/>
  <c r="AA422" i="3"/>
  <c r="Z366" i="3"/>
  <c r="AA366" i="3"/>
  <c r="AP932" i="3"/>
  <c r="Z147" i="3"/>
  <c r="AA147" i="3" s="1"/>
  <c r="AN133" i="3"/>
  <c r="Z274" i="3"/>
  <c r="AA274" i="3"/>
  <c r="AP224" i="3"/>
  <c r="Z401" i="3"/>
  <c r="AA401" i="3" s="1"/>
  <c r="Z514" i="3"/>
  <c r="AA514" i="3" s="1"/>
  <c r="AP469" i="3"/>
  <c r="Z821" i="3"/>
  <c r="AN354" i="3"/>
  <c r="AO354" i="3" s="1"/>
  <c r="AN921" i="3"/>
  <c r="AS921" i="3" s="1"/>
  <c r="Z88" i="3"/>
  <c r="AA88" i="3"/>
  <c r="Z578" i="3"/>
  <c r="AA578" i="3"/>
  <c r="AN911" i="3"/>
  <c r="AN752" i="3"/>
  <c r="AP930" i="3"/>
  <c r="AP776" i="3"/>
  <c r="AN521" i="3"/>
  <c r="AS521" i="3" s="1"/>
  <c r="Z282" i="3"/>
  <c r="AA282" i="3"/>
  <c r="Z32" i="3"/>
  <c r="AA32" i="3" s="1"/>
  <c r="Z498" i="3"/>
  <c r="AP498" i="3" s="1"/>
  <c r="AO453" i="3"/>
  <c r="Z280" i="3"/>
  <c r="AA280" i="3"/>
  <c r="AP134" i="3"/>
  <c r="AP166" i="3"/>
  <c r="Z239" i="3"/>
  <c r="AA239" i="3" s="1"/>
  <c r="AN312" i="3"/>
  <c r="AN491" i="3"/>
  <c r="AN863" i="3"/>
  <c r="AO863" i="3" s="1"/>
  <c r="AN708" i="3"/>
  <c r="AP708" i="3"/>
  <c r="AN716" i="3"/>
  <c r="AN285" i="3"/>
  <c r="AS285" i="3" s="1"/>
  <c r="AO285" i="3"/>
  <c r="AN581" i="3"/>
  <c r="AN187" i="3"/>
  <c r="Z167" i="3"/>
  <c r="AA167" i="3" s="1"/>
  <c r="AN77" i="3"/>
  <c r="Z802" i="3"/>
  <c r="AA802" i="3"/>
  <c r="AN284" i="3"/>
  <c r="AS284" i="3" s="1"/>
  <c r="AN96" i="3"/>
  <c r="AN356" i="3"/>
  <c r="Z145" i="3"/>
  <c r="AA145" i="3"/>
  <c r="Z48" i="3"/>
  <c r="AP48" i="3" s="1"/>
  <c r="AP381" i="3"/>
  <c r="Z823" i="3"/>
  <c r="AA823" i="3"/>
  <c r="AN69" i="3"/>
  <c r="AN826" i="3"/>
  <c r="AP479" i="3"/>
  <c r="Z957" i="3"/>
  <c r="I24" i="4" s="1"/>
  <c r="I39" i="4" s="1"/>
  <c r="AN139" i="3"/>
  <c r="AP139" i="3"/>
  <c r="AO122" i="3"/>
  <c r="AN947" i="3"/>
  <c r="AN787" i="3"/>
  <c r="AN718" i="3"/>
  <c r="AS718" i="3" s="1"/>
  <c r="AN719" i="3"/>
  <c r="AO719" i="3" s="1"/>
  <c r="AN300" i="3"/>
  <c r="AS300" i="3" s="1"/>
  <c r="Z327" i="3"/>
  <c r="AA327" i="3"/>
  <c r="AN165" i="3"/>
  <c r="AS165" i="3" s="1"/>
  <c r="AP395" i="3"/>
  <c r="Z707" i="3"/>
  <c r="AA707" i="3"/>
  <c r="Z766" i="3"/>
  <c r="AA766" i="3"/>
  <c r="AP756" i="3"/>
  <c r="AN712" i="3"/>
  <c r="AN317" i="3"/>
  <c r="Z494" i="3"/>
  <c r="AA494" i="3"/>
  <c r="Z463" i="3"/>
  <c r="AA463" i="3" s="1"/>
  <c r="AN388" i="3"/>
  <c r="AS388" i="3" s="1"/>
  <c r="AP780" i="3"/>
  <c r="AN206" i="3"/>
  <c r="AS206" i="3"/>
  <c r="AN333" i="3"/>
  <c r="AS333" i="3" s="1"/>
  <c r="Z853" i="3"/>
  <c r="AP853" i="3" s="1"/>
  <c r="Z687" i="3"/>
  <c r="AA687" i="3"/>
  <c r="AO202" i="3"/>
  <c r="AN616" i="3"/>
  <c r="AO616" i="3" s="1"/>
  <c r="Z961" i="3"/>
  <c r="AA961" i="3"/>
  <c r="Z542" i="3"/>
  <c r="AA542" i="3" s="1"/>
  <c r="Z948" i="3"/>
  <c r="Z573" i="3"/>
  <c r="Z298" i="3"/>
  <c r="AA298" i="3"/>
  <c r="AN87" i="3"/>
  <c r="AN558" i="3"/>
  <c r="AN443" i="3"/>
  <c r="AN171" i="3"/>
  <c r="AP171" i="3" s="1"/>
  <c r="AO932" i="3"/>
  <c r="Z827" i="3"/>
  <c r="AA827" i="3" s="1"/>
  <c r="AN175" i="3"/>
  <c r="AP175" i="3" s="1"/>
  <c r="AN394" i="3"/>
  <c r="AN530" i="3"/>
  <c r="Z753" i="3"/>
  <c r="AA753" i="3" s="1"/>
  <c r="Z631" i="3"/>
  <c r="AA631" i="3"/>
  <c r="Z287" i="3"/>
  <c r="AA287" i="3" s="1"/>
  <c r="Z484" i="3"/>
  <c r="AA484" i="3" s="1"/>
  <c r="AN84" i="3"/>
  <c r="AO469" i="3"/>
  <c r="Z845" i="3"/>
  <c r="Z871" i="3"/>
  <c r="AA871" i="3" s="1"/>
  <c r="AO395" i="3"/>
  <c r="Z364" i="3"/>
  <c r="AA364" i="3" s="1"/>
  <c r="AN940" i="3"/>
  <c r="AO940" i="3" s="1"/>
  <c r="AN883" i="3"/>
  <c r="AN914" i="3"/>
  <c r="AN813" i="3"/>
  <c r="AP813" i="3" s="1"/>
  <c r="Z732" i="3"/>
  <c r="AA732" i="3"/>
  <c r="Z750" i="3"/>
  <c r="AN692" i="3"/>
  <c r="AN550" i="3"/>
  <c r="AN851" i="3"/>
  <c r="AP365" i="3"/>
  <c r="AP638" i="3"/>
  <c r="AN117" i="3"/>
  <c r="Z785" i="3"/>
  <c r="AA785" i="3"/>
  <c r="Z822" i="3"/>
  <c r="AA822" i="3" s="1"/>
  <c r="AN56" i="3"/>
  <c r="AN835" i="3"/>
  <c r="AN296" i="3"/>
  <c r="AP296" i="3" s="1"/>
  <c r="AS296" i="3"/>
  <c r="AP407" i="3"/>
  <c r="AN351" i="3"/>
  <c r="AS351" i="3" s="1"/>
  <c r="Z899" i="3"/>
  <c r="AA899" i="3"/>
  <c r="AN735" i="3"/>
  <c r="AS735" i="3"/>
  <c r="AN545" i="3"/>
  <c r="Z155" i="3"/>
  <c r="AA155" i="3"/>
  <c r="AN303" i="3"/>
  <c r="AO303" i="3" s="1"/>
  <c r="AP188" i="3"/>
  <c r="AN582" i="3"/>
  <c r="AP582" i="3" s="1"/>
  <c r="Z679" i="3"/>
  <c r="AN28" i="3"/>
  <c r="AS28" i="3" s="1"/>
  <c r="Z509" i="3"/>
  <c r="AP509" i="3" s="1"/>
  <c r="AA509" i="3"/>
  <c r="Z177" i="3"/>
  <c r="AA177" i="3" s="1"/>
  <c r="Z434" i="3"/>
  <c r="AA434" i="3"/>
  <c r="AP51" i="3"/>
  <c r="AN299" i="3"/>
  <c r="Z781" i="3"/>
  <c r="AA781" i="3" s="1"/>
  <c r="AP726" i="3"/>
  <c r="Z595" i="3"/>
  <c r="AA595" i="3"/>
  <c r="Z432" i="3"/>
  <c r="AA432" i="3"/>
  <c r="AN493" i="3"/>
  <c r="Z774" i="3"/>
  <c r="AA774" i="3" s="1"/>
  <c r="AN150" i="3"/>
  <c r="AP339" i="3"/>
  <c r="AP31" i="3"/>
  <c r="AP397" i="3"/>
  <c r="Z594" i="3"/>
  <c r="AN834" i="3"/>
  <c r="AN878" i="3"/>
  <c r="AS878" i="3" s="1"/>
  <c r="Z669" i="3"/>
  <c r="AA669" i="3"/>
  <c r="AP266" i="3"/>
  <c r="AN734" i="3"/>
  <c r="AO734" i="3"/>
  <c r="AN849" i="3"/>
  <c r="AP849" i="3" s="1"/>
  <c r="AO820" i="3"/>
  <c r="AN647" i="3"/>
  <c r="Z265" i="3"/>
  <c r="AA265" i="3"/>
  <c r="Z176" i="3"/>
  <c r="AA176" i="3" s="1"/>
  <c r="Z47" i="3"/>
  <c r="AA47" i="3"/>
  <c r="Z451" i="3"/>
  <c r="AA451" i="3" s="1"/>
  <c r="AP218" i="3"/>
  <c r="Z355" i="3"/>
  <c r="AA355" i="3" s="1"/>
  <c r="Z138" i="3"/>
  <c r="AA138" i="3" s="1"/>
  <c r="AP959" i="3"/>
  <c r="AN902" i="3"/>
  <c r="AO648" i="3"/>
  <c r="AO785" i="3"/>
  <c r="I54" i="4"/>
  <c r="I69" i="4" s="1"/>
  <c r="AO957" i="3"/>
  <c r="AO489" i="3"/>
  <c r="AN569" i="3"/>
  <c r="AP441" i="3"/>
  <c r="Z101" i="3"/>
  <c r="AP341" i="3"/>
  <c r="Z325" i="3"/>
  <c r="AA325" i="3" s="1"/>
  <c r="AP309" i="3"/>
  <c r="AP810" i="3"/>
  <c r="AN477" i="3"/>
  <c r="AP230" i="3"/>
  <c r="AN629" i="3"/>
  <c r="Z263" i="3"/>
  <c r="AP263" i="3"/>
  <c r="Z374" i="3"/>
  <c r="AP276" i="3"/>
  <c r="AN81" i="3"/>
  <c r="AN25" i="3"/>
  <c r="AP25" i="3" s="1"/>
  <c r="AP236" i="3"/>
  <c r="Z329" i="3"/>
  <c r="AA329" i="3" s="1"/>
  <c r="AP437" i="3"/>
  <c r="Z105" i="3"/>
  <c r="AA105" i="3" s="1"/>
  <c r="AN754" i="3"/>
  <c r="Z855" i="3"/>
  <c r="AA855" i="3" s="1"/>
  <c r="Z744" i="3"/>
  <c r="AA744" i="3"/>
  <c r="Z783" i="3"/>
  <c r="AA783" i="3"/>
  <c r="Z637" i="3"/>
  <c r="AA637" i="3"/>
  <c r="Z613" i="3"/>
  <c r="AA613" i="3"/>
  <c r="Z609" i="3"/>
  <c r="AP244" i="3"/>
  <c r="AP246" i="3"/>
  <c r="AN160" i="3"/>
  <c r="AN116" i="3"/>
  <c r="AO479" i="3"/>
  <c r="AN814" i="3"/>
  <c r="AO814" i="3" s="1"/>
  <c r="AO756" i="3"/>
  <c r="AN534" i="3"/>
  <c r="AN659" i="3"/>
  <c r="AP353" i="3"/>
  <c r="Z466" i="3"/>
  <c r="AA466" i="3" s="1"/>
  <c r="Z127" i="3"/>
  <c r="AA127" i="3" s="1"/>
  <c r="Z272" i="3"/>
  <c r="AA272" i="3" s="1"/>
  <c r="AA936" i="3"/>
  <c r="AP222" i="3"/>
  <c r="AN217" i="3"/>
  <c r="AN278" i="3"/>
  <c r="I53" i="4"/>
  <c r="I68" i="4"/>
  <c r="AN146" i="3"/>
  <c r="Z489" i="3"/>
  <c r="AA489" i="3"/>
  <c r="Z45" i="3"/>
  <c r="AA45" i="3"/>
  <c r="AP445" i="3"/>
  <c r="AP487" i="3"/>
  <c r="AP186" i="3"/>
  <c r="Z907" i="3"/>
  <c r="AA907" i="3" s="1"/>
  <c r="AP880" i="3"/>
  <c r="Z482" i="3"/>
  <c r="AA482" i="3" s="1"/>
  <c r="AN387" i="3"/>
  <c r="AS387" i="3" s="1"/>
  <c r="AO407" i="3"/>
  <c r="AN103" i="3"/>
  <c r="Z232" i="3"/>
  <c r="AA232" i="3"/>
  <c r="Z252" i="3"/>
  <c r="Z310" i="3"/>
  <c r="Z191" i="3"/>
  <c r="AA191" i="3" s="1"/>
  <c r="AP126" i="3"/>
  <c r="Z861" i="3"/>
  <c r="AA861" i="3"/>
  <c r="Z554" i="3"/>
  <c r="AA554" i="3"/>
  <c r="AP425" i="3"/>
  <c r="AP792" i="3"/>
  <c r="Z606" i="3"/>
  <c r="AA606" i="3" s="1"/>
  <c r="Z435" i="3"/>
  <c r="AA435" i="3" s="1"/>
  <c r="AP337" i="3"/>
  <c r="Z242" i="3"/>
  <c r="Z656" i="3"/>
  <c r="AA656" i="3"/>
  <c r="AP254" i="3"/>
  <c r="AN909" i="3"/>
  <c r="Z403" i="3"/>
  <c r="AA403" i="3"/>
  <c r="AP321" i="3"/>
  <c r="AP95" i="3"/>
  <c r="Z399" i="3"/>
  <c r="AA399" i="3" s="1"/>
  <c r="Z377" i="3"/>
  <c r="AA377" i="3"/>
  <c r="AP262" i="3"/>
  <c r="AP349" i="3"/>
  <c r="P70" i="4"/>
  <c r="F83" i="4" s="1"/>
  <c r="AN429" i="3"/>
  <c r="AS429" i="3" s="1"/>
  <c r="Z429" i="3"/>
  <c r="Z904" i="3"/>
  <c r="AA904" i="3"/>
  <c r="AP632" i="3"/>
  <c r="AN812" i="3"/>
  <c r="AN684" i="3"/>
  <c r="AP684" i="3" s="1"/>
  <c r="Z143" i="3"/>
  <c r="AA143" i="3" s="1"/>
  <c r="AO337" i="3"/>
  <c r="AN251" i="3"/>
  <c r="AN391" i="3"/>
  <c r="AN318" i="3"/>
  <c r="AN627" i="3"/>
  <c r="AP258" i="3"/>
  <c r="Z214" i="3"/>
  <c r="AA214" i="3"/>
  <c r="AN214" i="3"/>
  <c r="AS214" i="3"/>
  <c r="AN13" i="3"/>
  <c r="AP13" i="3" s="1"/>
  <c r="AS13" i="3"/>
  <c r="AN731" i="3"/>
  <c r="AS731" i="3"/>
  <c r="AN702" i="3"/>
  <c r="AS702" i="3" s="1"/>
  <c r="AN593" i="3"/>
  <c r="AN596" i="3"/>
  <c r="AP63" i="3"/>
  <c r="AN89" i="3"/>
  <c r="AN52" i="3"/>
  <c r="AN389" i="3"/>
  <c r="AS389" i="3"/>
  <c r="AN373" i="3"/>
  <c r="AS373" i="3"/>
  <c r="AN109" i="3"/>
  <c r="Z676" i="3"/>
  <c r="AA676" i="3" s="1"/>
  <c r="AN676" i="3"/>
  <c r="AS676" i="3" s="1"/>
  <c r="AN566" i="3"/>
  <c r="AP566" i="3" s="1"/>
  <c r="AS566" i="3"/>
  <c r="AN767" i="3"/>
  <c r="Z557" i="3"/>
  <c r="AA557" i="3"/>
  <c r="AN181" i="3"/>
  <c r="Z219" i="3"/>
  <c r="AA219" i="3"/>
  <c r="Z367" i="3"/>
  <c r="AA367" i="3" s="1"/>
  <c r="AO309" i="3"/>
  <c r="AO311" i="3"/>
  <c r="AO115" i="3"/>
  <c r="AP204" i="3"/>
  <c r="AN270" i="3"/>
  <c r="AS270" i="3"/>
  <c r="AN331" i="3"/>
  <c r="AS331" i="3"/>
  <c r="AN916" i="3"/>
  <c r="AO916" i="3" s="1"/>
  <c r="AP710" i="3"/>
  <c r="AN837" i="3"/>
  <c r="AO660" i="3"/>
  <c r="AO397" i="3"/>
  <c r="Z564" i="3"/>
  <c r="AA564" i="3"/>
  <c r="Z532" i="3"/>
  <c r="AO341" i="3"/>
  <c r="AO437" i="3"/>
  <c r="Z390" i="3"/>
  <c r="AA390" i="3" s="1"/>
  <c r="AN447" i="3"/>
  <c r="AP447" i="3" s="1"/>
  <c r="Z294" i="3"/>
  <c r="AA294" i="3" s="1"/>
  <c r="AN234" i="3"/>
  <c r="AO234" i="3" s="1"/>
  <c r="AN283" i="3"/>
  <c r="AS283" i="3"/>
  <c r="Z628" i="3"/>
  <c r="AA628" i="3"/>
  <c r="AP291" i="3"/>
  <c r="AN860" i="3"/>
  <c r="AP860" i="3" s="1"/>
  <c r="Z728" i="3"/>
  <c r="AA728" i="3" s="1"/>
  <c r="Z761" i="3"/>
  <c r="Z746" i="3"/>
  <c r="AA746" i="3" s="1"/>
  <c r="AN526" i="3"/>
  <c r="AS526" i="3" s="1"/>
  <c r="AO794" i="3"/>
  <c r="AN465" i="3"/>
  <c r="AN49" i="3"/>
  <c r="AO190" i="3"/>
  <c r="AN174" i="3"/>
  <c r="AS174" i="3"/>
  <c r="AN212" i="3"/>
  <c r="Z636" i="3"/>
  <c r="AA636" i="3"/>
  <c r="AN636" i="3"/>
  <c r="AS636" i="3"/>
  <c r="AN540" i="3"/>
  <c r="AS540" i="3" s="1"/>
  <c r="Z378" i="3"/>
  <c r="AA378" i="3" s="1"/>
  <c r="AN452" i="3"/>
  <c r="AP452" i="3"/>
  <c r="Z423" i="3"/>
  <c r="Z179" i="3"/>
  <c r="AA179" i="3" s="1"/>
  <c r="Z462" i="3"/>
  <c r="AA462" i="3" s="1"/>
  <c r="AO345" i="3"/>
  <c r="AN92" i="3"/>
  <c r="AP168" i="3"/>
  <c r="Z72" i="3"/>
  <c r="AA72" i="3"/>
  <c r="AP499" i="3"/>
  <c r="Z113" i="3"/>
  <c r="AA113" i="3" s="1"/>
  <c r="AP67" i="3"/>
  <c r="AN848" i="3"/>
  <c r="AS848" i="3" s="1"/>
  <c r="AO766" i="3"/>
  <c r="AN704" i="3"/>
  <c r="AN507" i="3"/>
  <c r="AO507" i="3" s="1"/>
  <c r="AO166" i="3"/>
  <c r="AN371" i="3"/>
  <c r="AS371" i="3" s="1"/>
  <c r="Z495" i="3"/>
  <c r="AA495" i="3"/>
  <c r="AN293" i="3"/>
  <c r="AP345" i="3"/>
  <c r="AN71" i="3"/>
  <c r="AN44" i="3"/>
  <c r="AN178" i="3"/>
  <c r="AN172" i="3"/>
  <c r="AS172" i="3" s="1"/>
  <c r="AN941" i="3"/>
  <c r="AP238" i="3"/>
  <c r="AO774" i="3"/>
  <c r="AO495" i="3"/>
  <c r="Z875" i="3"/>
  <c r="AA875" i="3" s="1"/>
  <c r="AN806" i="3"/>
  <c r="Z61" i="3"/>
  <c r="AA61" i="3" s="1"/>
  <c r="AN61" i="3"/>
  <c r="Z297" i="3"/>
  <c r="AA297" i="3" s="1"/>
  <c r="AN297" i="3"/>
  <c r="AS297" i="3" s="1"/>
  <c r="AN385" i="3"/>
  <c r="AS385" i="3" s="1"/>
  <c r="Z385" i="3"/>
  <c r="AA385" i="3" s="1"/>
  <c r="Z672" i="3"/>
  <c r="AA672" i="3" s="1"/>
  <c r="AN672" i="3"/>
  <c r="AS672" i="3"/>
  <c r="Z162" i="3"/>
  <c r="AA162" i="3"/>
  <c r="AN162" i="3"/>
  <c r="AS162" i="3" s="1"/>
  <c r="AN811" i="3"/>
  <c r="AO628" i="3"/>
  <c r="Z271" i="3"/>
  <c r="AA271" i="3"/>
  <c r="AN305" i="3"/>
  <c r="AO357" i="3"/>
  <c r="AN332" i="3"/>
  <c r="AN121" i="3"/>
  <c r="AN196" i="3"/>
  <c r="AS196" i="3" s="1"/>
  <c r="AA670" i="3"/>
  <c r="AN670" i="3"/>
  <c r="AP670" i="3" s="1"/>
  <c r="AS670" i="3"/>
  <c r="Z170" i="3"/>
  <c r="AA170" i="3" s="1"/>
  <c r="AN170" i="3"/>
  <c r="AS170" i="3"/>
  <c r="AN158" i="3"/>
  <c r="AS158" i="3"/>
  <c r="Z158" i="3"/>
  <c r="AA158" i="3" s="1"/>
  <c r="Z668" i="3"/>
  <c r="AA668" i="3"/>
  <c r="AN798" i="3"/>
  <c r="AN592" i="3"/>
  <c r="AO592" i="3" s="1"/>
  <c r="AP140" i="3"/>
  <c r="AP104" i="3"/>
  <c r="AA839" i="3"/>
  <c r="AN839" i="3"/>
  <c r="AS839" i="3"/>
  <c r="Z546" i="3"/>
  <c r="AA546" i="3"/>
  <c r="AN546" i="3"/>
  <c r="AO546" i="3" s="1"/>
  <c r="AS546" i="3"/>
  <c r="AN237" i="3"/>
  <c r="Z599" i="3"/>
  <c r="AA599" i="3" s="1"/>
  <c r="AN743" i="3"/>
  <c r="AP743" i="3" s="1"/>
  <c r="AN269" i="3"/>
  <c r="AN764" i="3"/>
  <c r="AS764" i="3"/>
  <c r="Z764" i="3"/>
  <c r="AA764" i="3"/>
  <c r="AN250" i="3"/>
  <c r="AS250" i="3"/>
  <c r="Z250" i="3"/>
  <c r="Z763" i="3"/>
  <c r="AA763" i="3" s="1"/>
  <c r="AN763" i="3"/>
  <c r="AS763" i="3" s="1"/>
  <c r="Z953" i="3"/>
  <c r="AA953" i="3"/>
  <c r="Z727" i="3"/>
  <c r="AA727" i="3" s="1"/>
  <c r="AN615" i="3"/>
  <c r="AO615" i="3" s="1"/>
  <c r="AS615" i="3"/>
  <c r="AN585" i="3"/>
  <c r="Z610" i="3"/>
  <c r="AA610" i="3"/>
  <c r="AN626" i="3"/>
  <c r="AO626" i="3" s="1"/>
  <c r="AP501" i="3"/>
  <c r="AN360" i="3"/>
  <c r="AP360" i="3" s="1"/>
  <c r="AN815" i="3"/>
  <c r="AP79" i="3"/>
  <c r="AN200" i="3"/>
  <c r="AO254" i="3"/>
  <c r="AP413" i="3"/>
  <c r="Z901" i="3"/>
  <c r="AA901" i="3" s="1"/>
  <c r="AN928" i="3"/>
  <c r="AS928" i="3"/>
  <c r="Z928" i="3"/>
  <c r="AN622" i="3"/>
  <c r="AS622" i="3"/>
  <c r="AN586" i="3"/>
  <c r="AS586" i="3"/>
  <c r="AP887" i="3"/>
  <c r="AP295" i="3"/>
  <c r="AN618" i="3"/>
  <c r="AO959" i="3"/>
  <c r="Z884" i="3"/>
  <c r="AA884" i="3" s="1"/>
  <c r="AN740" i="3"/>
  <c r="AP740" i="3" s="1"/>
  <c r="AO608" i="3"/>
  <c r="Z565" i="3"/>
  <c r="Z450" i="3"/>
  <c r="AA450" i="3"/>
  <c r="AN574" i="3"/>
  <c r="AP319" i="3"/>
  <c r="AO258" i="3"/>
  <c r="AP363" i="3"/>
  <c r="Z869" i="3"/>
  <c r="AA869" i="3"/>
  <c r="AN869" i="3"/>
  <c r="AS869" i="3" s="1"/>
  <c r="AP108" i="3"/>
  <c r="AO108" i="3"/>
  <c r="Z836" i="3"/>
  <c r="AO439" i="3"/>
  <c r="AN372" i="3"/>
  <c r="AO372" i="3" s="1"/>
  <c r="AN201" i="3"/>
  <c r="AO349" i="3"/>
  <c r="AN480" i="3"/>
  <c r="AN411" i="3"/>
  <c r="Z334" i="3"/>
  <c r="AA334" i="3"/>
  <c r="AO425" i="3"/>
  <c r="AN53" i="3"/>
  <c r="AO487" i="3"/>
  <c r="AO186" i="3"/>
  <c r="AN248" i="3"/>
  <c r="AS248" i="3" s="1"/>
  <c r="AO339" i="3"/>
  <c r="AN654" i="3"/>
  <c r="AP654" i="3" s="1"/>
  <c r="AS654" i="3"/>
  <c r="Z674" i="3"/>
  <c r="AA674" i="3" s="1"/>
  <c r="AN674" i="3"/>
  <c r="AO674" i="3" s="1"/>
  <c r="AS674" i="3"/>
  <c r="AN612" i="3"/>
  <c r="AO612" i="3" s="1"/>
  <c r="Z612" i="3"/>
  <c r="AA612" i="3"/>
  <c r="AN742" i="3"/>
  <c r="AS742" i="3" s="1"/>
  <c r="Z742" i="3"/>
  <c r="AA742" i="3"/>
  <c r="AN383" i="3"/>
  <c r="Z383" i="3"/>
  <c r="AA383" i="3" s="1"/>
  <c r="AP503" i="3"/>
  <c r="AN652" i="3"/>
  <c r="AS652" i="3" s="1"/>
  <c r="Z652" i="3"/>
  <c r="AA652" i="3"/>
  <c r="AN473" i="3"/>
  <c r="AS473" i="3" s="1"/>
  <c r="Z473" i="3"/>
  <c r="AA473" i="3"/>
  <c r="AN210" i="3"/>
  <c r="AS210" i="3"/>
  <c r="AA210" i="3"/>
  <c r="Z894" i="3"/>
  <c r="AA894" i="3" s="1"/>
  <c r="AN194" i="3"/>
  <c r="AS194" i="3" s="1"/>
  <c r="Z194" i="3"/>
  <c r="AA194" i="3"/>
  <c r="AN680" i="3"/>
  <c r="AS680" i="3" s="1"/>
  <c r="AA680" i="3"/>
  <c r="AN897" i="3"/>
  <c r="AS897" i="3"/>
  <c r="Z897" i="3"/>
  <c r="AA897" i="3"/>
  <c r="Z562" i="3"/>
  <c r="AA562" i="3"/>
  <c r="AN562" i="3"/>
  <c r="AS562" i="3" s="1"/>
  <c r="Z301" i="3"/>
  <c r="AA301" i="3"/>
  <c r="AS301" i="3"/>
  <c r="AP260" i="3"/>
  <c r="AO260" i="3"/>
  <c r="AN856" i="3"/>
  <c r="AS856" i="3" s="1"/>
  <c r="Z895" i="3"/>
  <c r="AA895" i="3"/>
  <c r="AN556" i="3"/>
  <c r="AS556" i="3" s="1"/>
  <c r="AO262" i="3"/>
  <c r="Z505" i="3"/>
  <c r="AA505" i="3" s="1"/>
  <c r="AN7" i="3"/>
  <c r="AP136" i="3"/>
  <c r="AN791" i="3"/>
  <c r="I35" i="4"/>
  <c r="AS620" i="3"/>
  <c r="Z620" i="3"/>
  <c r="AA620" i="3" s="1"/>
  <c r="AP471" i="3"/>
  <c r="AO471" i="3"/>
  <c r="AN762" i="3"/>
  <c r="AS762" i="3" s="1"/>
  <c r="Z762" i="3"/>
  <c r="Z369" i="3"/>
  <c r="AP369" i="3" s="1"/>
  <c r="AA369" i="3"/>
  <c r="AN369" i="3"/>
  <c r="AS369" i="3"/>
  <c r="AN415" i="3"/>
  <c r="AP415" i="3" s="1"/>
  <c r="P65" i="4"/>
  <c r="F78" i="4" s="1"/>
  <c r="H13" i="4"/>
  <c r="Q5" i="4" s="1"/>
  <c r="Q9" i="4"/>
  <c r="AA712" i="3"/>
  <c r="AO699" i="3"/>
  <c r="AP699" i="3"/>
  <c r="AN777" i="3"/>
  <c r="AS777" i="3" s="1"/>
  <c r="Z777" i="3"/>
  <c r="Z771" i="3"/>
  <c r="AA771" i="3" s="1"/>
  <c r="AN771" i="3"/>
  <c r="AS771" i="3"/>
  <c r="Z799" i="3"/>
  <c r="AA799" i="3" s="1"/>
  <c r="AN799" i="3"/>
  <c r="AS799" i="3" s="1"/>
  <c r="AO687" i="3"/>
  <c r="AO698" i="3"/>
  <c r="AP698" i="3"/>
  <c r="AN661" i="3"/>
  <c r="AS661" i="3"/>
  <c r="Z661" i="3"/>
  <c r="AA661" i="3" s="1"/>
  <c r="Z795" i="3"/>
  <c r="AA795" i="3"/>
  <c r="AS795" i="3"/>
  <c r="Z675" i="3"/>
  <c r="AA675" i="3" s="1"/>
  <c r="AO573" i="3"/>
  <c r="AO514" i="3"/>
  <c r="AP514" i="3"/>
  <c r="AO549" i="3"/>
  <c r="AP549" i="3"/>
  <c r="Z324" i="3"/>
  <c r="AA324" i="3" s="1"/>
  <c r="AN324" i="3"/>
  <c r="AS324" i="3"/>
  <c r="AO271" i="3"/>
  <c r="Z221" i="3"/>
  <c r="AA221" i="3" s="1"/>
  <c r="AN221" i="3"/>
  <c r="AS221" i="3"/>
  <c r="AN211" i="3"/>
  <c r="AS211" i="3"/>
  <c r="Z211" i="3"/>
  <c r="AO494" i="3"/>
  <c r="AA412" i="3"/>
  <c r="AN412" i="3"/>
  <c r="AS412" i="3" s="1"/>
  <c r="AO390" i="3"/>
  <c r="Z428" i="3"/>
  <c r="AA428" i="3" s="1"/>
  <c r="AN428" i="3"/>
  <c r="AS428" i="3" s="1"/>
  <c r="AS458" i="3"/>
  <c r="Z458" i="3"/>
  <c r="AA458" i="3" s="1"/>
  <c r="AO342" i="3"/>
  <c r="AO263" i="3"/>
  <c r="Z74" i="3"/>
  <c r="AA74" i="3"/>
  <c r="AN74" i="3"/>
  <c r="AS74" i="3" s="1"/>
  <c r="AO399" i="3"/>
  <c r="AN322" i="3"/>
  <c r="AS322" i="3" s="1"/>
  <c r="AA322" i="3"/>
  <c r="AA94" i="3"/>
  <c r="AN94" i="3"/>
  <c r="AS94" i="3" s="1"/>
  <c r="AO191" i="3"/>
  <c r="AO891" i="3"/>
  <c r="AO899" i="3"/>
  <c r="Z942" i="3"/>
  <c r="AA942" i="3" s="1"/>
  <c r="AN942" i="3"/>
  <c r="AS942" i="3"/>
  <c r="AN862" i="3"/>
  <c r="AS862" i="3"/>
  <c r="Z862" i="3"/>
  <c r="AA862" i="3" s="1"/>
  <c r="AO732" i="3"/>
  <c r="AO700" i="3"/>
  <c r="AO892" i="3"/>
  <c r="AP892" i="3"/>
  <c r="Z819" i="3"/>
  <c r="AA819" i="3" s="1"/>
  <c r="AN819" i="3"/>
  <c r="AS819" i="3"/>
  <c r="Z721" i="3"/>
  <c r="AA721" i="3" s="1"/>
  <c r="AN721" i="3"/>
  <c r="AO895" i="3"/>
  <c r="AP778" i="3"/>
  <c r="AO778" i="3"/>
  <c r="AP711" i="3"/>
  <c r="AO711" i="3"/>
  <c r="Z591" i="3"/>
  <c r="AN591" i="3"/>
  <c r="Z828" i="3"/>
  <c r="AA828" i="3"/>
  <c r="AN828" i="3"/>
  <c r="AS828" i="3" s="1"/>
  <c r="AO678" i="3"/>
  <c r="AO606" i="3"/>
  <c r="AP508" i="3"/>
  <c r="AO508" i="3"/>
  <c r="AO679" i="3"/>
  <c r="AO570" i="3"/>
  <c r="Z619" i="3"/>
  <c r="AA619" i="3"/>
  <c r="AS619" i="3"/>
  <c r="AN314" i="3"/>
  <c r="AS314" i="3"/>
  <c r="Z314" i="3"/>
  <c r="AA314" i="3" s="1"/>
  <c r="Z597" i="3"/>
  <c r="AA597" i="3" s="1"/>
  <c r="AS597" i="3"/>
  <c r="AO481" i="3"/>
  <c r="AN454" i="3"/>
  <c r="AS454" i="3"/>
  <c r="Z454" i="3"/>
  <c r="AP454" i="3" s="1"/>
  <c r="AP315" i="3"/>
  <c r="AO315" i="3"/>
  <c r="AO410" i="3"/>
  <c r="AP323" i="3"/>
  <c r="AO323" i="3"/>
  <c r="Z304" i="3"/>
  <c r="AA304" i="3" s="1"/>
  <c r="AN304" i="3"/>
  <c r="AS304" i="3"/>
  <c r="AN195" i="3"/>
  <c r="AS195" i="3"/>
  <c r="Z195" i="3"/>
  <c r="AA195" i="3" s="1"/>
  <c r="AS490" i="3"/>
  <c r="Z490" i="3"/>
  <c r="AA490" i="3"/>
  <c r="AP343" i="3"/>
  <c r="AO343" i="3"/>
  <c r="AO673" i="3"/>
  <c r="AP673" i="3"/>
  <c r="AP589" i="3"/>
  <c r="AO589" i="3"/>
  <c r="AO936" i="3"/>
  <c r="AP936" i="3"/>
  <c r="AS516" i="3"/>
  <c r="Z516" i="3"/>
  <c r="AA516" i="3" s="1"/>
  <c r="AS424" i="3"/>
  <c r="AO329" i="3"/>
  <c r="AO153" i="3"/>
  <c r="Z643" i="3"/>
  <c r="AA643" i="3"/>
  <c r="AS643" i="3"/>
  <c r="AN231" i="3"/>
  <c r="AS231" i="3" s="1"/>
  <c r="Z231" i="3"/>
  <c r="Z26" i="3"/>
  <c r="AA26" i="3" s="1"/>
  <c r="AN26" i="3"/>
  <c r="AS26" i="3"/>
  <c r="AO599" i="3"/>
  <c r="AP208" i="3"/>
  <c r="AO208" i="3"/>
  <c r="AO252" i="3"/>
  <c r="Z14" i="3"/>
  <c r="AA14" i="3" s="1"/>
  <c r="AN14" i="3"/>
  <c r="AS14" i="3"/>
  <c r="Z98" i="3"/>
  <c r="AA98" i="3" s="1"/>
  <c r="AN98" i="3"/>
  <c r="AS98" i="3"/>
  <c r="Z257" i="3"/>
  <c r="AS257" i="3"/>
  <c r="AA8" i="3"/>
  <c r="Z193" i="3"/>
  <c r="AA193" i="3" s="1"/>
  <c r="AN193" i="3"/>
  <c r="AS193" i="3"/>
  <c r="Z22" i="3"/>
  <c r="AN22" i="3"/>
  <c r="AS22" i="3"/>
  <c r="AN580" i="3"/>
  <c r="AO580" i="3" s="1"/>
  <c r="Z580" i="3"/>
  <c r="AA580" i="3" s="1"/>
  <c r="J11" i="4"/>
  <c r="O65" i="4"/>
  <c r="E78" i="4"/>
  <c r="AP949" i="3"/>
  <c r="AO949" i="3"/>
  <c r="AO904" i="3"/>
  <c r="Z962" i="3"/>
  <c r="AA962" i="3"/>
  <c r="AN962" i="3"/>
  <c r="AS962" i="3"/>
  <c r="AP922" i="3"/>
  <c r="AO922" i="3"/>
  <c r="AP858" i="3"/>
  <c r="AP896" i="3"/>
  <c r="AO896" i="3"/>
  <c r="AO836" i="3"/>
  <c r="AN888" i="3"/>
  <c r="AS888" i="3" s="1"/>
  <c r="Z888" i="3"/>
  <c r="AA888" i="3"/>
  <c r="AO809" i="3"/>
  <c r="AP809" i="3"/>
  <c r="Z908" i="3"/>
  <c r="AA908" i="3" s="1"/>
  <c r="AO758" i="3"/>
  <c r="AO707" i="3"/>
  <c r="Z775" i="3"/>
  <c r="AP775" i="3" s="1"/>
  <c r="AN775" i="3"/>
  <c r="AS775" i="3"/>
  <c r="AP735" i="3"/>
  <c r="Z611" i="3"/>
  <c r="AA611" i="3" s="1"/>
  <c r="AN611" i="3"/>
  <c r="AS611" i="3" s="1"/>
  <c r="AN722" i="3"/>
  <c r="AS722" i="3"/>
  <c r="Z722" i="3"/>
  <c r="AA722" i="3"/>
  <c r="AN690" i="3"/>
  <c r="Z690" i="3"/>
  <c r="AA690" i="3" s="1"/>
  <c r="AO637" i="3"/>
  <c r="AN784" i="3"/>
  <c r="AS784" i="3" s="1"/>
  <c r="Z784" i="3"/>
  <c r="AA784" i="3" s="1"/>
  <c r="Z543" i="3"/>
  <c r="AA543" i="3"/>
  <c r="AN543" i="3"/>
  <c r="AS543" i="3"/>
  <c r="AO823" i="3"/>
  <c r="AP577" i="3"/>
  <c r="Z563" i="3"/>
  <c r="AA563" i="3" s="1"/>
  <c r="AN563" i="3"/>
  <c r="AO563" i="3" s="1"/>
  <c r="AP528" i="3"/>
  <c r="AO528" i="3"/>
  <c r="AO565" i="3"/>
  <c r="AO482" i="3"/>
  <c r="AO422" i="3"/>
  <c r="Z511" i="3"/>
  <c r="AA511" i="3"/>
  <c r="AS511" i="3"/>
  <c r="AA574" i="3"/>
  <c r="Z476" i="3"/>
  <c r="AA476" i="3" s="1"/>
  <c r="AN476" i="3"/>
  <c r="AS476" i="3"/>
  <c r="AO532" i="3"/>
  <c r="AO307" i="3"/>
  <c r="Z253" i="3"/>
  <c r="AN253" i="3"/>
  <c r="AS253" i="3"/>
  <c r="AO207" i="3"/>
  <c r="AO127" i="3"/>
  <c r="AN617" i="3"/>
  <c r="AS617" i="3" s="1"/>
  <c r="Z617" i="3"/>
  <c r="AA617" i="3"/>
  <c r="Z408" i="3"/>
  <c r="AA408" i="3"/>
  <c r="AN408" i="3"/>
  <c r="AS408" i="3" s="1"/>
  <c r="Z840" i="3"/>
  <c r="AA840" i="3"/>
  <c r="AN840" i="3"/>
  <c r="AS840" i="3" s="1"/>
  <c r="Z535" i="3"/>
  <c r="AN535" i="3"/>
  <c r="AS535" i="3"/>
  <c r="AO492" i="3"/>
  <c r="AN426" i="3"/>
  <c r="AO426" i="3" s="1"/>
  <c r="Z426" i="3"/>
  <c r="AA426" i="3" s="1"/>
  <c r="Z392" i="3"/>
  <c r="AA392" i="3" s="1"/>
  <c r="AN392" i="3"/>
  <c r="AS392" i="3" s="1"/>
  <c r="AO542" i="3"/>
  <c r="AN506" i="3"/>
  <c r="AS506" i="3" s="1"/>
  <c r="Z506" i="3"/>
  <c r="AA506" i="3"/>
  <c r="AP475" i="3"/>
  <c r="AO475" i="3"/>
  <c r="AO259" i="3"/>
  <c r="Z209" i="3"/>
  <c r="AA209" i="3"/>
  <c r="AN209" i="3"/>
  <c r="AO209" i="3" s="1"/>
  <c r="AO334" i="3"/>
  <c r="AN302" i="3"/>
  <c r="AS302" i="3" s="1"/>
  <c r="Z302" i="3"/>
  <c r="AN199" i="3"/>
  <c r="AS199" i="3"/>
  <c r="Z199" i="3"/>
  <c r="Z245" i="3"/>
  <c r="AA245" i="3"/>
  <c r="AN245" i="3"/>
  <c r="AS245" i="3"/>
  <c r="Z277" i="3"/>
  <c r="AA277" i="3" s="1"/>
  <c r="AN277" i="3"/>
  <c r="AS277" i="3" s="1"/>
  <c r="AP184" i="3"/>
  <c r="AO184" i="3"/>
  <c r="AP335" i="3"/>
  <c r="AO335" i="3"/>
  <c r="Z173" i="3"/>
  <c r="AA173" i="3"/>
  <c r="AN173" i="3"/>
  <c r="AS173" i="3" s="1"/>
  <c r="AO463" i="3"/>
  <c r="Z225" i="3"/>
  <c r="AA225" i="3" s="1"/>
  <c r="AN225" i="3"/>
  <c r="AS225" i="3" s="1"/>
  <c r="Z66" i="3"/>
  <c r="AA66" i="3" s="1"/>
  <c r="AN66" i="3"/>
  <c r="AS66" i="3"/>
  <c r="AN486" i="3"/>
  <c r="AS486" i="3"/>
  <c r="Z486" i="3"/>
  <c r="AA486" i="3"/>
  <c r="Z292" i="3"/>
  <c r="AA292" i="3" s="1"/>
  <c r="AN292" i="3"/>
  <c r="AS292" i="3" s="1"/>
  <c r="AN135" i="3"/>
  <c r="AS135" i="3"/>
  <c r="Z135" i="3"/>
  <c r="AA135" i="3" s="1"/>
  <c r="AP91" i="3"/>
  <c r="AO91" i="3"/>
  <c r="AP59" i="3"/>
  <c r="AO59" i="3"/>
  <c r="AO272" i="3"/>
  <c r="AO167" i="3"/>
  <c r="AP112" i="3"/>
  <c r="AO112" i="3"/>
  <c r="AO294" i="3"/>
  <c r="AN382" i="3"/>
  <c r="AS382" i="3" s="1"/>
  <c r="Z382" i="3"/>
  <c r="AA382" i="3"/>
  <c r="AO176" i="3"/>
  <c r="AO434" i="3"/>
  <c r="Z38" i="3"/>
  <c r="AN38" i="3"/>
  <c r="AS38" i="3" s="1"/>
  <c r="AO901" i="3"/>
  <c r="Q66" i="4"/>
  <c r="G79" i="4" s="1"/>
  <c r="Z62" i="3"/>
  <c r="AN62" i="3"/>
  <c r="AS62" i="3" s="1"/>
  <c r="AP180" i="3"/>
  <c r="AO180" i="3"/>
  <c r="AN398" i="3"/>
  <c r="AS398" i="3" s="1"/>
  <c r="Z398" i="3"/>
  <c r="AA398" i="3" s="1"/>
  <c r="AO310" i="3"/>
  <c r="Z70" i="3"/>
  <c r="AP70" i="3" s="1"/>
  <c r="AN70" i="3"/>
  <c r="AS70" i="3"/>
  <c r="Z958" i="3"/>
  <c r="AA958" i="3" s="1"/>
  <c r="AS958" i="3"/>
  <c r="O69" i="4"/>
  <c r="E82" i="4" s="1"/>
  <c r="AO963" i="3"/>
  <c r="AP865" i="3"/>
  <c r="AO865" i="3"/>
  <c r="O68" i="4"/>
  <c r="E81" i="4" s="1"/>
  <c r="AP459" i="3"/>
  <c r="AO459" i="3"/>
  <c r="AP359" i="3"/>
  <c r="AO359" i="3"/>
  <c r="AS633" i="3"/>
  <c r="Z633" i="3"/>
  <c r="AA633" i="3"/>
  <c r="AP23" i="3"/>
  <c r="AO23" i="3"/>
  <c r="AP485" i="3"/>
  <c r="AO105" i="3"/>
  <c r="J9" i="4"/>
  <c r="AP960" i="3"/>
  <c r="O72" i="4"/>
  <c r="E85" i="4" s="1"/>
  <c r="Z935" i="3"/>
  <c r="AA935" i="3" s="1"/>
  <c r="Z796" i="3"/>
  <c r="AA796" i="3" s="1"/>
  <c r="AN796" i="3"/>
  <c r="AS796" i="3" s="1"/>
  <c r="Z733" i="3"/>
  <c r="AA733" i="3"/>
  <c r="AN733" i="3"/>
  <c r="AS733" i="3"/>
  <c r="AN788" i="3"/>
  <c r="AS788" i="3" s="1"/>
  <c r="Z788" i="3"/>
  <c r="AA788" i="3" s="1"/>
  <c r="Z709" i="3"/>
  <c r="AA709" i="3" s="1"/>
  <c r="AN709" i="3"/>
  <c r="AS709" i="3"/>
  <c r="AS773" i="3"/>
  <c r="Z773" i="3"/>
  <c r="AA773" i="3"/>
  <c r="AO746" i="3"/>
  <c r="AP561" i="3"/>
  <c r="AO561" i="3"/>
  <c r="AA655" i="3"/>
  <c r="Z551" i="3"/>
  <c r="AA551" i="3" s="1"/>
  <c r="AN551" i="3"/>
  <c r="AS551" i="3" s="1"/>
  <c r="Z416" i="3"/>
  <c r="AA416" i="3"/>
  <c r="AN416" i="3"/>
  <c r="AS416" i="3" s="1"/>
  <c r="AN286" i="3"/>
  <c r="AP286" i="3" s="1"/>
  <c r="AS286" i="3"/>
  <c r="Z286" i="3"/>
  <c r="AA286" i="3"/>
  <c r="Z261" i="3"/>
  <c r="AA261" i="3"/>
  <c r="AN261" i="3"/>
  <c r="AS261" i="3"/>
  <c r="Z488" i="3"/>
  <c r="AA488" i="3" s="1"/>
  <c r="AN488" i="3"/>
  <c r="AO255" i="3"/>
  <c r="Z950" i="3"/>
  <c r="AA950" i="3"/>
  <c r="AN950" i="3"/>
  <c r="AS950" i="3"/>
  <c r="P68" i="4"/>
  <c r="F81" i="4" s="1"/>
  <c r="P66" i="4"/>
  <c r="F79" i="4" s="1"/>
  <c r="P67" i="4"/>
  <c r="F80" i="4" s="1"/>
  <c r="AP956" i="3"/>
  <c r="AO956" i="3"/>
  <c r="AO907" i="3"/>
  <c r="AO845" i="3"/>
  <c r="AO948" i="3"/>
  <c r="AO923" i="3"/>
  <c r="Z927" i="3"/>
  <c r="AA927" i="3" s="1"/>
  <c r="AO855" i="3"/>
  <c r="AN866" i="3"/>
  <c r="AO866" i="3" s="1"/>
  <c r="Z866" i="3"/>
  <c r="AA866" i="3" s="1"/>
  <c r="AP793" i="3"/>
  <c r="Z877" i="3"/>
  <c r="AA877" i="3" s="1"/>
  <c r="AO715" i="3"/>
  <c r="AN885" i="3"/>
  <c r="AS885" i="3" s="1"/>
  <c r="Z885" i="3"/>
  <c r="AA885" i="3"/>
  <c r="AO783" i="3"/>
  <c r="Z737" i="3"/>
  <c r="AA737" i="3" s="1"/>
  <c r="Z681" i="3"/>
  <c r="AA681" i="3"/>
  <c r="AS681" i="3"/>
  <c r="AA920" i="3"/>
  <c r="AN920" i="3"/>
  <c r="AN824" i="3"/>
  <c r="AS824" i="3" s="1"/>
  <c r="Z824" i="3"/>
  <c r="AA824" i="3" s="1"/>
  <c r="Z671" i="3"/>
  <c r="AA671" i="3"/>
  <c r="AS671" i="3"/>
  <c r="Z527" i="3"/>
  <c r="AA527" i="3" s="1"/>
  <c r="AN527" i="3"/>
  <c r="AS527" i="3" s="1"/>
  <c r="AO821" i="3"/>
  <c r="AO753" i="3"/>
  <c r="AO595" i="3"/>
  <c r="Z547" i="3"/>
  <c r="AA547" i="3"/>
  <c r="AN547" i="3"/>
  <c r="AS547" i="3" s="1"/>
  <c r="Z685" i="3"/>
  <c r="AA685" i="3"/>
  <c r="AN685" i="3"/>
  <c r="AS685" i="3" s="1"/>
  <c r="Z368" i="3"/>
  <c r="AP368" i="3" s="1"/>
  <c r="AN368" i="3"/>
  <c r="AS368" i="3"/>
  <c r="AO827" i="3"/>
  <c r="AN330" i="3"/>
  <c r="AS330" i="3" s="1"/>
  <c r="Z330" i="3"/>
  <c r="AA330" i="3" s="1"/>
  <c r="AO239" i="3"/>
  <c r="AP239" i="3"/>
  <c r="Z308" i="3"/>
  <c r="AA308" i="3" s="1"/>
  <c r="AN308" i="3"/>
  <c r="AS275" i="3"/>
  <c r="Z275" i="3"/>
  <c r="Z396" i="3"/>
  <c r="AA396" i="3" s="1"/>
  <c r="AN396" i="3"/>
  <c r="AS396" i="3"/>
  <c r="AO423" i="3"/>
  <c r="AO219" i="3"/>
  <c r="AN442" i="3"/>
  <c r="AS442" i="3" s="1"/>
  <c r="Z442" i="3"/>
  <c r="AA442" i="3" s="1"/>
  <c r="Z241" i="3"/>
  <c r="AA241" i="3" s="1"/>
  <c r="AN241" i="3"/>
  <c r="AS241" i="3" s="1"/>
  <c r="Z380" i="3"/>
  <c r="AA380" i="3"/>
  <c r="AN380" i="3"/>
  <c r="AS380" i="3"/>
  <c r="AO316" i="3"/>
  <c r="AP55" i="3"/>
  <c r="AO55" i="3"/>
  <c r="AP192" i="3"/>
  <c r="AP164" i="3"/>
  <c r="AO164" i="3"/>
  <c r="AP144" i="3"/>
  <c r="AO144" i="3"/>
  <c r="AP216" i="3"/>
  <c r="AO216" i="3"/>
  <c r="AO155" i="3"/>
  <c r="AO289" i="3"/>
  <c r="Z110" i="3"/>
  <c r="AA110" i="3"/>
  <c r="AN110" i="3"/>
  <c r="Z78" i="3"/>
  <c r="AN78" i="3"/>
  <c r="AS78" i="3"/>
  <c r="AP43" i="3"/>
  <c r="AN125" i="3"/>
  <c r="AS125" i="3"/>
  <c r="Z125" i="3"/>
  <c r="AA125" i="3" s="1"/>
  <c r="AN215" i="3"/>
  <c r="AO215" i="3" s="1"/>
  <c r="AS215" i="3"/>
  <c r="Z215" i="3"/>
  <c r="AA215" i="3"/>
  <c r="AP804" i="3"/>
  <c r="AN235" i="3"/>
  <c r="AS235" i="3"/>
  <c r="AN163" i="3"/>
  <c r="AS163" i="3" s="1"/>
  <c r="AA163" i="3"/>
  <c r="AO20" i="3"/>
  <c r="AP20" i="3"/>
  <c r="Z384" i="3"/>
  <c r="AA384" i="3" s="1"/>
  <c r="AN384" i="3"/>
  <c r="AS384" i="3" s="1"/>
  <c r="Z54" i="3"/>
  <c r="AN54" i="3"/>
  <c r="AS54" i="3" s="1"/>
  <c r="Z807" i="3"/>
  <c r="AA807" i="3" s="1"/>
  <c r="AN929" i="3"/>
  <c r="AS929" i="3"/>
  <c r="Z929" i="3"/>
  <c r="AA929" i="3" s="1"/>
  <c r="AN874" i="3"/>
  <c r="AS874" i="3" s="1"/>
  <c r="Z874" i="3"/>
  <c r="AA874" i="3" s="1"/>
  <c r="AN833" i="3"/>
  <c r="AS833" i="3"/>
  <c r="Z833" i="3"/>
  <c r="AA833" i="3"/>
  <c r="Z803" i="3"/>
  <c r="AA803" i="3" s="1"/>
  <c r="AN803" i="3"/>
  <c r="AS803" i="3" s="1"/>
  <c r="AP264" i="3"/>
  <c r="AO264" i="3"/>
  <c r="Z106" i="3"/>
  <c r="AA106" i="3" s="1"/>
  <c r="AP39" i="3"/>
  <c r="AO39" i="3"/>
  <c r="AO232" i="3"/>
  <c r="Z157" i="3"/>
  <c r="AA157" i="3"/>
  <c r="AN157" i="3"/>
  <c r="AO157" i="3" s="1"/>
  <c r="AA587" i="3"/>
  <c r="AN587" i="3"/>
  <c r="AP587" i="3" s="1"/>
  <c r="Z456" i="3"/>
  <c r="AA456" i="3"/>
  <c r="AN456" i="3"/>
  <c r="AS456" i="3"/>
  <c r="AO177" i="3"/>
  <c r="AO101" i="3"/>
  <c r="Z137" i="3"/>
  <c r="AA137" i="3" s="1"/>
  <c r="AS137" i="3"/>
  <c r="AP27" i="3"/>
  <c r="AO27" i="3"/>
  <c r="AO875" i="3"/>
  <c r="AO844" i="3"/>
  <c r="AO755" i="3"/>
  <c r="AP755" i="3"/>
  <c r="Z729" i="3"/>
  <c r="AP729" i="3" s="1"/>
  <c r="AN729" i="3"/>
  <c r="AS729" i="3"/>
  <c r="AA697" i="3"/>
  <c r="AN697" i="3"/>
  <c r="AS697" i="3" s="1"/>
  <c r="AO790" i="3"/>
  <c r="AP682" i="3"/>
  <c r="AO682" i="3"/>
  <c r="AN829" i="3"/>
  <c r="AS829" i="3"/>
  <c r="Z829" i="3"/>
  <c r="AA829" i="3"/>
  <c r="AO847" i="3"/>
  <c r="Z768" i="3"/>
  <c r="AA768" i="3"/>
  <c r="AN768" i="3"/>
  <c r="AS768" i="3" s="1"/>
  <c r="AO846" i="3"/>
  <c r="AP846" i="3"/>
  <c r="Z741" i="3"/>
  <c r="AA741" i="3" s="1"/>
  <c r="AN741" i="3"/>
  <c r="AS741" i="3"/>
  <c r="Z689" i="3"/>
  <c r="AA689" i="3" s="1"/>
  <c r="AN689" i="3"/>
  <c r="AP689" i="3" s="1"/>
  <c r="AS689" i="3"/>
  <c r="AN625" i="3"/>
  <c r="AS625" i="3"/>
  <c r="Z625" i="3"/>
  <c r="AA625" i="3"/>
  <c r="AO761" i="3"/>
  <c r="AP588" i="3"/>
  <c r="AO588" i="3"/>
  <c r="AO613" i="3"/>
  <c r="Z598" i="3"/>
  <c r="AA598" i="3" s="1"/>
  <c r="Z515" i="3"/>
  <c r="AA515" i="3"/>
  <c r="AN515" i="3"/>
  <c r="AS515" i="3" s="1"/>
  <c r="AN760" i="3"/>
  <c r="AS760" i="3"/>
  <c r="Z760" i="3"/>
  <c r="AA760" i="3"/>
  <c r="AO564" i="3"/>
  <c r="Z444" i="3"/>
  <c r="AA444" i="3" s="1"/>
  <c r="AN444" i="3"/>
  <c r="AO720" i="3"/>
  <c r="AN438" i="3"/>
  <c r="AS438" i="3"/>
  <c r="Z438" i="3"/>
  <c r="AA438" i="3"/>
  <c r="Z288" i="3"/>
  <c r="AN288" i="3"/>
  <c r="AS288" i="3"/>
  <c r="Z567" i="3"/>
  <c r="AA567" i="3" s="1"/>
  <c r="AN567" i="3"/>
  <c r="AS567" i="3" s="1"/>
  <c r="Z468" i="3"/>
  <c r="AA468" i="3" s="1"/>
  <c r="AN468" i="3"/>
  <c r="AS468" i="3"/>
  <c r="Z552" i="3"/>
  <c r="AA552" i="3"/>
  <c r="AP404" i="3"/>
  <c r="AO265" i="3"/>
  <c r="Z504" i="3"/>
  <c r="AA504" i="3" s="1"/>
  <c r="AN504" i="3"/>
  <c r="AS504" i="3" s="1"/>
  <c r="Z418" i="3"/>
  <c r="AA418" i="3"/>
  <c r="AN665" i="3"/>
  <c r="AS665" i="3"/>
  <c r="AA665" i="3"/>
  <c r="AP497" i="3"/>
  <c r="AO497" i="3"/>
  <c r="AN350" i="3"/>
  <c r="AS350" i="3"/>
  <c r="Z350" i="3"/>
  <c r="AP350" i="3" s="1"/>
  <c r="Z651" i="3"/>
  <c r="AA651" i="3"/>
  <c r="Z169" i="3"/>
  <c r="AA169" i="3" s="1"/>
  <c r="AN169" i="3"/>
  <c r="AS169" i="3" s="1"/>
  <c r="Z90" i="3"/>
  <c r="AN90" i="3"/>
  <c r="AS90" i="3"/>
  <c r="Z58" i="3"/>
  <c r="AA58" i="3" s="1"/>
  <c r="AN58" i="3"/>
  <c r="AS58" i="3"/>
  <c r="AO366" i="3"/>
  <c r="AO12" i="3"/>
  <c r="AP12" i="3"/>
  <c r="AP80" i="3"/>
  <c r="AO80" i="3"/>
  <c r="Z124" i="3"/>
  <c r="AA124" i="3" s="1"/>
  <c r="AN124" i="3"/>
  <c r="AP379" i="3"/>
  <c r="AO379" i="3"/>
  <c r="Z189" i="3"/>
  <c r="AA189" i="3" s="1"/>
  <c r="AN189" i="3"/>
  <c r="AS189" i="3"/>
  <c r="Z46" i="3"/>
  <c r="AN46" i="3"/>
  <c r="AS46" i="3" s="1"/>
  <c r="AP11" i="3"/>
  <c r="AO11" i="3"/>
  <c r="AO48" i="3"/>
  <c r="AP421" i="3"/>
  <c r="AO421" i="3"/>
  <c r="AN247" i="3"/>
  <c r="AS247" i="3" s="1"/>
  <c r="Z247" i="3"/>
  <c r="AA247" i="3" s="1"/>
  <c r="AP375" i="3"/>
  <c r="Z924" i="3"/>
  <c r="AA924" i="3" s="1"/>
  <c r="AN924" i="3"/>
  <c r="AS924" i="3" s="1"/>
  <c r="AO944" i="3"/>
  <c r="Z912" i="3"/>
  <c r="AS912" i="3"/>
  <c r="Z800" i="3"/>
  <c r="AA800" i="3" s="1"/>
  <c r="AN800" i="3"/>
  <c r="AS800" i="3"/>
  <c r="AP951" i="3"/>
  <c r="AO951" i="3"/>
  <c r="AN838" i="3"/>
  <c r="Z838" i="3"/>
  <c r="AA838" i="3" s="1"/>
  <c r="AA779" i="3"/>
  <c r="AN779" i="3"/>
  <c r="AS779" i="3" s="1"/>
  <c r="Z890" i="3"/>
  <c r="AA890" i="3"/>
  <c r="Z900" i="3"/>
  <c r="AA900" i="3" s="1"/>
  <c r="Z667" i="3"/>
  <c r="AA667" i="3" s="1"/>
  <c r="AN667" i="3"/>
  <c r="AP714" i="3"/>
  <c r="AO884" i="3"/>
  <c r="AN765" i="3"/>
  <c r="AS765" i="3"/>
  <c r="Z765" i="3"/>
  <c r="AA623" i="3"/>
  <c r="AN623" i="3"/>
  <c r="AS623" i="3" s="1"/>
  <c r="Z575" i="3"/>
  <c r="AA575" i="3"/>
  <c r="AN575" i="3"/>
  <c r="AS575" i="3"/>
  <c r="AO553" i="3"/>
  <c r="AP553" i="3"/>
  <c r="AP298" i="3"/>
  <c r="AO298" i="3"/>
  <c r="AN568" i="3"/>
  <c r="AS568" i="3" s="1"/>
  <c r="Z568" i="3"/>
  <c r="AA568" i="3" s="1"/>
  <c r="AO609" i="3"/>
  <c r="AN414" i="3"/>
  <c r="AS414" i="3" s="1"/>
  <c r="Z414" i="3"/>
  <c r="AP414" i="3" s="1"/>
  <c r="AA149" i="3"/>
  <c r="Z523" i="3"/>
  <c r="AN523" i="3"/>
  <c r="AO451" i="3"/>
  <c r="Z352" i="3"/>
  <c r="AA352" i="3" s="1"/>
  <c r="AN352" i="3"/>
  <c r="AS352" i="3" s="1"/>
  <c r="AO147" i="3"/>
  <c r="AO362" i="3"/>
  <c r="Z10" i="3"/>
  <c r="AN10" i="3"/>
  <c r="AS10" i="3"/>
  <c r="AN131" i="3"/>
  <c r="AS131" i="3"/>
  <c r="Z131" i="3"/>
  <c r="AA131" i="3" s="1"/>
  <c r="Z18" i="3"/>
  <c r="AN18" i="3"/>
  <c r="AS18" i="3" s="1"/>
  <c r="AO427" i="3"/>
  <c r="AO374" i="3"/>
  <c r="AP152" i="3"/>
  <c r="AO152" i="3"/>
  <c r="AO509" i="3"/>
  <c r="AO220" i="3"/>
  <c r="Z50" i="3"/>
  <c r="AN50" i="3"/>
  <c r="AS50" i="3" s="1"/>
  <c r="AO364" i="3"/>
  <c r="Z500" i="3"/>
  <c r="AA500" i="3"/>
  <c r="AN500" i="3"/>
  <c r="AS500" i="3"/>
  <c r="AO37" i="3"/>
  <c r="AP483" i="3"/>
  <c r="AO483" i="3"/>
  <c r="Z86" i="3"/>
  <c r="AA86" i="3" s="1"/>
  <c r="AN86" i="3"/>
  <c r="AS86" i="3" s="1"/>
  <c r="Z340" i="3"/>
  <c r="AN340" i="3"/>
  <c r="R68" i="4"/>
  <c r="H81" i="4" s="1"/>
  <c r="R70" i="4"/>
  <c r="H83" i="4" s="1"/>
  <c r="Z934" i="3"/>
  <c r="AA934" i="3" s="1"/>
  <c r="AN934" i="3"/>
  <c r="AS934" i="3"/>
  <c r="AP952" i="3"/>
  <c r="AO952" i="3"/>
  <c r="AO843" i="3"/>
  <c r="Z931" i="3"/>
  <c r="AA931" i="3"/>
  <c r="AN797" i="3"/>
  <c r="AP797" i="3" s="1"/>
  <c r="Z797" i="3"/>
  <c r="AA797" i="3"/>
  <c r="Z831" i="3"/>
  <c r="AA831" i="3" s="1"/>
  <c r="AS831" i="3"/>
  <c r="Z751" i="3"/>
  <c r="AA751" i="3"/>
  <c r="AN751" i="3"/>
  <c r="AS751" i="3" s="1"/>
  <c r="I22" i="4"/>
  <c r="I37" i="4" s="1"/>
  <c r="AS850" i="3"/>
  <c r="Z850" i="3"/>
  <c r="AA850" i="3" s="1"/>
  <c r="Z898" i="3"/>
  <c r="AA898" i="3"/>
  <c r="AN898" i="3"/>
  <c r="AS898" i="3" s="1"/>
  <c r="AN789" i="3"/>
  <c r="AS789" i="3" s="1"/>
  <c r="Z789" i="3"/>
  <c r="AA789" i="3"/>
  <c r="AO830" i="3"/>
  <c r="AP739" i="3"/>
  <c r="AO739" i="3"/>
  <c r="Z705" i="3"/>
  <c r="AA705" i="3"/>
  <c r="AN705" i="3"/>
  <c r="AS705" i="3" s="1"/>
  <c r="Z917" i="3"/>
  <c r="AA917" i="3"/>
  <c r="AO808" i="3"/>
  <c r="AN738" i="3"/>
  <c r="AS738" i="3" s="1"/>
  <c r="Z738" i="3"/>
  <c r="AA738" i="3" s="1"/>
  <c r="AN706" i="3"/>
  <c r="AS706" i="3"/>
  <c r="Z706" i="3"/>
  <c r="AA706" i="3"/>
  <c r="AO669" i="3"/>
  <c r="Z841" i="3"/>
  <c r="AA841" i="3"/>
  <c r="AN841" i="3"/>
  <c r="AS841" i="3"/>
  <c r="AO749" i="3"/>
  <c r="AP749" i="3"/>
  <c r="AS621" i="3"/>
  <c r="Z621" i="3"/>
  <c r="AP621" i="3" s="1"/>
  <c r="Z607" i="3"/>
  <c r="AA607" i="3"/>
  <c r="AN607" i="3"/>
  <c r="AS607" i="3"/>
  <c r="AO537" i="3"/>
  <c r="AN584" i="3"/>
  <c r="AS584" i="3" s="1"/>
  <c r="Z584" i="3"/>
  <c r="AA584" i="3"/>
  <c r="AO450" i="3"/>
  <c r="AP358" i="3"/>
  <c r="AO614" i="3"/>
  <c r="Z539" i="3"/>
  <c r="AA539" i="3"/>
  <c r="AN539" i="3"/>
  <c r="AS539" i="3"/>
  <c r="AN801" i="3"/>
  <c r="AP801" i="3" s="1"/>
  <c r="AA801" i="3"/>
  <c r="AO557" i="3"/>
  <c r="AO513" i="3"/>
  <c r="AP513" i="3"/>
  <c r="AO466" i="3"/>
  <c r="AO143" i="3"/>
  <c r="AN769" i="3"/>
  <c r="AS769" i="3"/>
  <c r="Z769" i="3"/>
  <c r="AA769" i="3"/>
  <c r="AN474" i="3"/>
  <c r="AS474" i="3" s="1"/>
  <c r="Z474" i="3"/>
  <c r="AA474" i="3"/>
  <c r="AN370" i="3"/>
  <c r="AS370" i="3" s="1"/>
  <c r="Z370" i="3"/>
  <c r="AA370" i="3"/>
  <c r="AO631" i="3"/>
  <c r="Z229" i="3"/>
  <c r="AN229" i="3"/>
  <c r="AS229" i="3" s="1"/>
  <c r="AP634" i="3"/>
  <c r="AO634" i="3"/>
  <c r="AO432" i="3"/>
  <c r="AP409" i="3"/>
  <c r="AO409" i="3"/>
  <c r="AN346" i="3"/>
  <c r="AP346" i="3" s="1"/>
  <c r="Z346" i="3"/>
  <c r="AA346" i="3"/>
  <c r="Z440" i="3"/>
  <c r="AP440" i="3" s="1"/>
  <c r="AS440" i="3"/>
  <c r="Z348" i="3"/>
  <c r="AA348" i="3"/>
  <c r="AN348" i="3"/>
  <c r="AS348" i="3" s="1"/>
  <c r="AO179" i="3"/>
  <c r="Z213" i="3"/>
  <c r="AA213" i="3" s="1"/>
  <c r="AS213" i="3"/>
  <c r="Z42" i="3"/>
  <c r="AN42" i="3"/>
  <c r="AS42" i="3"/>
  <c r="Z114" i="3"/>
  <c r="AA114" i="3" s="1"/>
  <c r="AN114" i="3"/>
  <c r="AS114" i="3" s="1"/>
  <c r="AO145" i="3"/>
  <c r="AO327" i="3"/>
  <c r="AP240" i="3"/>
  <c r="AP130" i="3"/>
  <c r="AO130" i="3"/>
  <c r="AN478" i="3"/>
  <c r="AS478" i="3"/>
  <c r="Z478" i="3"/>
  <c r="AA478" i="3" s="1"/>
  <c r="AO401" i="3"/>
  <c r="AN183" i="3"/>
  <c r="AS183" i="3" s="1"/>
  <c r="Z183" i="3"/>
  <c r="AA183" i="3" s="1"/>
  <c r="AN82" i="3"/>
  <c r="AP82" i="3" s="1"/>
  <c r="Z34" i="3"/>
  <c r="AN34" i="3"/>
  <c r="AS34" i="3"/>
  <c r="Z30" i="3"/>
  <c r="AA30" i="3" s="1"/>
  <c r="AN30" i="3"/>
  <c r="AS30" i="3" s="1"/>
  <c r="AN203" i="3"/>
  <c r="AS203" i="3" s="1"/>
  <c r="Z203" i="3"/>
  <c r="AA203" i="3" s="1"/>
  <c r="AP68" i="3"/>
  <c r="AN536" i="3"/>
  <c r="AS536" i="3" s="1"/>
  <c r="Z536" i="3"/>
  <c r="AA536" i="3"/>
  <c r="AN290" i="3"/>
  <c r="AS290" i="3"/>
  <c r="Z290" i="3"/>
  <c r="AA290" i="3" s="1"/>
  <c r="Z954" i="3"/>
  <c r="AA954" i="3" s="1"/>
  <c r="AN954" i="3"/>
  <c r="O71" i="4"/>
  <c r="E84" i="4" s="1"/>
  <c r="O67" i="4"/>
  <c r="E80" i="4"/>
  <c r="AO817" i="3"/>
  <c r="Z772" i="3"/>
  <c r="AA772" i="3" s="1"/>
  <c r="AN772" i="3"/>
  <c r="AP772" i="3" s="1"/>
  <c r="AO723" i="3"/>
  <c r="AO730" i="3"/>
  <c r="AP730" i="3"/>
  <c r="AP529" i="3"/>
  <c r="AO529" i="3"/>
  <c r="Z531" i="3"/>
  <c r="AA531" i="3"/>
  <c r="AS531" i="3"/>
  <c r="AO601" i="3"/>
  <c r="AO378" i="3"/>
  <c r="J10" i="4"/>
  <c r="Z946" i="3"/>
  <c r="AA946" i="3" s="1"/>
  <c r="AN946" i="3"/>
  <c r="AS946" i="3" s="1"/>
  <c r="AO871" i="3"/>
  <c r="AP943" i="3"/>
  <c r="E13" i="4"/>
  <c r="N8" i="4" s="1"/>
  <c r="Z938" i="3"/>
  <c r="AA938" i="3" s="1"/>
  <c r="AN938" i="3"/>
  <c r="AS938" i="3" s="1"/>
  <c r="AO903" i="3"/>
  <c r="AN925" i="3"/>
  <c r="AS925" i="3"/>
  <c r="Z925" i="3"/>
  <c r="AA925" i="3" s="1"/>
  <c r="AO876" i="3"/>
  <c r="AP876" i="3"/>
  <c r="AN805" i="3"/>
  <c r="AO805" i="3" s="1"/>
  <c r="AO781" i="3"/>
  <c r="Z745" i="3"/>
  <c r="AN745" i="3"/>
  <c r="AS745" i="3"/>
  <c r="Z713" i="3"/>
  <c r="AA713" i="3" s="1"/>
  <c r="AN713" i="3"/>
  <c r="AS713" i="3"/>
  <c r="AO747" i="3"/>
  <c r="AP747" i="3"/>
  <c r="Z717" i="3"/>
  <c r="AA717" i="3"/>
  <c r="AN717" i="3"/>
  <c r="AO717" i="3" s="1"/>
  <c r="AS717" i="3"/>
  <c r="AO782" i="3"/>
  <c r="AP782" i="3"/>
  <c r="Z725" i="3"/>
  <c r="AA725" i="3" s="1"/>
  <c r="AN725" i="3"/>
  <c r="AS725" i="3" s="1"/>
  <c r="AO757" i="3"/>
  <c r="AP757" i="3"/>
  <c r="AO727" i="3"/>
  <c r="Z635" i="3"/>
  <c r="AA635" i="3"/>
  <c r="AN635" i="3"/>
  <c r="AO635" i="3" s="1"/>
  <c r="Z559" i="3"/>
  <c r="AA559" i="3" s="1"/>
  <c r="AN559" i="3"/>
  <c r="AS559" i="3" s="1"/>
  <c r="AP524" i="3"/>
  <c r="AO524" i="3"/>
  <c r="AO724" i="3"/>
  <c r="AO867" i="3"/>
  <c r="Z579" i="3"/>
  <c r="AA579" i="3"/>
  <c r="AN579" i="3"/>
  <c r="AP579" i="3" s="1"/>
  <c r="AP544" i="3"/>
  <c r="AA832" i="3"/>
  <c r="AN832" i="3"/>
  <c r="AS832" i="3" s="1"/>
  <c r="AP603" i="3"/>
  <c r="AO610" i="3"/>
  <c r="Z571" i="3"/>
  <c r="AA571" i="3"/>
  <c r="AN571" i="3"/>
  <c r="AS571" i="3"/>
  <c r="AA510" i="3"/>
  <c r="AN510" i="3"/>
  <c r="AS510" i="3"/>
  <c r="AP461" i="3"/>
  <c r="AO461" i="3"/>
  <c r="AN406" i="3"/>
  <c r="AS406" i="3"/>
  <c r="Z406" i="3"/>
  <c r="AP406" i="3" s="1"/>
  <c r="Z320" i="3"/>
  <c r="AA320" i="3"/>
  <c r="AS320" i="3"/>
  <c r="AP658" i="3"/>
  <c r="AO525" i="3"/>
  <c r="Z472" i="3"/>
  <c r="AA472" i="3" s="1"/>
  <c r="AN472" i="3"/>
  <c r="AS472" i="3" s="1"/>
  <c r="Z336" i="3"/>
  <c r="AA336" i="3" s="1"/>
  <c r="AN336" i="3"/>
  <c r="AS336" i="3"/>
  <c r="AS306" i="3"/>
  <c r="Z306" i="3"/>
  <c r="AN243" i="3"/>
  <c r="Z243" i="3"/>
  <c r="AA243" i="3"/>
  <c r="AN446" i="3"/>
  <c r="AS446" i="3" s="1"/>
  <c r="Z446" i="3"/>
  <c r="AA446" i="3"/>
  <c r="AN686" i="3"/>
  <c r="AS686" i="3" s="1"/>
  <c r="Z686" i="3"/>
  <c r="AA686" i="3"/>
  <c r="AN512" i="3"/>
  <c r="AO512" i="3" s="1"/>
  <c r="AS512" i="3"/>
  <c r="Z512" i="3"/>
  <c r="AA512" i="3"/>
  <c r="Z273" i="3"/>
  <c r="AN273" i="3"/>
  <c r="AS273" i="3" s="1"/>
  <c r="AO227" i="3"/>
  <c r="Z555" i="3"/>
  <c r="AA555" i="3" s="1"/>
  <c r="AN555" i="3"/>
  <c r="AS555" i="3" s="1"/>
  <c r="AO462" i="3"/>
  <c r="AO367" i="3"/>
  <c r="AP313" i="3"/>
  <c r="AO313" i="3"/>
  <c r="AO464" i="3"/>
  <c r="AP464" i="3"/>
  <c r="AN548" i="3"/>
  <c r="AS548" i="3" s="1"/>
  <c r="Z548" i="3"/>
  <c r="AA548" i="3" s="1"/>
  <c r="AO296" i="3"/>
  <c r="Z129" i="3"/>
  <c r="AN129" i="3"/>
  <c r="AS129" i="3"/>
  <c r="AP76" i="3"/>
  <c r="AO76" i="3"/>
  <c r="AP49" i="3"/>
  <c r="AP32" i="3"/>
  <c r="AO32" i="3"/>
  <c r="AO604" i="3"/>
  <c r="AP347" i="3"/>
  <c r="AO347" i="3"/>
  <c r="Z161" i="3"/>
  <c r="AN161" i="3"/>
  <c r="AS161" i="3"/>
  <c r="AO107" i="3"/>
  <c r="AP75" i="3"/>
  <c r="AO75" i="3"/>
  <c r="Z123" i="3"/>
  <c r="AA123" i="3" s="1"/>
  <c r="AN123" i="3"/>
  <c r="AS123" i="3" s="1"/>
  <c r="AP121" i="3"/>
  <c r="Z436" i="3"/>
  <c r="AP436" i="3" s="1"/>
  <c r="AN436" i="3"/>
  <c r="AS436" i="3"/>
  <c r="AS267" i="3"/>
  <c r="Z267" i="3"/>
  <c r="AO148" i="3"/>
  <c r="Z102" i="3"/>
  <c r="AN102" i="3"/>
  <c r="AS102" i="3" s="1"/>
  <c r="Z602" i="3"/>
  <c r="AA602" i="3" s="1"/>
  <c r="K22" i="2"/>
  <c r="K16" i="2"/>
  <c r="K15" i="2"/>
  <c r="K14" i="2"/>
  <c r="I22" i="2"/>
  <c r="I16" i="2"/>
  <c r="J16" i="2" s="1"/>
  <c r="J23" i="2" s="1"/>
  <c r="I15" i="2"/>
  <c r="I14" i="2"/>
  <c r="M22" i="2"/>
  <c r="M16" i="2"/>
  <c r="M15" i="2"/>
  <c r="M14" i="2"/>
  <c r="N14" i="2" s="1"/>
  <c r="G22" i="2"/>
  <c r="G16" i="2"/>
  <c r="C22" i="2"/>
  <c r="C21" i="2"/>
  <c r="C20" i="2"/>
  <c r="F23" i="2" s="1"/>
  <c r="C19" i="2"/>
  <c r="C18" i="2"/>
  <c r="C17" i="2"/>
  <c r="C16" i="2"/>
  <c r="C15" i="2"/>
  <c r="A15" i="2"/>
  <c r="A16" i="2"/>
  <c r="A17" i="2"/>
  <c r="A18" i="2"/>
  <c r="A19" i="2"/>
  <c r="A20" i="2"/>
  <c r="A21" i="2"/>
  <c r="A22" i="2"/>
  <c r="AP723" i="3"/>
  <c r="AO21" i="3"/>
  <c r="AO41" i="3"/>
  <c r="AO688" i="3"/>
  <c r="AP961" i="3"/>
  <c r="AO603" i="3"/>
  <c r="AP731" i="3"/>
  <c r="AP274" i="3"/>
  <c r="AP401" i="3"/>
  <c r="AP873" i="3"/>
  <c r="AO100" i="3"/>
  <c r="AO735" i="3"/>
  <c r="AP660" i="3"/>
  <c r="AP945" i="3"/>
  <c r="AP919" i="3"/>
  <c r="AP695" i="3"/>
  <c r="AP878" i="3"/>
  <c r="AP933" i="3"/>
  <c r="AP923" i="3"/>
  <c r="AP41" i="3"/>
  <c r="AP207" i="3"/>
  <c r="AO731" i="3"/>
  <c r="AP100" i="3"/>
  <c r="AP463" i="3"/>
  <c r="AP696" i="3"/>
  <c r="AP871" i="3"/>
  <c r="AO566" i="3"/>
  <c r="AO878" i="3"/>
  <c r="AP518" i="3"/>
  <c r="AP606" i="3"/>
  <c r="AP830" i="3"/>
  <c r="AP843" i="3"/>
  <c r="AP790" i="3"/>
  <c r="AP284" i="3"/>
  <c r="AO572" i="3"/>
  <c r="AP64" i="3"/>
  <c r="AP145" i="3"/>
  <c r="AP753" i="3"/>
  <c r="AP233" i="3"/>
  <c r="AP417" i="3"/>
  <c r="AP578" i="3"/>
  <c r="AP227" i="3"/>
  <c r="AP724" i="3"/>
  <c r="AP37" i="3"/>
  <c r="AO64" i="3"/>
  <c r="AO518" i="3"/>
  <c r="AP615" i="3"/>
  <c r="AP720" i="3"/>
  <c r="AP249" i="3"/>
  <c r="AP957" i="3"/>
  <c r="AP525" i="3"/>
  <c r="AP715" i="3"/>
  <c r="AO249" i="3"/>
  <c r="AP570" i="3"/>
  <c r="AP867" i="3"/>
  <c r="AP316" i="3"/>
  <c r="AP201" i="3"/>
  <c r="AS201" i="3"/>
  <c r="AS626" i="3"/>
  <c r="AP172" i="3"/>
  <c r="AP371" i="3"/>
  <c r="AO465" i="3"/>
  <c r="AS465" i="3"/>
  <c r="AP916" i="3"/>
  <c r="AS916" i="3"/>
  <c r="AO52" i="3"/>
  <c r="AS52" i="3"/>
  <c r="AP251" i="3"/>
  <c r="AS251" i="3"/>
  <c r="AO909" i="3"/>
  <c r="AS909" i="3"/>
  <c r="AO834" i="3"/>
  <c r="AO582" i="3"/>
  <c r="AO351" i="3"/>
  <c r="AO550" i="3"/>
  <c r="AS550" i="3"/>
  <c r="AO84" i="3"/>
  <c r="AS84" i="3"/>
  <c r="AO530" i="3"/>
  <c r="AS530" i="3"/>
  <c r="AO558" i="3"/>
  <c r="AS558" i="3"/>
  <c r="AS616" i="3"/>
  <c r="AO388" i="3"/>
  <c r="AP787" i="3"/>
  <c r="AS787" i="3"/>
  <c r="AO69" i="3"/>
  <c r="AS69" i="3"/>
  <c r="AO96" i="3"/>
  <c r="AS96" i="3"/>
  <c r="AP716" i="3"/>
  <c r="AS716" i="3"/>
  <c r="AP521" i="3"/>
  <c r="AP921" i="3"/>
  <c r="AP185" i="3"/>
  <c r="AS185" i="3"/>
  <c r="AP372" i="3"/>
  <c r="AS372" i="3"/>
  <c r="AO618" i="3"/>
  <c r="AS618" i="3"/>
  <c r="AO103" i="3"/>
  <c r="AS103" i="3"/>
  <c r="AP278" i="3"/>
  <c r="AS278" i="3"/>
  <c r="AP647" i="3"/>
  <c r="AS647" i="3"/>
  <c r="AO692" i="3"/>
  <c r="AS692" i="3"/>
  <c r="AP65" i="3"/>
  <c r="AS65" i="3"/>
  <c r="AP87" i="3"/>
  <c r="AS87" i="3"/>
  <c r="AP947" i="3"/>
  <c r="AS947" i="3"/>
  <c r="AO708" i="3"/>
  <c r="AS708" i="3"/>
  <c r="AO226" i="3"/>
  <c r="AO40" i="3"/>
  <c r="AS40" i="3"/>
  <c r="AP402" i="3"/>
  <c r="AO53" i="3"/>
  <c r="AS53" i="3"/>
  <c r="AP585" i="3"/>
  <c r="AS585" i="3"/>
  <c r="AP332" i="3"/>
  <c r="AS332" i="3"/>
  <c r="AS507" i="3"/>
  <c r="AO526" i="3"/>
  <c r="AO217" i="3"/>
  <c r="AS217" i="3"/>
  <c r="AO493" i="3"/>
  <c r="AS493" i="3"/>
  <c r="AS122" i="3"/>
  <c r="AP496" i="3"/>
  <c r="AS496" i="3"/>
  <c r="AP592" i="3"/>
  <c r="AS592" i="3"/>
  <c r="AP44" i="3"/>
  <c r="AS44" i="3"/>
  <c r="AP704" i="3"/>
  <c r="AS704" i="3"/>
  <c r="AO452" i="3"/>
  <c r="AS452" i="3"/>
  <c r="AP596" i="3"/>
  <c r="AS596" i="3"/>
  <c r="AO659" i="3"/>
  <c r="AS659" i="3"/>
  <c r="AP629" i="3"/>
  <c r="AS629" i="3"/>
  <c r="AO849" i="3"/>
  <c r="AS303" i="3"/>
  <c r="AO117" i="3"/>
  <c r="AS117" i="3"/>
  <c r="AP165" i="3"/>
  <c r="AO455" i="3"/>
  <c r="AS455" i="3"/>
  <c r="AP77" i="3"/>
  <c r="AS77" i="3"/>
  <c r="AS863" i="3"/>
  <c r="AS752" i="3"/>
  <c r="AO133" i="3"/>
  <c r="AS133" i="3"/>
  <c r="AP289" i="3"/>
  <c r="AS289" i="3"/>
  <c r="AS740" i="3"/>
  <c r="AP798" i="3"/>
  <c r="AS798" i="3"/>
  <c r="AP71" i="3"/>
  <c r="AS71" i="3"/>
  <c r="AP181" i="3"/>
  <c r="AS181" i="3"/>
  <c r="AP393" i="3"/>
  <c r="AS393" i="3"/>
  <c r="AO534" i="3"/>
  <c r="AS534" i="3"/>
  <c r="AP160" i="3"/>
  <c r="AS160" i="3"/>
  <c r="AP734" i="3"/>
  <c r="AS734" i="3"/>
  <c r="AO813" i="3"/>
  <c r="AS813" i="3"/>
  <c r="AP317" i="3"/>
  <c r="AS317" i="3"/>
  <c r="AO139" i="3"/>
  <c r="AS139" i="3"/>
  <c r="AO491" i="3"/>
  <c r="AS491" i="3"/>
  <c r="AO911" i="3"/>
  <c r="AS911" i="3"/>
  <c r="AS93" i="3"/>
  <c r="AO786" i="3"/>
  <c r="AS786" i="3"/>
  <c r="AO926" i="3"/>
  <c r="AS926" i="3"/>
  <c r="AP791" i="3"/>
  <c r="AS791" i="3"/>
  <c r="AO411" i="3"/>
  <c r="AS411" i="3"/>
  <c r="AO815" i="3"/>
  <c r="AS815" i="3"/>
  <c r="AO305" i="3"/>
  <c r="AS305" i="3"/>
  <c r="AO806" i="3"/>
  <c r="AS806" i="3"/>
  <c r="AP593" i="3"/>
  <c r="AS593" i="3"/>
  <c r="AO627" i="3"/>
  <c r="AS627" i="3"/>
  <c r="AO691" i="3"/>
  <c r="AS691" i="3"/>
  <c r="AP477" i="3"/>
  <c r="AS477" i="3"/>
  <c r="AO902" i="3"/>
  <c r="AS902" i="3"/>
  <c r="AP545" i="3"/>
  <c r="AS545" i="3"/>
  <c r="AP835" i="3"/>
  <c r="AS835" i="3"/>
  <c r="AO914" i="3"/>
  <c r="AS914" i="3"/>
  <c r="AO333" i="3"/>
  <c r="AO712" i="3"/>
  <c r="AS712" i="3"/>
  <c r="AP300" i="3"/>
  <c r="AP187" i="3"/>
  <c r="AS187" i="3"/>
  <c r="AO142" i="3"/>
  <c r="AS142" i="3"/>
  <c r="AP556" i="3"/>
  <c r="AP480" i="3"/>
  <c r="AS480" i="3"/>
  <c r="AS360" i="3"/>
  <c r="AP92" i="3"/>
  <c r="AS92" i="3"/>
  <c r="AO540" i="3"/>
  <c r="AO447" i="3"/>
  <c r="AS447" i="3"/>
  <c r="AP837" i="3"/>
  <c r="AS837" i="3"/>
  <c r="AO702" i="3"/>
  <c r="AP812" i="3"/>
  <c r="AP569" i="3"/>
  <c r="AS569" i="3"/>
  <c r="AO56" i="3"/>
  <c r="AS56" i="3"/>
  <c r="AP719" i="3"/>
  <c r="AS719" i="3"/>
  <c r="AO312" i="3"/>
  <c r="AS312" i="3"/>
  <c r="AS7" i="3"/>
  <c r="AP248" i="3"/>
  <c r="AP269" i="3"/>
  <c r="AS269" i="3"/>
  <c r="AP848" i="3"/>
  <c r="AO860" i="3"/>
  <c r="AP391" i="3"/>
  <c r="AS391" i="3"/>
  <c r="AO146" i="3"/>
  <c r="AS146" i="3"/>
  <c r="AS814" i="3"/>
  <c r="AO754" i="3"/>
  <c r="AO299" i="3"/>
  <c r="AS299" i="3"/>
  <c r="AO851" i="3"/>
  <c r="AS851" i="3"/>
  <c r="AO443" i="3"/>
  <c r="AS443" i="3"/>
  <c r="AO718" i="3"/>
  <c r="AO826" i="3"/>
  <c r="AS826" i="3"/>
  <c r="AP356" i="3"/>
  <c r="AS356" i="3"/>
  <c r="AP285" i="3"/>
  <c r="AP149" i="3"/>
  <c r="AS149" i="3"/>
  <c r="AP338" i="3"/>
  <c r="AO837" i="3"/>
  <c r="AP484" i="3"/>
  <c r="AO338" i="3"/>
  <c r="AP899" i="3"/>
  <c r="AP826" i="3"/>
  <c r="AP814" i="3"/>
  <c r="AP863" i="3"/>
  <c r="AP806" i="3"/>
  <c r="AO160" i="3"/>
  <c r="AP455" i="3"/>
  <c r="AP491" i="3"/>
  <c r="AP648" i="3"/>
  <c r="AP618" i="3"/>
  <c r="AO87" i="3"/>
  <c r="AP96" i="3"/>
  <c r="AP333" i="3"/>
  <c r="AP226" i="3"/>
  <c r="AO181" i="3"/>
  <c r="AO356" i="3"/>
  <c r="AP52" i="3"/>
  <c r="AP558" i="3"/>
  <c r="AP117" i="3"/>
  <c r="AP17" i="3"/>
  <c r="AP687" i="3"/>
  <c r="AP351" i="3"/>
  <c r="AP422" i="3"/>
  <c r="AP232" i="3"/>
  <c r="AP766" i="3"/>
  <c r="AP700" i="3"/>
  <c r="AP366" i="3"/>
  <c r="AP312" i="3"/>
  <c r="AO521" i="3"/>
  <c r="AP627" i="3"/>
  <c r="AP223" i="3"/>
  <c r="AP493" i="3"/>
  <c r="AO569" i="3"/>
  <c r="AP707" i="3"/>
  <c r="AO496" i="3"/>
  <c r="AP507" i="3"/>
  <c r="AP669" i="3"/>
  <c r="AP364" i="3"/>
  <c r="AP282" i="3"/>
  <c r="AP746" i="3"/>
  <c r="AP631" i="3"/>
  <c r="AP443" i="3"/>
  <c r="AO317" i="3"/>
  <c r="AO647" i="3"/>
  <c r="AO65" i="3"/>
  <c r="AP56" i="3"/>
  <c r="AP403" i="3"/>
  <c r="AP88" i="3"/>
  <c r="AP147" i="3"/>
  <c r="AP554" i="3"/>
  <c r="AP774" i="3"/>
  <c r="AP47" i="3"/>
  <c r="AO921" i="3"/>
  <c r="AP109" i="3"/>
  <c r="AP177" i="3"/>
  <c r="AO716" i="3"/>
  <c r="AP540" i="3"/>
  <c r="AO185" i="3"/>
  <c r="AP176" i="3"/>
  <c r="AP827" i="3"/>
  <c r="AO187" i="3"/>
  <c r="AP902" i="3"/>
  <c r="AP93" i="3"/>
  <c r="AO787" i="3"/>
  <c r="AP781" i="3"/>
  <c r="AP911" i="3"/>
  <c r="AP142" i="3"/>
  <c r="AP217" i="3"/>
  <c r="E54" i="4"/>
  <c r="E69" i="4" s="1"/>
  <c r="AP692" i="3"/>
  <c r="AP601" i="3"/>
  <c r="AP133" i="3"/>
  <c r="AO835" i="3"/>
  <c r="AP616" i="3"/>
  <c r="AP388" i="3"/>
  <c r="AP712" i="3"/>
  <c r="AP200" i="3"/>
  <c r="AP69" i="3"/>
  <c r="AP851" i="3"/>
  <c r="AO391" i="3"/>
  <c r="AO947" i="3"/>
  <c r="AO596" i="3"/>
  <c r="AP167" i="3"/>
  <c r="AP542" i="3"/>
  <c r="AO77" i="3"/>
  <c r="AP530" i="3"/>
  <c r="AP378" i="3"/>
  <c r="AP327" i="3"/>
  <c r="AP179" i="3"/>
  <c r="AP550" i="3"/>
  <c r="AP318" i="3"/>
  <c r="AO798" i="3"/>
  <c r="AO371" i="3"/>
  <c r="AP53" i="3"/>
  <c r="AP450" i="3"/>
  <c r="AP451" i="3"/>
  <c r="AP494" i="3"/>
  <c r="AP206" i="3"/>
  <c r="AO206" i="3"/>
  <c r="AP861" i="3"/>
  <c r="AO848" i="3"/>
  <c r="AP909" i="3"/>
  <c r="AP534" i="3"/>
  <c r="AP465" i="3"/>
  <c r="AP702" i="3"/>
  <c r="AO71" i="3"/>
  <c r="AP718" i="3"/>
  <c r="AP823" i="3"/>
  <c r="AO278" i="3"/>
  <c r="AP489" i="3"/>
  <c r="AP432" i="3"/>
  <c r="AO300" i="3"/>
  <c r="AP105" i="3"/>
  <c r="AP127" i="3"/>
  <c r="AO44" i="3"/>
  <c r="AP146" i="3"/>
  <c r="AP299" i="3"/>
  <c r="AP155" i="3"/>
  <c r="AP732" i="3"/>
  <c r="AO393" i="3"/>
  <c r="AP84" i="3"/>
  <c r="AP399" i="3"/>
  <c r="AP411" i="3"/>
  <c r="AP265" i="3"/>
  <c r="AP303" i="3"/>
  <c r="AP219" i="3"/>
  <c r="AP103" i="3"/>
  <c r="AO201" i="3"/>
  <c r="AO172" i="3"/>
  <c r="AP138" i="3"/>
  <c r="AP785" i="3"/>
  <c r="AP822" i="3"/>
  <c r="AO545" i="3"/>
  <c r="AP434" i="3"/>
  <c r="AO477" i="3"/>
  <c r="AO251" i="3"/>
  <c r="AO585" i="3"/>
  <c r="AP728" i="3"/>
  <c r="AO629" i="3"/>
  <c r="AP191" i="3"/>
  <c r="I51" i="4"/>
  <c r="I66" i="4"/>
  <c r="AP557" i="3"/>
  <c r="AP914" i="3"/>
  <c r="AP595" i="3"/>
  <c r="AP377" i="3"/>
  <c r="AP462" i="3"/>
  <c r="AP744" i="3"/>
  <c r="AP45" i="3"/>
  <c r="AA263" i="3"/>
  <c r="AP610" i="3"/>
  <c r="AP855" i="3"/>
  <c r="AO704" i="3"/>
  <c r="AP659" i="3"/>
  <c r="AP613" i="3"/>
  <c r="AP305" i="3"/>
  <c r="AO92" i="3"/>
  <c r="AP953" i="3"/>
  <c r="AP116" i="3"/>
  <c r="AO480" i="3"/>
  <c r="AP626" i="3"/>
  <c r="AP856" i="3"/>
  <c r="AP815" i="3"/>
  <c r="AP526" i="3"/>
  <c r="AP637" i="3"/>
  <c r="AP904" i="3"/>
  <c r="AP599" i="3"/>
  <c r="AP435" i="3"/>
  <c r="AO593" i="3"/>
  <c r="AP656" i="3"/>
  <c r="AP367" i="3"/>
  <c r="AO684" i="3"/>
  <c r="AP482" i="3"/>
  <c r="AO283" i="3"/>
  <c r="AP283" i="3"/>
  <c r="AO740" i="3"/>
  <c r="AP271" i="3"/>
  <c r="AP234" i="3"/>
  <c r="AP676" i="3"/>
  <c r="AO676" i="3"/>
  <c r="AP941" i="3"/>
  <c r="AO429" i="3"/>
  <c r="AP884" i="3"/>
  <c r="AO248" i="3"/>
  <c r="AP901" i="3"/>
  <c r="AO178" i="3"/>
  <c r="AP636" i="3"/>
  <c r="AO636" i="3"/>
  <c r="AP331" i="3"/>
  <c r="AO331" i="3"/>
  <c r="AP270" i="3"/>
  <c r="AO270" i="3"/>
  <c r="AO373" i="3"/>
  <c r="AP373" i="3"/>
  <c r="AP495" i="3"/>
  <c r="AO389" i="3"/>
  <c r="AP389" i="3"/>
  <c r="AP113" i="3"/>
  <c r="AP212" i="3"/>
  <c r="AO13" i="3"/>
  <c r="AP72" i="3"/>
  <c r="AP174" i="3"/>
  <c r="AO174" i="3"/>
  <c r="AP214" i="3"/>
  <c r="AO214" i="3"/>
  <c r="AP628" i="3"/>
  <c r="AO562" i="3"/>
  <c r="AP562" i="3"/>
  <c r="AO670" i="3"/>
  <c r="AO269" i="3"/>
  <c r="AO791" i="3"/>
  <c r="AO473" i="3"/>
  <c r="AP473" i="3"/>
  <c r="AP763" i="3"/>
  <c r="AO763" i="3"/>
  <c r="AP162" i="3"/>
  <c r="AO162" i="3"/>
  <c r="AO196" i="3"/>
  <c r="AP196" i="3"/>
  <c r="AO897" i="3"/>
  <c r="AP897" i="3"/>
  <c r="AP652" i="3"/>
  <c r="AO652" i="3"/>
  <c r="AP674" i="3"/>
  <c r="AP672" i="3"/>
  <c r="AO672" i="3"/>
  <c r="AP620" i="3"/>
  <c r="AO620" i="3"/>
  <c r="AP546" i="3"/>
  <c r="AP680" i="3"/>
  <c r="AO680" i="3"/>
  <c r="AO654" i="3"/>
  <c r="AO586" i="3"/>
  <c r="AP586" i="3"/>
  <c r="AO250" i="3"/>
  <c r="AP727" i="3"/>
  <c r="AP334" i="3"/>
  <c r="AP383" i="3"/>
  <c r="AO869" i="3"/>
  <c r="AP869" i="3"/>
  <c r="AO622" i="3"/>
  <c r="AP622" i="3"/>
  <c r="AP839" i="3"/>
  <c r="AO839" i="3"/>
  <c r="AO332" i="3"/>
  <c r="AO762" i="3"/>
  <c r="AO7" i="3"/>
  <c r="AP7" i="3"/>
  <c r="AO194" i="3"/>
  <c r="AP194" i="3"/>
  <c r="AP764" i="3"/>
  <c r="AO764" i="3"/>
  <c r="AP158" i="3"/>
  <c r="AO158" i="3"/>
  <c r="AO297" i="3"/>
  <c r="AP210" i="3"/>
  <c r="AO210" i="3"/>
  <c r="AO369" i="3"/>
  <c r="AP742" i="3"/>
  <c r="AO742" i="3"/>
  <c r="AO928" i="3"/>
  <c r="AP170" i="3"/>
  <c r="AO170" i="3"/>
  <c r="AO556" i="3"/>
  <c r="AO61" i="3"/>
  <c r="AP895" i="3"/>
  <c r="AP301" i="3"/>
  <c r="AO301" i="3"/>
  <c r="Q13" i="4"/>
  <c r="Q11" i="4"/>
  <c r="Q10" i="4"/>
  <c r="Q8" i="4"/>
  <c r="Q6" i="4"/>
  <c r="Q7" i="4"/>
  <c r="Q12" i="4"/>
  <c r="N12" i="4"/>
  <c r="AP548" i="3"/>
  <c r="AO548" i="3"/>
  <c r="AO279" i="3"/>
  <c r="AP98" i="3"/>
  <c r="AO98" i="3"/>
  <c r="AO26" i="3"/>
  <c r="AO211" i="3"/>
  <c r="AP211" i="3"/>
  <c r="AP102" i="3"/>
  <c r="AO102" i="3"/>
  <c r="AO436" i="3"/>
  <c r="AO129" i="3"/>
  <c r="AP832" i="3"/>
  <c r="AO832" i="3"/>
  <c r="AP559" i="3"/>
  <c r="AO559" i="3"/>
  <c r="AP635" i="3"/>
  <c r="AP713" i="3"/>
  <c r="AO713" i="3"/>
  <c r="AP946" i="3"/>
  <c r="AO946" i="3"/>
  <c r="AP536" i="3"/>
  <c r="AO536" i="3"/>
  <c r="AO440" i="3"/>
  <c r="AO370" i="3"/>
  <c r="AP370" i="3"/>
  <c r="AP623" i="3"/>
  <c r="AO623" i="3"/>
  <c r="AP444" i="3"/>
  <c r="AO797" i="3"/>
  <c r="AA340" i="3"/>
  <c r="AO267" i="3"/>
  <c r="AA161" i="3"/>
  <c r="AA46" i="3"/>
  <c r="AO689" i="3"/>
  <c r="AP768" i="3"/>
  <c r="AO768" i="3"/>
  <c r="AP106" i="3"/>
  <c r="AP807" i="3"/>
  <c r="AP110" i="3"/>
  <c r="AP380" i="3"/>
  <c r="AO380" i="3"/>
  <c r="AP396" i="3"/>
  <c r="AO396" i="3"/>
  <c r="AP685" i="3"/>
  <c r="AO685" i="3"/>
  <c r="AP681" i="3"/>
  <c r="AO681" i="3"/>
  <c r="AO66" i="3"/>
  <c r="AP173" i="3"/>
  <c r="AO173" i="3"/>
  <c r="AO535" i="3"/>
  <c r="AP888" i="3"/>
  <c r="AO888" i="3"/>
  <c r="AP22" i="3"/>
  <c r="AO22" i="3"/>
  <c r="AO516" i="3"/>
  <c r="AO195" i="3"/>
  <c r="AO454" i="3"/>
  <c r="AO322" i="3"/>
  <c r="AP322" i="3"/>
  <c r="AO428" i="3"/>
  <c r="AA436" i="3"/>
  <c r="AA129" i="3"/>
  <c r="AA306" i="3"/>
  <c r="AP954" i="3"/>
  <c r="AP34" i="3"/>
  <c r="AO34" i="3"/>
  <c r="AA523" i="3"/>
  <c r="AP697" i="3"/>
  <c r="AO697" i="3"/>
  <c r="AP157" i="3"/>
  <c r="AO163" i="3"/>
  <c r="AP163" i="3"/>
  <c r="AO737" i="3"/>
  <c r="AO633" i="3"/>
  <c r="AP633" i="3"/>
  <c r="AO70" i="3"/>
  <c r="AO775" i="3"/>
  <c r="E22" i="4"/>
  <c r="E37" i="4" s="1"/>
  <c r="AA22" i="3"/>
  <c r="AO304" i="3"/>
  <c r="AP304" i="3"/>
  <c r="AP619" i="3"/>
  <c r="AO619" i="3"/>
  <c r="AO661" i="3"/>
  <c r="AO777" i="3"/>
  <c r="AP273" i="3"/>
  <c r="AO273" i="3"/>
  <c r="AP512" i="3"/>
  <c r="AP306" i="3"/>
  <c r="AO306" i="3"/>
  <c r="AP320" i="3"/>
  <c r="AO320" i="3"/>
  <c r="AO510" i="3"/>
  <c r="AP510" i="3"/>
  <c r="AP745" i="3"/>
  <c r="AO745" i="3"/>
  <c r="AA34" i="3"/>
  <c r="AP42" i="3"/>
  <c r="AO42" i="3"/>
  <c r="AO229" i="3"/>
  <c r="AP229" i="3"/>
  <c r="AO474" i="3"/>
  <c r="AP474" i="3"/>
  <c r="AP584" i="3"/>
  <c r="AO584" i="3"/>
  <c r="AP917" i="3"/>
  <c r="AO751" i="3"/>
  <c r="AP751" i="3"/>
  <c r="AP86" i="3"/>
  <c r="AO86" i="3"/>
  <c r="AP18" i="3"/>
  <c r="AO18" i="3"/>
  <c r="AP352" i="3"/>
  <c r="AO352" i="3"/>
  <c r="AO169" i="3"/>
  <c r="AP169" i="3"/>
  <c r="AO874" i="3"/>
  <c r="AP874" i="3"/>
  <c r="AP54" i="3"/>
  <c r="AO54" i="3"/>
  <c r="AP384" i="3"/>
  <c r="AO384" i="3"/>
  <c r="AA235" i="3"/>
  <c r="AP125" i="3"/>
  <c r="AO125" i="3"/>
  <c r="AP788" i="3"/>
  <c r="AO788" i="3"/>
  <c r="AO398" i="3"/>
  <c r="AP398" i="3"/>
  <c r="AP225" i="3"/>
  <c r="AO225" i="3"/>
  <c r="AP245" i="3"/>
  <c r="AO245" i="3"/>
  <c r="AP392" i="3"/>
  <c r="AO392" i="3"/>
  <c r="AP840" i="3"/>
  <c r="AO840" i="3"/>
  <c r="AP253" i="3"/>
  <c r="AO253" i="3"/>
  <c r="AO690" i="3"/>
  <c r="AP908" i="3"/>
  <c r="AP193" i="3"/>
  <c r="AO193" i="3"/>
  <c r="AO591" i="3"/>
  <c r="AP942" i="3"/>
  <c r="AO942" i="3"/>
  <c r="AP221" i="3"/>
  <c r="AO221" i="3"/>
  <c r="AP799" i="3"/>
  <c r="AO799" i="3"/>
  <c r="AO671" i="3"/>
  <c r="AP671" i="3"/>
  <c r="AO488" i="3"/>
  <c r="AP709" i="3"/>
  <c r="AO709" i="3"/>
  <c r="AP796" i="3"/>
  <c r="AO796" i="3"/>
  <c r="AP958" i="3"/>
  <c r="AO486" i="3"/>
  <c r="AP486" i="3"/>
  <c r="AO302" i="3"/>
  <c r="AP302" i="3"/>
  <c r="AP563" i="3"/>
  <c r="E24" i="4"/>
  <c r="E39" i="4" s="1"/>
  <c r="AO838" i="3"/>
  <c r="AA90" i="3"/>
  <c r="AO350" i="3"/>
  <c r="AP760" i="3"/>
  <c r="AO760" i="3"/>
  <c r="AA273" i="3"/>
  <c r="AP336" i="3"/>
  <c r="AO336" i="3"/>
  <c r="AA745" i="3"/>
  <c r="AP531" i="3"/>
  <c r="AO531" i="3"/>
  <c r="AO738" i="3"/>
  <c r="AP738" i="3"/>
  <c r="AO765" i="3"/>
  <c r="AO247" i="3"/>
  <c r="AP247" i="3"/>
  <c r="AP456" i="3"/>
  <c r="AO456" i="3"/>
  <c r="AP14" i="3"/>
  <c r="AO14" i="3"/>
  <c r="H24" i="4"/>
  <c r="H39" i="4"/>
  <c r="AA231" i="3"/>
  <c r="AO597" i="3"/>
  <c r="AP597" i="3"/>
  <c r="AA591" i="3"/>
  <c r="AP74" i="3"/>
  <c r="AO74" i="3"/>
  <c r="AO458" i="3"/>
  <c r="AP458" i="3"/>
  <c r="AO686" i="3"/>
  <c r="AP571" i="3"/>
  <c r="AO571" i="3"/>
  <c r="AO579" i="3"/>
  <c r="AP717" i="3"/>
  <c r="AO938" i="3"/>
  <c r="AO30" i="3"/>
  <c r="AA82" i="3"/>
  <c r="AO478" i="3"/>
  <c r="AP478" i="3"/>
  <c r="AP213" i="3"/>
  <c r="AO213" i="3"/>
  <c r="AP348" i="3"/>
  <c r="AO769" i="3"/>
  <c r="AP769" i="3"/>
  <c r="AO621" i="3"/>
  <c r="AP841" i="3"/>
  <c r="AO841" i="3"/>
  <c r="AO850" i="3"/>
  <c r="AP850" i="3"/>
  <c r="AP831" i="3"/>
  <c r="AO831" i="3"/>
  <c r="AP934" i="3"/>
  <c r="AO934" i="3"/>
  <c r="AP50" i="3"/>
  <c r="AO50" i="3"/>
  <c r="AA414" i="3"/>
  <c r="AP800" i="3"/>
  <c r="AO800" i="3"/>
  <c r="AO124" i="3"/>
  <c r="AP468" i="3"/>
  <c r="AO468" i="3"/>
  <c r="AO829" i="3"/>
  <c r="AP829" i="3"/>
  <c r="AO824" i="3"/>
  <c r="AO286" i="3"/>
  <c r="AP38" i="3"/>
  <c r="AO38" i="3"/>
  <c r="AO292" i="3"/>
  <c r="AP277" i="3"/>
  <c r="AO277" i="3"/>
  <c r="AA199" i="3"/>
  <c r="AP209" i="3"/>
  <c r="AO722" i="3"/>
  <c r="AP722" i="3"/>
  <c r="AO490" i="3"/>
  <c r="AP490" i="3"/>
  <c r="AP819" i="3"/>
  <c r="AO819" i="3"/>
  <c r="AP675" i="3"/>
  <c r="AO741" i="3"/>
  <c r="AA42" i="3"/>
  <c r="AO346" i="3"/>
  <c r="AA229" i="3"/>
  <c r="AP705" i="3"/>
  <c r="AO705" i="3"/>
  <c r="H22" i="4"/>
  <c r="H37" i="4" s="1"/>
  <c r="AA18" i="3"/>
  <c r="AO438" i="3"/>
  <c r="AP438" i="3"/>
  <c r="AO729" i="3"/>
  <c r="AA54" i="3"/>
  <c r="AO235" i="3"/>
  <c r="AP235" i="3"/>
  <c r="AO368" i="3"/>
  <c r="AP547" i="3"/>
  <c r="AO547" i="3"/>
  <c r="AP950" i="3"/>
  <c r="AO950" i="3"/>
  <c r="AO261" i="3"/>
  <c r="AP261" i="3"/>
  <c r="AP655" i="3"/>
  <c r="AP733" i="3"/>
  <c r="AO733" i="3"/>
  <c r="AP135" i="3"/>
  <c r="AO135" i="3"/>
  <c r="D25" i="4"/>
  <c r="AA253" i="3"/>
  <c r="AP511" i="3"/>
  <c r="AO511" i="3"/>
  <c r="AP543" i="3"/>
  <c r="AO543" i="3"/>
  <c r="AP472" i="3"/>
  <c r="AO472" i="3"/>
  <c r="AA50" i="3"/>
  <c r="AO131" i="3"/>
  <c r="AP131" i="3"/>
  <c r="AO414" i="3"/>
  <c r="AO665" i="3"/>
  <c r="AP665" i="3"/>
  <c r="AP515" i="3"/>
  <c r="AO515" i="3"/>
  <c r="AO137" i="3"/>
  <c r="AP137" i="3"/>
  <c r="AO803" i="3"/>
  <c r="AP803" i="3"/>
  <c r="AP78" i="3"/>
  <c r="AO78" i="3"/>
  <c r="AA275" i="3"/>
  <c r="I26" i="4"/>
  <c r="I41" i="4"/>
  <c r="AP527" i="3"/>
  <c r="AP920" i="3"/>
  <c r="AO416" i="3"/>
  <c r="AP416" i="3"/>
  <c r="H26" i="4"/>
  <c r="H41" i="4" s="1"/>
  <c r="AP62" i="3"/>
  <c r="AO62" i="3"/>
  <c r="AA38" i="3"/>
  <c r="AO382" i="3"/>
  <c r="AP382" i="3"/>
  <c r="AO199" i="3"/>
  <c r="AP199" i="3"/>
  <c r="AO506" i="3"/>
  <c r="AP506" i="3"/>
  <c r="AP426" i="3"/>
  <c r="AO617" i="3"/>
  <c r="AP617" i="3"/>
  <c r="AO476" i="3"/>
  <c r="AP476" i="3"/>
  <c r="AO611" i="3"/>
  <c r="AP611" i="3"/>
  <c r="AO701" i="3"/>
  <c r="AP257" i="3"/>
  <c r="AO257" i="3"/>
  <c r="AP643" i="3"/>
  <c r="AO643" i="3"/>
  <c r="AO424" i="3"/>
  <c r="AP862" i="3"/>
  <c r="AO862" i="3"/>
  <c r="AP94" i="3"/>
  <c r="AO94" i="3"/>
  <c r="AO406" i="3"/>
  <c r="AP539" i="3"/>
  <c r="AO539" i="3"/>
  <c r="AO898" i="3"/>
  <c r="AP898" i="3"/>
  <c r="AA10" i="3"/>
  <c r="AO667" i="3"/>
  <c r="AP189" i="3"/>
  <c r="AO189" i="3"/>
  <c r="AP90" i="3"/>
  <c r="AO90" i="3"/>
  <c r="AO504" i="3"/>
  <c r="AP504" i="3"/>
  <c r="AO288" i="3"/>
  <c r="AP833" i="3"/>
  <c r="AO833" i="3"/>
  <c r="AP215" i="3"/>
  <c r="AP607" i="3"/>
  <c r="AO607" i="3"/>
  <c r="AO706" i="3"/>
  <c r="AP706" i="3"/>
  <c r="AO123" i="3"/>
  <c r="AP123" i="3"/>
  <c r="AP161" i="3"/>
  <c r="AO161" i="3"/>
  <c r="AP555" i="3"/>
  <c r="AO555" i="3"/>
  <c r="AO446" i="3"/>
  <c r="AP446" i="3"/>
  <c r="AP725" i="3"/>
  <c r="AO725" i="3"/>
  <c r="AO925" i="3"/>
  <c r="AP925" i="3"/>
  <c r="AP290" i="3"/>
  <c r="AO290" i="3"/>
  <c r="AO203" i="3"/>
  <c r="AP203" i="3"/>
  <c r="AP183" i="3"/>
  <c r="AO183" i="3"/>
  <c r="AO789" i="3"/>
  <c r="AP789" i="3"/>
  <c r="AP500" i="3"/>
  <c r="AO500" i="3"/>
  <c r="AP10" i="3"/>
  <c r="AO10" i="3"/>
  <c r="AP575" i="3"/>
  <c r="AO575" i="3"/>
  <c r="AO779" i="3"/>
  <c r="AP779" i="3"/>
  <c r="AO912" i="3"/>
  <c r="AP46" i="3"/>
  <c r="AO46" i="3"/>
  <c r="AP58" i="3"/>
  <c r="AO58" i="3"/>
  <c r="AP567" i="3"/>
  <c r="AO567" i="3"/>
  <c r="AO625" i="3"/>
  <c r="AP625" i="3"/>
  <c r="AO929" i="3"/>
  <c r="AP929" i="3"/>
  <c r="AA78" i="3"/>
  <c r="AO442" i="3"/>
  <c r="AP442" i="3"/>
  <c r="AO275" i="3"/>
  <c r="AP275" i="3"/>
  <c r="AO330" i="3"/>
  <c r="AP330" i="3"/>
  <c r="AO773" i="3"/>
  <c r="AP773" i="3"/>
  <c r="AA62" i="3"/>
  <c r="AA302" i="3"/>
  <c r="G24" i="4"/>
  <c r="G39" i="4" s="1"/>
  <c r="AO408" i="3"/>
  <c r="AP408" i="3"/>
  <c r="AP784" i="3"/>
  <c r="AO784" i="3"/>
  <c r="AP962" i="3"/>
  <c r="AO962" i="3"/>
  <c r="AA257" i="3"/>
  <c r="AP314" i="3"/>
  <c r="AO314" i="3"/>
  <c r="AP828" i="3"/>
  <c r="AO828" i="3"/>
  <c r="AA211" i="3"/>
  <c r="AO324" i="3"/>
  <c r="AO795" i="3"/>
  <c r="AP795" i="3"/>
  <c r="AO771" i="3"/>
  <c r="AP771" i="3"/>
  <c r="L16" i="2"/>
  <c r="L23" i="2" s="1"/>
  <c r="N22" i="2"/>
  <c r="N23" i="2" s="1"/>
  <c r="N16" i="2"/>
  <c r="L22" i="2"/>
  <c r="J22" i="2"/>
  <c r="G23" i="2"/>
  <c r="G30" i="2" s="1"/>
  <c r="D55" i="4" l="1"/>
  <c r="AP602" i="3"/>
  <c r="AS602" i="3"/>
  <c r="AO602" i="3"/>
  <c r="AS651" i="3"/>
  <c r="AP651" i="3"/>
  <c r="AO651" i="3"/>
  <c r="I65" i="4"/>
  <c r="AO900" i="3"/>
  <c r="AS900" i="3"/>
  <c r="AP900" i="3"/>
  <c r="O5" i="4"/>
  <c r="O10" i="4"/>
  <c r="O9" i="4"/>
  <c r="O6" i="4"/>
  <c r="O7" i="4"/>
  <c r="O13" i="4"/>
  <c r="F35" i="2"/>
  <c r="F30" i="2"/>
  <c r="F37" i="2"/>
  <c r="F36" i="2"/>
  <c r="F34" i="2"/>
  <c r="F33" i="2"/>
  <c r="F32" i="2"/>
  <c r="F31" i="2"/>
  <c r="T88" i="4"/>
  <c r="AS927" i="3"/>
  <c r="AO927" i="3"/>
  <c r="AP927" i="3"/>
  <c r="AO517" i="3"/>
  <c r="AP517" i="3"/>
  <c r="AS517" i="3"/>
  <c r="AI520" i="3"/>
  <c r="X520" i="3"/>
  <c r="AN650" i="3"/>
  <c r="Z650" i="3"/>
  <c r="AA650" i="3" s="1"/>
  <c r="AI663" i="3"/>
  <c r="X663" i="3"/>
  <c r="AS666" i="3"/>
  <c r="AO666" i="3"/>
  <c r="AP668" i="3"/>
  <c r="AS668" i="3"/>
  <c r="AS931" i="3"/>
  <c r="AO931" i="3"/>
  <c r="AP939" i="3"/>
  <c r="AS939" i="3"/>
  <c r="AO939" i="3"/>
  <c r="I23" i="2"/>
  <c r="Z910" i="3"/>
  <c r="AA910" i="3" s="1"/>
  <c r="AN910" i="3"/>
  <c r="AP913" i="3"/>
  <c r="AS913" i="3"/>
  <c r="AO913" i="3"/>
  <c r="AO917" i="3"/>
  <c r="AS917" i="3"/>
  <c r="E23" i="2"/>
  <c r="D40" i="4"/>
  <c r="AP30" i="3"/>
  <c r="AO551" i="3"/>
  <c r="AP661" i="3"/>
  <c r="AO114" i="3"/>
  <c r="AA765" i="3"/>
  <c r="AP765" i="3"/>
  <c r="AA729" i="3"/>
  <c r="AS721" i="3"/>
  <c r="AP721" i="3"/>
  <c r="AO721" i="3"/>
  <c r="AS383" i="3"/>
  <c r="AO383" i="3"/>
  <c r="AA250" i="3"/>
  <c r="AP250" i="3"/>
  <c r="AS121" i="3"/>
  <c r="AO121" i="3"/>
  <c r="AA679" i="3"/>
  <c r="AP679" i="3"/>
  <c r="AP845" i="3"/>
  <c r="AA845" i="3"/>
  <c r="J12" i="4"/>
  <c r="AN470" i="3"/>
  <c r="Z470" i="3"/>
  <c r="AA470" i="3" s="1"/>
  <c r="AA267" i="3"/>
  <c r="AP267" i="3"/>
  <c r="Z583" i="3"/>
  <c r="AA583" i="3" s="1"/>
  <c r="AN583" i="3"/>
  <c r="D23" i="2"/>
  <c r="AP324" i="3"/>
  <c r="AP551" i="3"/>
  <c r="AO412" i="3"/>
  <c r="AP935" i="3"/>
  <c r="AP195" i="3"/>
  <c r="AP114" i="3"/>
  <c r="H57" i="4"/>
  <c r="H72" i="4" s="1"/>
  <c r="AP297" i="3"/>
  <c r="AO175" i="3"/>
  <c r="AS243" i="3"/>
  <c r="AO243" i="3"/>
  <c r="AP243" i="3"/>
  <c r="AO920" i="3"/>
  <c r="AS920" i="3"/>
  <c r="AS877" i="3"/>
  <c r="AA532" i="3"/>
  <c r="AP532" i="3"/>
  <c r="AO318" i="3"/>
  <c r="AS318" i="3"/>
  <c r="AO116" i="3"/>
  <c r="AS116" i="3"/>
  <c r="AP752" i="3"/>
  <c r="AO752" i="3"/>
  <c r="AN854" i="3"/>
  <c r="Z854" i="3"/>
  <c r="AA854" i="3" s="1"/>
  <c r="X653" i="3"/>
  <c r="AO527" i="3"/>
  <c r="AO348" i="3"/>
  <c r="AP938" i="3"/>
  <c r="AP412" i="3"/>
  <c r="N10" i="4"/>
  <c r="AS838" i="3"/>
  <c r="AP838" i="3"/>
  <c r="AS488" i="3"/>
  <c r="AP488" i="3"/>
  <c r="AS935" i="3"/>
  <c r="AA70" i="3"/>
  <c r="AP307" i="3"/>
  <c r="AA775" i="3"/>
  <c r="AA565" i="3"/>
  <c r="AP565" i="3"/>
  <c r="AA928" i="3"/>
  <c r="I21" i="4"/>
  <c r="AP928" i="3"/>
  <c r="AO212" i="3"/>
  <c r="AS212" i="3"/>
  <c r="AP834" i="3"/>
  <c r="AS834" i="3"/>
  <c r="AP750" i="3"/>
  <c r="AA750" i="3"/>
  <c r="AA748" i="3"/>
  <c r="AP748" i="3"/>
  <c r="D24" i="4"/>
  <c r="AP737" i="3"/>
  <c r="AS737" i="3"/>
  <c r="AN693" i="3"/>
  <c r="Z693" i="3"/>
  <c r="AA693" i="3" s="1"/>
  <c r="AO106" i="3"/>
  <c r="AS106" i="3"/>
  <c r="G33" i="2"/>
  <c r="K23" i="2"/>
  <c r="M23" i="2"/>
  <c r="AO885" i="3"/>
  <c r="AP877" i="3"/>
  <c r="AN519" i="3"/>
  <c r="AS110" i="3"/>
  <c r="AO110" i="3"/>
  <c r="J8" i="4"/>
  <c r="AA762" i="3"/>
  <c r="AP762" i="3"/>
  <c r="AS941" i="3"/>
  <c r="AO941" i="3"/>
  <c r="AA242" i="3"/>
  <c r="AP242" i="3"/>
  <c r="AA310" i="3"/>
  <c r="AP310" i="3"/>
  <c r="AA594" i="3"/>
  <c r="D27" i="4"/>
  <c r="AA48" i="3"/>
  <c r="AS581" i="3"/>
  <c r="AP581" i="3"/>
  <c r="AO581" i="3"/>
  <c r="AS816" i="3"/>
  <c r="AO816" i="3"/>
  <c r="AP816" i="3"/>
  <c r="AN882" i="3"/>
  <c r="Z882" i="3"/>
  <c r="AA758" i="3"/>
  <c r="AP758" i="3"/>
  <c r="AN872" i="3"/>
  <c r="Z872" i="3"/>
  <c r="AN825" i="3"/>
  <c r="Z825" i="3"/>
  <c r="AA825" i="3" s="1"/>
  <c r="AS701" i="3"/>
  <c r="G37" i="2"/>
  <c r="G32" i="2"/>
  <c r="H20" i="4"/>
  <c r="AP885" i="3"/>
  <c r="AO523" i="3"/>
  <c r="AS523" i="3"/>
  <c r="AP124" i="3"/>
  <c r="AS124" i="3"/>
  <c r="AO587" i="3"/>
  <c r="AS587" i="3"/>
  <c r="AS690" i="3"/>
  <c r="AP690" i="3"/>
  <c r="Z502" i="3"/>
  <c r="AS675" i="3"/>
  <c r="O8" i="4"/>
  <c r="AO109" i="3"/>
  <c r="AS109" i="3"/>
  <c r="AA252" i="3"/>
  <c r="AP252" i="3"/>
  <c r="AO223" i="3"/>
  <c r="AS223" i="3"/>
  <c r="AO807" i="3"/>
  <c r="AS807" i="3"/>
  <c r="Z864" i="3"/>
  <c r="AA864" i="3" s="1"/>
  <c r="AN864" i="3"/>
  <c r="I13" i="4"/>
  <c r="R7" i="4" s="1"/>
  <c r="AN842" i="3"/>
  <c r="Z842" i="3"/>
  <c r="AA288" i="3"/>
  <c r="AP288" i="3"/>
  <c r="AO308" i="3"/>
  <c r="AS308" i="3"/>
  <c r="AP535" i="3"/>
  <c r="AA535" i="3"/>
  <c r="AS415" i="3"/>
  <c r="AO415" i="3"/>
  <c r="AP237" i="3"/>
  <c r="AS237" i="3"/>
  <c r="AO237" i="3"/>
  <c r="AO89" i="3"/>
  <c r="AS89" i="3"/>
  <c r="X541" i="3"/>
  <c r="AI541" i="3"/>
  <c r="AP560" i="3"/>
  <c r="AS560" i="3"/>
  <c r="AO560" i="3"/>
  <c r="Z576" i="3"/>
  <c r="AA576" i="3" s="1"/>
  <c r="AN576" i="3"/>
  <c r="Z605" i="3"/>
  <c r="AA605" i="3" s="1"/>
  <c r="AN605" i="3"/>
  <c r="AN649" i="3"/>
  <c r="Z649" i="3"/>
  <c r="AA649" i="3" s="1"/>
  <c r="AS767" i="3"/>
  <c r="AP767" i="3"/>
  <c r="AO502" i="3"/>
  <c r="AS502" i="3"/>
  <c r="Z430" i="3"/>
  <c r="AA430" i="3" s="1"/>
  <c r="AN430" i="3"/>
  <c r="AS111" i="3"/>
  <c r="AP111" i="3"/>
  <c r="AO111" i="3"/>
  <c r="X400" i="3"/>
  <c r="AI400" i="3"/>
  <c r="AO505" i="3"/>
  <c r="AS505" i="3"/>
  <c r="AP505" i="3"/>
  <c r="AP552" i="3"/>
  <c r="AO552" i="3"/>
  <c r="AP642" i="3"/>
  <c r="AO642" i="3"/>
  <c r="AS642" i="3"/>
  <c r="AS646" i="3"/>
  <c r="AP646" i="3"/>
  <c r="AN664" i="3"/>
  <c r="AO852" i="3"/>
  <c r="AS852" i="3"/>
  <c r="AP868" i="3"/>
  <c r="AO868" i="3"/>
  <c r="AS881" i="3"/>
  <c r="AP881" i="3"/>
  <c r="AO881" i="3"/>
  <c r="AO886" i="3"/>
  <c r="AS886" i="3"/>
  <c r="AP886" i="3"/>
  <c r="X889" i="3"/>
  <c r="AI889" i="3"/>
  <c r="AS894" i="3"/>
  <c r="AP894" i="3"/>
  <c r="AN905" i="3"/>
  <c r="Z905" i="3"/>
  <c r="AA905" i="3" s="1"/>
  <c r="AP231" i="3"/>
  <c r="AO924" i="3"/>
  <c r="F54" i="4"/>
  <c r="F69" i="4" s="1"/>
  <c r="AS801" i="3"/>
  <c r="AO801" i="3"/>
  <c r="AO231" i="3"/>
  <c r="AP924" i="3"/>
  <c r="AP866" i="3"/>
  <c r="E52" i="4"/>
  <c r="E67" i="4" s="1"/>
  <c r="N5" i="4"/>
  <c r="AS635" i="3"/>
  <c r="N13" i="4"/>
  <c r="AN639" i="3"/>
  <c r="AP667" i="3"/>
  <c r="AS667" i="3"/>
  <c r="AO444" i="3"/>
  <c r="AS444" i="3"/>
  <c r="AS866" i="3"/>
  <c r="AS426" i="3"/>
  <c r="Z701" i="3"/>
  <c r="AA701" i="3" s="1"/>
  <c r="AA454" i="3"/>
  <c r="AP591" i="3"/>
  <c r="AS591" i="3"/>
  <c r="AP423" i="3"/>
  <c r="AA423" i="3"/>
  <c r="AP609" i="3"/>
  <c r="AA609" i="3"/>
  <c r="AS154" i="3"/>
  <c r="AO154" i="3"/>
  <c r="AP154" i="3"/>
  <c r="AP805" i="3"/>
  <c r="AS805" i="3"/>
  <c r="AA153" i="3"/>
  <c r="AP153" i="3"/>
  <c r="N7" i="4"/>
  <c r="J7" i="4"/>
  <c r="AS955" i="3"/>
  <c r="AP955" i="3"/>
  <c r="AO955" i="3"/>
  <c r="H54" i="4"/>
  <c r="H69" i="4" s="1"/>
  <c r="AP523" i="3"/>
  <c r="H50" i="4"/>
  <c r="AO241" i="3"/>
  <c r="AP741" i="3"/>
  <c r="AO568" i="3"/>
  <c r="AO894" i="3"/>
  <c r="N11" i="4"/>
  <c r="AO767" i="3"/>
  <c r="AA102" i="3"/>
  <c r="AS579" i="3"/>
  <c r="AS340" i="3"/>
  <c r="AP340" i="3"/>
  <c r="AO340" i="3"/>
  <c r="AA368" i="3"/>
  <c r="AN600" i="3"/>
  <c r="AP811" i="3"/>
  <c r="AO811" i="3"/>
  <c r="AS811" i="3"/>
  <c r="AS812" i="3"/>
  <c r="AO812" i="3"/>
  <c r="AO150" i="3"/>
  <c r="AP150" i="3"/>
  <c r="AS150" i="3"/>
  <c r="AP573" i="3"/>
  <c r="AA573" i="3"/>
  <c r="Q70" i="4"/>
  <c r="G83" i="4" s="1"/>
  <c r="Q65" i="4"/>
  <c r="G78" i="4" s="1"/>
  <c r="Q69" i="4"/>
  <c r="G82" i="4" s="1"/>
  <c r="Q67" i="4"/>
  <c r="G80" i="4" s="1"/>
  <c r="Q71" i="4"/>
  <c r="G84" i="4" s="1"/>
  <c r="Q68" i="4"/>
  <c r="G81" i="4" s="1"/>
  <c r="Z151" i="3"/>
  <c r="AA151" i="3" s="1"/>
  <c r="AN151" i="3"/>
  <c r="AP241" i="3"/>
  <c r="AP824" i="3"/>
  <c r="N6" i="4"/>
  <c r="AS175" i="3"/>
  <c r="AS868" i="3"/>
  <c r="AP89" i="3"/>
  <c r="AN870" i="3"/>
  <c r="AN386" i="3"/>
  <c r="AS580" i="3"/>
  <c r="AP580" i="3"/>
  <c r="AO200" i="3"/>
  <c r="AS200" i="3"/>
  <c r="AS25" i="3"/>
  <c r="AO25" i="3"/>
  <c r="AA948" i="3"/>
  <c r="AP948" i="3"/>
  <c r="AS448" i="3"/>
  <c r="AO448" i="3"/>
  <c r="AP448" i="3"/>
  <c r="AP255" i="3"/>
  <c r="AA255" i="3"/>
  <c r="AA220" i="3"/>
  <c r="AP220" i="3"/>
  <c r="H27" i="4"/>
  <c r="H42" i="4" s="1"/>
  <c r="AO772" i="3"/>
  <c r="AS772" i="3"/>
  <c r="AS82" i="3"/>
  <c r="AO82" i="3"/>
  <c r="G34" i="2"/>
  <c r="AA777" i="3"/>
  <c r="AP777" i="3"/>
  <c r="AP761" i="3"/>
  <c r="AA761" i="3"/>
  <c r="AP429" i="3"/>
  <c r="AA429" i="3"/>
  <c r="AP28" i="3"/>
  <c r="AO28" i="3"/>
  <c r="AP8" i="3"/>
  <c r="AS355" i="3"/>
  <c r="AP355" i="3"/>
  <c r="AO355" i="3"/>
  <c r="AO402" i="3"/>
  <c r="AS402" i="3"/>
  <c r="X405" i="3"/>
  <c r="AI405" i="3"/>
  <c r="AO418" i="3"/>
  <c r="AS418" i="3"/>
  <c r="AS598" i="3"/>
  <c r="AO598" i="3"/>
  <c r="AN630" i="3"/>
  <c r="Z630" i="3"/>
  <c r="AA630" i="3" s="1"/>
  <c r="Z640" i="3"/>
  <c r="AN640" i="3"/>
  <c r="AO644" i="3"/>
  <c r="AP644" i="3"/>
  <c r="AS644" i="3"/>
  <c r="AI645" i="3"/>
  <c r="X645" i="3"/>
  <c r="AI657" i="3"/>
  <c r="X657" i="3"/>
  <c r="AO802" i="3"/>
  <c r="AS802" i="3"/>
  <c r="AN879" i="3"/>
  <c r="Z879" i="3"/>
  <c r="AA879" i="3" s="1"/>
  <c r="AP890" i="3"/>
  <c r="AS890" i="3"/>
  <c r="AI906" i="3"/>
  <c r="X906" i="3"/>
  <c r="Z915" i="3"/>
  <c r="AA915" i="3" s="1"/>
  <c r="AN915" i="3"/>
  <c r="G36" i="2"/>
  <c r="G31" i="2"/>
  <c r="G35" i="2"/>
  <c r="AP568" i="3"/>
  <c r="AP308" i="3"/>
  <c r="AP931" i="3"/>
  <c r="AO655" i="3"/>
  <c r="AO908" i="3"/>
  <c r="AO668" i="3"/>
  <c r="AP294" i="3"/>
  <c r="AS684" i="3"/>
  <c r="AO856" i="3"/>
  <c r="AP148" i="3"/>
  <c r="AP912" i="3"/>
  <c r="AA912" i="3"/>
  <c r="AO293" i="3"/>
  <c r="AP293" i="3"/>
  <c r="AS293" i="3"/>
  <c r="AP387" i="3"/>
  <c r="AO387" i="3"/>
  <c r="AO81" i="3"/>
  <c r="AS81" i="3"/>
  <c r="AP81" i="3"/>
  <c r="AP394" i="3"/>
  <c r="AO394" i="3"/>
  <c r="AS394" i="3"/>
  <c r="AA821" i="3"/>
  <c r="AP821" i="3"/>
  <c r="AS376" i="3"/>
  <c r="AP376" i="3"/>
  <c r="AO376" i="3"/>
  <c r="AS8" i="3"/>
  <c r="I23" i="4"/>
  <c r="I38" i="4" s="1"/>
  <c r="R66" i="4"/>
  <c r="H79" i="4" s="1"/>
  <c r="AS61" i="3"/>
  <c r="AP61" i="3"/>
  <c r="AP178" i="3"/>
  <c r="AS178" i="3"/>
  <c r="AA101" i="3"/>
  <c r="AP101" i="3"/>
  <c r="P69" i="4"/>
  <c r="F82" i="4" s="1"/>
  <c r="AA944" i="3"/>
  <c r="AN533" i="3"/>
  <c r="Z533" i="3"/>
  <c r="AA533" i="3" s="1"/>
  <c r="Z859" i="3"/>
  <c r="AA859" i="3" s="1"/>
  <c r="AN859" i="3"/>
  <c r="Z590" i="3"/>
  <c r="AA590" i="3" s="1"/>
  <c r="AN590" i="3"/>
  <c r="AP564" i="3"/>
  <c r="AS564" i="3"/>
  <c r="AP342" i="3"/>
  <c r="AO233" i="3"/>
  <c r="AP937" i="3"/>
  <c r="AP57" i="3"/>
  <c r="AO57" i="3"/>
  <c r="AS234" i="3"/>
  <c r="AA374" i="3"/>
  <c r="AP374" i="3"/>
  <c r="AP362" i="3"/>
  <c r="AA362" i="3"/>
  <c r="AS325" i="3"/>
  <c r="AP325" i="3"/>
  <c r="H56" i="4"/>
  <c r="H71" i="4" s="1"/>
  <c r="AP940" i="3"/>
  <c r="AS940" i="3"/>
  <c r="AS354" i="3"/>
  <c r="AA406" i="3"/>
  <c r="AA440" i="3"/>
  <c r="AA621" i="3"/>
  <c r="R67" i="4"/>
  <c r="H80" i="4" s="1"/>
  <c r="AA350" i="3"/>
  <c r="AP66" i="3"/>
  <c r="AS171" i="3"/>
  <c r="AO165" i="3"/>
  <c r="AA957" i="3"/>
  <c r="AS572" i="3"/>
  <c r="O70" i="4"/>
  <c r="E83" i="4" s="1"/>
  <c r="AA808" i="3"/>
  <c r="AP808" i="3"/>
  <c r="AS445" i="3"/>
  <c r="AO445" i="3"/>
  <c r="AP329" i="3"/>
  <c r="AP354" i="3"/>
  <c r="AP205" i="3"/>
  <c r="AO883" i="3"/>
  <c r="AP883" i="3"/>
  <c r="AA498" i="3"/>
  <c r="AA918" i="3"/>
  <c r="G13" i="4"/>
  <c r="Z122" i="3"/>
  <c r="AN118" i="3"/>
  <c r="Z118" i="3"/>
  <c r="AA118" i="3" s="1"/>
  <c r="O11" i="4"/>
  <c r="AS190" i="3"/>
  <c r="AP190" i="3"/>
  <c r="AP122" i="3"/>
  <c r="R71" i="4"/>
  <c r="H84" i="4" s="1"/>
  <c r="R65" i="4"/>
  <c r="H78" i="4" s="1"/>
  <c r="AP847" i="3"/>
  <c r="AS847" i="3"/>
  <c r="AP292" i="3"/>
  <c r="AP129" i="3"/>
  <c r="AP26" i="3"/>
  <c r="AP385" i="3"/>
  <c r="AP907" i="3"/>
  <c r="AO360" i="3"/>
  <c r="AO205" i="3"/>
  <c r="AO171" i="3"/>
  <c r="Z279" i="3"/>
  <c r="AO358" i="3"/>
  <c r="AO683" i="3"/>
  <c r="AO945" i="3"/>
  <c r="P72" i="4"/>
  <c r="F85" i="4" s="1"/>
  <c r="AA608" i="3"/>
  <c r="Z891" i="3"/>
  <c r="AS956" i="3"/>
  <c r="I52" i="4"/>
  <c r="I67" i="4" s="1"/>
  <c r="AS714" i="3"/>
  <c r="AP516" i="3"/>
  <c r="AO385" i="3"/>
  <c r="AS860" i="3"/>
  <c r="AS582" i="3"/>
  <c r="AP143" i="3"/>
  <c r="AS954" i="3"/>
  <c r="AO954" i="3"/>
  <c r="AS346" i="3"/>
  <c r="AS797" i="3"/>
  <c r="R72" i="4"/>
  <c r="H85" i="4" s="1"/>
  <c r="AS157" i="3"/>
  <c r="AP683" i="3"/>
  <c r="D13" i="4"/>
  <c r="AS209" i="3"/>
  <c r="AS563" i="3"/>
  <c r="Z424" i="3"/>
  <c r="AP428" i="3"/>
  <c r="AS612" i="3"/>
  <c r="AS574" i="3"/>
  <c r="AP574" i="3"/>
  <c r="AO574" i="3"/>
  <c r="AS420" i="3"/>
  <c r="AP420" i="3"/>
  <c r="AO420" i="3"/>
  <c r="AA678" i="3"/>
  <c r="AP678" i="3"/>
  <c r="AS107" i="3"/>
  <c r="AP107" i="3"/>
  <c r="Z818" i="3"/>
  <c r="AA818" i="3" s="1"/>
  <c r="AN818" i="3"/>
  <c r="AO242" i="3"/>
  <c r="AS242" i="3"/>
  <c r="AA836" i="3"/>
  <c r="AP836" i="3"/>
  <c r="AA853" i="3"/>
  <c r="AA342" i="3"/>
  <c r="Z857" i="3"/>
  <c r="AA857" i="3" s="1"/>
  <c r="AN857" i="3"/>
  <c r="N9" i="4"/>
  <c r="AN433" i="3"/>
  <c r="Z433" i="3"/>
  <c r="AA433" i="3" s="1"/>
  <c r="AO240" i="3"/>
  <c r="AS240" i="3"/>
  <c r="AS43" i="3"/>
  <c r="AO43" i="3"/>
  <c r="AS68" i="3"/>
  <c r="AO68" i="3"/>
  <c r="AS743" i="3"/>
  <c r="AO743" i="3"/>
  <c r="AP686" i="3"/>
  <c r="AP612" i="3"/>
  <c r="D54" i="4"/>
  <c r="AS883" i="3"/>
  <c r="AS849" i="3"/>
  <c r="AO284" i="3"/>
  <c r="AO417" i="3"/>
  <c r="AO919" i="3"/>
  <c r="AS49" i="3"/>
  <c r="AO49" i="3"/>
  <c r="Z97" i="3"/>
  <c r="AA97" i="3" s="1"/>
  <c r="AN97" i="3"/>
  <c r="AO960" i="3"/>
  <c r="AS960" i="3"/>
  <c r="AS498" i="3"/>
  <c r="AO498" i="3"/>
  <c r="AS403" i="3"/>
  <c r="AO403" i="3"/>
  <c r="AN703" i="3"/>
  <c r="Z703" i="3"/>
  <c r="AA703" i="3" s="1"/>
  <c r="AP272" i="3"/>
  <c r="AS272" i="3"/>
  <c r="AN268" i="3"/>
  <c r="Z268" i="3"/>
  <c r="AS427" i="3"/>
  <c r="AS115" i="3"/>
  <c r="AA281" i="3"/>
  <c r="Z691" i="3"/>
  <c r="AI29" i="3"/>
  <c r="X29" i="3"/>
  <c r="AS754" i="3"/>
  <c r="AP754" i="3"/>
  <c r="AP688" i="3"/>
  <c r="AS688" i="3"/>
  <c r="AS943" i="3"/>
  <c r="AO943" i="3"/>
  <c r="AS817" i="3"/>
  <c r="AP817" i="3"/>
  <c r="AP604" i="3"/>
  <c r="AO624" i="3"/>
  <c r="AP624" i="3"/>
  <c r="AP390" i="3"/>
  <c r="AS390" i="3"/>
  <c r="Z119" i="3"/>
  <c r="AN119" i="3"/>
  <c r="Z644" i="3"/>
  <c r="AA644" i="3" s="1"/>
  <c r="AO918" i="3"/>
  <c r="AS918" i="3"/>
  <c r="F50" i="4"/>
  <c r="AS11" i="3"/>
  <c r="AN736" i="3"/>
  <c r="Z736" i="3"/>
  <c r="AA736" i="3" s="1"/>
  <c r="Z328" i="3"/>
  <c r="AA328" i="3" s="1"/>
  <c r="AN328" i="3"/>
  <c r="Z662" i="3"/>
  <c r="AA662" i="3" s="1"/>
  <c r="AN662" i="3"/>
  <c r="AN594" i="3"/>
  <c r="Z467" i="3"/>
  <c r="AA467" i="3" s="1"/>
  <c r="AN467" i="3"/>
  <c r="AS113" i="3"/>
  <c r="AO113" i="3"/>
  <c r="AO484" i="3"/>
  <c r="AS484" i="3"/>
  <c r="AA439" i="3"/>
  <c r="AP439" i="3"/>
  <c r="AS466" i="3"/>
  <c r="AP466" i="3"/>
  <c r="Z538" i="3"/>
  <c r="AN538" i="3"/>
  <c r="AS577" i="3"/>
  <c r="AO893" i="3"/>
  <c r="AP893" i="3"/>
  <c r="Z666" i="3"/>
  <c r="AA666" i="3" s="1"/>
  <c r="AS875" i="3"/>
  <c r="AP875" i="3"/>
  <c r="AN641" i="3"/>
  <c r="Z641" i="3"/>
  <c r="AA641" i="3" s="1"/>
  <c r="AN460" i="3"/>
  <c r="Z460" i="3"/>
  <c r="AA460" i="3" s="1"/>
  <c r="AS783" i="3"/>
  <c r="AP783" i="3"/>
  <c r="AN449" i="3"/>
  <c r="Z449" i="3"/>
  <c r="AA449" i="3" s="1"/>
  <c r="AS410" i="3"/>
  <c r="AP410" i="3"/>
  <c r="AN15" i="3"/>
  <c r="Z15" i="3"/>
  <c r="AP614" i="3"/>
  <c r="AN522" i="3"/>
  <c r="Z522" i="3"/>
  <c r="AS17" i="3"/>
  <c r="AO17" i="3"/>
  <c r="AP21" i="3"/>
  <c r="AI24" i="3"/>
  <c r="X24" i="3"/>
  <c r="AI85" i="3"/>
  <c r="X85" i="3"/>
  <c r="X36" i="3"/>
  <c r="AI36" i="3"/>
  <c r="AN759" i="3"/>
  <c r="AP280" i="3"/>
  <c r="AN197" i="3"/>
  <c r="O12" i="4"/>
  <c r="AN344" i="3"/>
  <c r="Z344" i="3"/>
  <c r="AS404" i="3"/>
  <c r="AO404" i="3"/>
  <c r="AO695" i="3"/>
  <c r="AS695" i="3"/>
  <c r="AP99" i="3"/>
  <c r="AO361" i="3"/>
  <c r="AS361" i="3"/>
  <c r="AO287" i="3"/>
  <c r="AP287" i="3"/>
  <c r="AN19" i="3"/>
  <c r="X228" i="3"/>
  <c r="AN9" i="3"/>
  <c r="AN73" i="3"/>
  <c r="Z903" i="3"/>
  <c r="AN35" i="3"/>
  <c r="Z35" i="3"/>
  <c r="AA35" i="3" s="1"/>
  <c r="AN677" i="3"/>
  <c r="AI16" i="3"/>
  <c r="X16" i="3"/>
  <c r="AI60" i="3"/>
  <c r="X60" i="3"/>
  <c r="AI148" i="3"/>
  <c r="AI141" i="3"/>
  <c r="X141" i="3"/>
  <c r="AI185" i="3"/>
  <c r="AI120" i="3"/>
  <c r="X120" i="3"/>
  <c r="X33" i="3"/>
  <c r="AN83" i="3"/>
  <c r="AN419" i="3"/>
  <c r="AI138" i="3"/>
  <c r="X431" i="3"/>
  <c r="AI431" i="3"/>
  <c r="X159" i="3"/>
  <c r="AI159" i="3"/>
  <c r="AN182" i="3"/>
  <c r="AN128" i="3"/>
  <c r="X132" i="3"/>
  <c r="AI132" i="3"/>
  <c r="AI307" i="3"/>
  <c r="X326" i="3"/>
  <c r="X198" i="3"/>
  <c r="AI202" i="3"/>
  <c r="AI80" i="3"/>
  <c r="AI152" i="3"/>
  <c r="U6" i="4"/>
  <c r="C92" i="4" s="1"/>
  <c r="N13" i="1"/>
  <c r="Q81" i="4"/>
  <c r="AX534" i="3"/>
  <c r="AX109" i="3"/>
  <c r="AX733" i="3"/>
  <c r="AX359" i="3"/>
  <c r="AX220" i="3"/>
  <c r="AX894" i="3"/>
  <c r="AX240" i="3"/>
  <c r="AX532" i="3"/>
  <c r="AX148" i="3"/>
  <c r="AX502" i="3"/>
  <c r="AX523" i="3"/>
  <c r="AX754" i="3"/>
  <c r="AX680" i="3"/>
  <c r="AX708" i="3"/>
  <c r="AX874" i="3"/>
  <c r="AX505" i="3"/>
  <c r="AX364" i="3"/>
  <c r="AX536" i="3"/>
  <c r="AX880" i="3"/>
  <c r="AX25" i="3"/>
  <c r="AX717" i="3"/>
  <c r="AX392" i="3"/>
  <c r="AX937" i="3"/>
  <c r="AX852" i="3"/>
  <c r="AX285" i="3"/>
  <c r="AX57" i="3"/>
  <c r="AX761" i="3"/>
  <c r="AX600" i="3"/>
  <c r="AX703" i="3"/>
  <c r="AX327" i="3"/>
  <c r="AV913" i="3"/>
  <c r="AX913" i="3" s="1"/>
  <c r="AX751" i="3"/>
  <c r="AV355" i="3"/>
  <c r="AX355" i="3"/>
  <c r="AX712" i="3"/>
  <c r="AV17" i="3"/>
  <c r="AW17" i="3"/>
  <c r="AX17" i="3" s="1"/>
  <c r="AX65" i="3"/>
  <c r="AV137" i="3"/>
  <c r="AW137" i="3"/>
  <c r="AW377" i="3"/>
  <c r="AX377" i="3" s="1"/>
  <c r="AV377" i="3"/>
  <c r="AV557" i="3"/>
  <c r="AW557" i="3"/>
  <c r="AW665" i="3"/>
  <c r="AV665" i="3"/>
  <c r="AV701" i="3"/>
  <c r="AW701" i="3"/>
  <c r="AV749" i="3"/>
  <c r="AW749" i="3"/>
  <c r="AW773" i="3"/>
  <c r="AX773" i="3" s="1"/>
  <c r="AV773" i="3"/>
  <c r="AX60" i="3"/>
  <c r="AX155" i="3"/>
  <c r="AX10" i="3"/>
  <c r="AV694" i="3"/>
  <c r="AV498" i="3"/>
  <c r="AV18" i="3"/>
  <c r="AX126" i="3"/>
  <c r="AX558" i="3"/>
  <c r="AX702" i="3"/>
  <c r="AL376" i="3"/>
  <c r="AV376" i="3"/>
  <c r="AX376" i="3" s="1"/>
  <c r="AX131" i="3"/>
  <c r="AX368" i="3"/>
  <c r="AV115" i="3"/>
  <c r="AX199" i="3"/>
  <c r="AX415" i="3"/>
  <c r="AV571" i="3"/>
  <c r="AV763" i="3"/>
  <c r="AX763" i="3" s="1"/>
  <c r="AX876" i="3"/>
  <c r="AV26" i="3"/>
  <c r="AX26" i="3" s="1"/>
  <c r="AV875" i="3"/>
  <c r="AV862" i="3"/>
  <c r="AX862" i="3" s="1"/>
  <c r="AX29" i="3"/>
  <c r="AX925" i="3"/>
  <c r="AX613" i="3"/>
  <c r="AX457" i="3"/>
  <c r="AX441" i="3"/>
  <c r="I3" i="3"/>
  <c r="AV927" i="3"/>
  <c r="AX927" i="3" s="1"/>
  <c r="AV169" i="3"/>
  <c r="AX169" i="3" s="1"/>
  <c r="AV8" i="3"/>
  <c r="AX311" i="3"/>
  <c r="AX739" i="3"/>
  <c r="AV357" i="3"/>
  <c r="AV924" i="3"/>
  <c r="AV719" i="3"/>
  <c r="AX719" i="3" s="1"/>
  <c r="AX467" i="3"/>
  <c r="AV151" i="3"/>
  <c r="AX151" i="3" s="1"/>
  <c r="AV587" i="3"/>
  <c r="AX587" i="3" s="1"/>
  <c r="AV59" i="3"/>
  <c r="AX775" i="3"/>
  <c r="AX97" i="3"/>
  <c r="AV727" i="3"/>
  <c r="AX724" i="3"/>
  <c r="AX962" i="3"/>
  <c r="AV157" i="3"/>
  <c r="AX80" i="3"/>
  <c r="AV144" i="3"/>
  <c r="AX812" i="3"/>
  <c r="AX308" i="3"/>
  <c r="AX397" i="3"/>
  <c r="AX229" i="3"/>
  <c r="AX284" i="3"/>
  <c r="AX891" i="3"/>
  <c r="AX759" i="3"/>
  <c r="AX727" i="3"/>
  <c r="AV724" i="3"/>
  <c r="AX157" i="3"/>
  <c r="AX20" i="3"/>
  <c r="AX144" i="3"/>
  <c r="AV762" i="3"/>
  <c r="AX762" i="3" s="1"/>
  <c r="AV440" i="3"/>
  <c r="AX440" i="3" s="1"/>
  <c r="AV320" i="3"/>
  <c r="AV886" i="3"/>
  <c r="AX886" i="3" s="1"/>
  <c r="AV139" i="3"/>
  <c r="AX139" i="3" s="1"/>
  <c r="AV747" i="3"/>
  <c r="AX747" i="3" s="1"/>
  <c r="AV739" i="3"/>
  <c r="AV754" i="3"/>
  <c r="AV752" i="3"/>
  <c r="AX752" i="3" s="1"/>
  <c r="AV15" i="3"/>
  <c r="AX15" i="3" s="1"/>
  <c r="AV775" i="3"/>
  <c r="AV356" i="3"/>
  <c r="AX356" i="3" s="1"/>
  <c r="AV549" i="3"/>
  <c r="AX549" i="3" s="1"/>
  <c r="AV431" i="3"/>
  <c r="AX431" i="3" s="1"/>
  <c r="AV368" i="3"/>
  <c r="AV742" i="3"/>
  <c r="AX742" i="3" s="1"/>
  <c r="AV121" i="3"/>
  <c r="AW121" i="3"/>
  <c r="AX121" i="3" s="1"/>
  <c r="AW301" i="3"/>
  <c r="AX301" i="3" s="1"/>
  <c r="AW445" i="3"/>
  <c r="AX445" i="3" s="1"/>
  <c r="AW589" i="3"/>
  <c r="AX589" i="3" s="1"/>
  <c r="AV673" i="3"/>
  <c r="AX673" i="3" s="1"/>
  <c r="AX694" i="3"/>
  <c r="AX882" i="3"/>
  <c r="AX750" i="3"/>
  <c r="AX330" i="3"/>
  <c r="AV90" i="3"/>
  <c r="AX498" i="3"/>
  <c r="AX699" i="3"/>
  <c r="AX159" i="3"/>
  <c r="AX818" i="3"/>
  <c r="AX130" i="3"/>
  <c r="AV20" i="3"/>
  <c r="AX340" i="3"/>
  <c r="AX924" i="3"/>
  <c r="AX604" i="3"/>
  <c r="AV551" i="3"/>
  <c r="AX551" i="3" s="1"/>
  <c r="AV407" i="3"/>
  <c r="AX407" i="3" s="1"/>
  <c r="AX59" i="3"/>
  <c r="AV500" i="3"/>
  <c r="AX940" i="3"/>
  <c r="AX500" i="3"/>
  <c r="AX18" i="3"/>
  <c r="AX9" i="3"/>
  <c r="AV771" i="3"/>
  <c r="AW115" i="3"/>
  <c r="AX115" i="3" s="1"/>
  <c r="AV900" i="3"/>
  <c r="AV768" i="3"/>
  <c r="AX768" i="3" s="1"/>
  <c r="AV415" i="3"/>
  <c r="AX748" i="3"/>
  <c r="AV702" i="3"/>
  <c r="AV558" i="3"/>
  <c r="AV126" i="3"/>
  <c r="AV712" i="3"/>
  <c r="AV310" i="3"/>
  <c r="AX310" i="3" s="1"/>
  <c r="AX405" i="3"/>
  <c r="AX212" i="3"/>
  <c r="AX669" i="3"/>
  <c r="AX800" i="3"/>
  <c r="AC8" i="4"/>
  <c r="AV891" i="3"/>
  <c r="AX771" i="3"/>
  <c r="AV190" i="3"/>
  <c r="AX190" i="3" s="1"/>
  <c r="AV364" i="3"/>
  <c r="AX650" i="3"/>
  <c r="AX900" i="3"/>
  <c r="AX958" i="3"/>
  <c r="AX766" i="3"/>
  <c r="AV213" i="3"/>
  <c r="AX213" i="3" s="1"/>
  <c r="AV740" i="3"/>
  <c r="AV748" i="3"/>
  <c r="AX489" i="3"/>
  <c r="AX357" i="3"/>
  <c r="AX201" i="3"/>
  <c r="AX740" i="3"/>
  <c r="AX571" i="3"/>
  <c r="AX168" i="3"/>
  <c r="AX875" i="3"/>
  <c r="AX611" i="3"/>
  <c r="AV730" i="3"/>
  <c r="AX730" i="3" s="1"/>
  <c r="AX320" i="3"/>
  <c r="AW90" i="3"/>
  <c r="AX90" i="3" s="1"/>
  <c r="AX824" i="3"/>
  <c r="I12" i="4"/>
  <c r="AX8" i="3"/>
  <c r="O81" i="4"/>
  <c r="P80" i="4"/>
  <c r="P79" i="4"/>
  <c r="H35" i="4" l="1"/>
  <c r="D56" i="4"/>
  <c r="AS882" i="3"/>
  <c r="AO882" i="3"/>
  <c r="AP882" i="3"/>
  <c r="AA268" i="3"/>
  <c r="D23" i="4"/>
  <c r="M13" i="4"/>
  <c r="M10" i="4"/>
  <c r="M12" i="4"/>
  <c r="M11" i="4"/>
  <c r="M6" i="4"/>
  <c r="M8" i="4"/>
  <c r="M7" i="4"/>
  <c r="M9" i="4"/>
  <c r="AO590" i="3"/>
  <c r="AS590" i="3"/>
  <c r="E56" i="4"/>
  <c r="E71" i="4" s="1"/>
  <c r="AP590" i="3"/>
  <c r="AS630" i="3"/>
  <c r="AO630" i="3"/>
  <c r="AP630" i="3"/>
  <c r="AP666" i="3"/>
  <c r="H65" i="4"/>
  <c r="Z653" i="3"/>
  <c r="AA653" i="3" s="1"/>
  <c r="AN653" i="3"/>
  <c r="AX665" i="3"/>
  <c r="AO128" i="3"/>
  <c r="AP128" i="3"/>
  <c r="AS128" i="3"/>
  <c r="AP73" i="3"/>
  <c r="AS73" i="3"/>
  <c r="AO73" i="3"/>
  <c r="Z24" i="3"/>
  <c r="AN24" i="3"/>
  <c r="AP467" i="3"/>
  <c r="AO467" i="3"/>
  <c r="AS467" i="3"/>
  <c r="AS268" i="3"/>
  <c r="AP268" i="3"/>
  <c r="AO268" i="3"/>
  <c r="D53" i="4"/>
  <c r="AS576" i="3"/>
  <c r="AP576" i="3"/>
  <c r="AO576" i="3"/>
  <c r="AS864" i="3"/>
  <c r="AO864" i="3"/>
  <c r="AP864" i="3"/>
  <c r="AP502" i="3"/>
  <c r="AA502" i="3"/>
  <c r="E26" i="4"/>
  <c r="E41" i="4" s="1"/>
  <c r="AS522" i="3"/>
  <c r="AO522" i="3"/>
  <c r="E53" i="4"/>
  <c r="E68" i="4" s="1"/>
  <c r="AP522" i="3"/>
  <c r="P8" i="4"/>
  <c r="P12" i="4"/>
  <c r="P9" i="4"/>
  <c r="P11" i="4"/>
  <c r="P10" i="4"/>
  <c r="P13" i="4"/>
  <c r="P7" i="4"/>
  <c r="P6" i="4"/>
  <c r="P5" i="4"/>
  <c r="AS386" i="3"/>
  <c r="AO386" i="3"/>
  <c r="AP386" i="3"/>
  <c r="Z541" i="3"/>
  <c r="AN541" i="3"/>
  <c r="AA15" i="3"/>
  <c r="F20" i="4"/>
  <c r="AS35" i="3"/>
  <c r="AP35" i="3"/>
  <c r="AO35" i="3"/>
  <c r="AN85" i="3"/>
  <c r="Z85" i="3"/>
  <c r="AS879" i="3"/>
  <c r="AO879" i="3"/>
  <c r="AP879" i="3"/>
  <c r="Z132" i="3"/>
  <c r="AN132" i="3"/>
  <c r="AA903" i="3"/>
  <c r="AP903" i="3"/>
  <c r="F24" i="4"/>
  <c r="F39" i="4" s="1"/>
  <c r="AO97" i="3"/>
  <c r="AP97" i="3"/>
  <c r="AS97" i="3"/>
  <c r="AX557" i="3"/>
  <c r="AO182" i="3"/>
  <c r="AS182" i="3"/>
  <c r="AP182" i="3"/>
  <c r="AN141" i="3"/>
  <c r="Z141" i="3"/>
  <c r="AO9" i="3"/>
  <c r="AP9" i="3"/>
  <c r="G54" i="4"/>
  <c r="G69" i="4" s="1"/>
  <c r="AS9" i="3"/>
  <c r="AA344" i="3"/>
  <c r="I25" i="4"/>
  <c r="I40" i="4" s="1"/>
  <c r="AS449" i="3"/>
  <c r="AO449" i="3"/>
  <c r="AP449" i="3"/>
  <c r="AS859" i="3"/>
  <c r="AP859" i="3"/>
  <c r="AO859" i="3"/>
  <c r="Z657" i="3"/>
  <c r="AA657" i="3" s="1"/>
  <c r="AN657" i="3"/>
  <c r="AP430" i="3"/>
  <c r="AS430" i="3"/>
  <c r="AO430" i="3"/>
  <c r="AO854" i="3"/>
  <c r="AS854" i="3"/>
  <c r="AP854" i="3"/>
  <c r="AO818" i="3"/>
  <c r="AP818" i="3"/>
  <c r="AS818" i="3"/>
  <c r="Z326" i="3"/>
  <c r="AN326" i="3"/>
  <c r="AP701" i="3"/>
  <c r="D32" i="2"/>
  <c r="D36" i="2"/>
  <c r="D30" i="2"/>
  <c r="D31" i="2"/>
  <c r="D35" i="2"/>
  <c r="D37" i="2"/>
  <c r="D33" i="2"/>
  <c r="R88" i="4"/>
  <c r="D34" i="2"/>
  <c r="Z16" i="3"/>
  <c r="Z5" i="3" s="1"/>
  <c r="AN16" i="3"/>
  <c r="AO83" i="3"/>
  <c r="AS83" i="3"/>
  <c r="AP83" i="3"/>
  <c r="AW4" i="3"/>
  <c r="AW3" i="3" s="1"/>
  <c r="AN159" i="3"/>
  <c r="Z159" i="3"/>
  <c r="AS19" i="3"/>
  <c r="AP19" i="3"/>
  <c r="AO19" i="3"/>
  <c r="AA538" i="3"/>
  <c r="G23" i="4"/>
  <c r="G38" i="4" s="1"/>
  <c r="AP662" i="3"/>
  <c r="AS662" i="3"/>
  <c r="AO662" i="3"/>
  <c r="D50" i="4"/>
  <c r="AA119" i="3"/>
  <c r="AA891" i="3"/>
  <c r="AP891" i="3"/>
  <c r="H52" i="4"/>
  <c r="H67" i="4" s="1"/>
  <c r="AS915" i="3"/>
  <c r="AP915" i="3"/>
  <c r="AO915" i="3"/>
  <c r="Z645" i="3"/>
  <c r="AN645" i="3"/>
  <c r="AS151" i="3"/>
  <c r="AO151" i="3"/>
  <c r="AP151" i="3"/>
  <c r="AS583" i="3"/>
  <c r="AP583" i="3"/>
  <c r="AO583" i="3"/>
  <c r="AO910" i="3"/>
  <c r="AS910" i="3"/>
  <c r="AP910" i="3"/>
  <c r="Z663" i="3"/>
  <c r="AN663" i="3"/>
  <c r="AP905" i="3"/>
  <c r="AS905" i="3"/>
  <c r="AO905" i="3"/>
  <c r="AP872" i="3"/>
  <c r="AS872" i="3"/>
  <c r="AO872" i="3"/>
  <c r="D51" i="4"/>
  <c r="I4" i="3"/>
  <c r="AJ2" i="3"/>
  <c r="AJ3" i="3"/>
  <c r="AS677" i="3"/>
  <c r="AP677" i="3"/>
  <c r="AO677" i="3"/>
  <c r="AO736" i="3"/>
  <c r="AP736" i="3"/>
  <c r="AS736" i="3"/>
  <c r="Z120" i="3"/>
  <c r="AA120" i="3" s="1"/>
  <c r="AN120" i="3"/>
  <c r="AP857" i="3"/>
  <c r="AO857" i="3"/>
  <c r="AS857" i="3"/>
  <c r="AS605" i="3"/>
  <c r="AO605" i="3"/>
  <c r="AP605" i="3"/>
  <c r="U13" i="4"/>
  <c r="Q86" i="4"/>
  <c r="Z228" i="3"/>
  <c r="AA228" i="3" s="1"/>
  <c r="AN228" i="3"/>
  <c r="I55" i="4"/>
  <c r="I70" i="4" s="1"/>
  <c r="AO344" i="3"/>
  <c r="AP344" i="3"/>
  <c r="AS344" i="3"/>
  <c r="AO538" i="3"/>
  <c r="AP538" i="3"/>
  <c r="AS538" i="3"/>
  <c r="G53" i="4"/>
  <c r="G68" i="4" s="1"/>
  <c r="AS594" i="3"/>
  <c r="AP594" i="3"/>
  <c r="AO594" i="3"/>
  <c r="D57" i="4"/>
  <c r="AO119" i="3"/>
  <c r="AP119" i="3"/>
  <c r="AS119" i="3"/>
  <c r="G22" i="4"/>
  <c r="G37" i="4" s="1"/>
  <c r="AS825" i="3"/>
  <c r="AO825" i="3"/>
  <c r="AP825" i="3"/>
  <c r="F65" i="4"/>
  <c r="Z889" i="3"/>
  <c r="AA889" i="3" s="1"/>
  <c r="AN889" i="3"/>
  <c r="R10" i="4"/>
  <c r="R6" i="4"/>
  <c r="R8" i="4"/>
  <c r="R13" i="4"/>
  <c r="R11" i="4"/>
  <c r="R9" i="4"/>
  <c r="R5" i="4"/>
  <c r="I72" i="4"/>
  <c r="R12" i="4"/>
  <c r="AV4" i="3"/>
  <c r="AV3" i="3" s="1"/>
  <c r="Z60" i="3"/>
  <c r="AA60" i="3" s="1"/>
  <c r="AN60" i="3"/>
  <c r="M5" i="4"/>
  <c r="AS703" i="3"/>
  <c r="AO703" i="3"/>
  <c r="AP703" i="3"/>
  <c r="AS118" i="3"/>
  <c r="AO118" i="3"/>
  <c r="AP118" i="3"/>
  <c r="AP533" i="3"/>
  <c r="AO533" i="3"/>
  <c r="AS533" i="3"/>
  <c r="AP639" i="3"/>
  <c r="AO639" i="3"/>
  <c r="AS639" i="3"/>
  <c r="AX137" i="3"/>
  <c r="AX4" i="3" s="1"/>
  <c r="AX3" i="3" s="1"/>
  <c r="AN431" i="3"/>
  <c r="Z431" i="3"/>
  <c r="AA431" i="3" s="1"/>
  <c r="AS197" i="3"/>
  <c r="AP197" i="3"/>
  <c r="E50" i="4"/>
  <c r="AO197" i="3"/>
  <c r="AA522" i="3"/>
  <c r="E23" i="4"/>
  <c r="E38" i="4" s="1"/>
  <c r="AS460" i="3"/>
  <c r="AP460" i="3"/>
  <c r="AO460" i="3"/>
  <c r="AS328" i="3"/>
  <c r="AP328" i="3"/>
  <c r="AO328" i="3"/>
  <c r="G52" i="4"/>
  <c r="G67" i="4" s="1"/>
  <c r="AN29" i="3"/>
  <c r="Z29" i="3"/>
  <c r="AA122" i="3"/>
  <c r="Z906" i="3"/>
  <c r="AA906" i="3" s="1"/>
  <c r="AN906" i="3"/>
  <c r="Z405" i="3"/>
  <c r="AA405" i="3" s="1"/>
  <c r="AN405" i="3"/>
  <c r="J13" i="4"/>
  <c r="S7" i="4" s="1"/>
  <c r="D93" i="4" s="1"/>
  <c r="AA872" i="3"/>
  <c r="D21" i="4"/>
  <c r="AS693" i="3"/>
  <c r="AP693" i="3"/>
  <c r="AO693" i="3"/>
  <c r="I36" i="4"/>
  <c r="D20" i="4"/>
  <c r="AS650" i="3"/>
  <c r="AO650" i="3"/>
  <c r="AP650" i="3"/>
  <c r="D42" i="4"/>
  <c r="AX749" i="3"/>
  <c r="AN198" i="3"/>
  <c r="Z198" i="3"/>
  <c r="AO419" i="3"/>
  <c r="AS419" i="3"/>
  <c r="AP419" i="3"/>
  <c r="AO759" i="3"/>
  <c r="AS759" i="3"/>
  <c r="AP759" i="3"/>
  <c r="AS641" i="3"/>
  <c r="AO641" i="3"/>
  <c r="AP641" i="3"/>
  <c r="AA691" i="3"/>
  <c r="AP691" i="3"/>
  <c r="AS870" i="3"/>
  <c r="AO870" i="3"/>
  <c r="AP870" i="3"/>
  <c r="E27" i="4"/>
  <c r="E42" i="4" s="1"/>
  <c r="AP519" i="3"/>
  <c r="AS519" i="3"/>
  <c r="E57" i="4"/>
  <c r="E72" i="4" s="1"/>
  <c r="AO519" i="3"/>
  <c r="Z520" i="3"/>
  <c r="AN520" i="3"/>
  <c r="I27" i="4"/>
  <c r="I42" i="4" s="1"/>
  <c r="AA842" i="3"/>
  <c r="D70" i="4"/>
  <c r="J54" i="4"/>
  <c r="J69" i="4" s="1"/>
  <c r="D69" i="4"/>
  <c r="AO433" i="3"/>
  <c r="AP433" i="3"/>
  <c r="AS433" i="3"/>
  <c r="AA424" i="3"/>
  <c r="AP424" i="3"/>
  <c r="AS640" i="3"/>
  <c r="AO640" i="3"/>
  <c r="AP640" i="3"/>
  <c r="G50" i="4"/>
  <c r="J24" i="4"/>
  <c r="J39" i="4" s="1"/>
  <c r="D39" i="4"/>
  <c r="AX701" i="3"/>
  <c r="AN33" i="3"/>
  <c r="Z33" i="3"/>
  <c r="Z36" i="3"/>
  <c r="AN36" i="3"/>
  <c r="AO15" i="3"/>
  <c r="AS15" i="3"/>
  <c r="AP15" i="3"/>
  <c r="AA279" i="3"/>
  <c r="AP279" i="3"/>
  <c r="AA640" i="3"/>
  <c r="G20" i="4"/>
  <c r="AP600" i="3"/>
  <c r="AO600" i="3"/>
  <c r="AS600" i="3"/>
  <c r="AS664" i="3"/>
  <c r="AP664" i="3"/>
  <c r="AO664" i="3"/>
  <c r="Z400" i="3"/>
  <c r="AA400" i="3" s="1"/>
  <c r="AN400" i="3"/>
  <c r="AS649" i="3"/>
  <c r="AO649" i="3"/>
  <c r="AP649" i="3"/>
  <c r="AP842" i="3"/>
  <c r="AS842" i="3"/>
  <c r="AO842" i="3"/>
  <c r="AA882" i="3"/>
  <c r="D26" i="4"/>
  <c r="AP470" i="3"/>
  <c r="AS470" i="3"/>
  <c r="AO470" i="3"/>
  <c r="E33" i="2"/>
  <c r="E37" i="2"/>
  <c r="E35" i="2"/>
  <c r="E30" i="2"/>
  <c r="E31" i="2"/>
  <c r="E36" i="2"/>
  <c r="E32" i="2"/>
  <c r="S88" i="4"/>
  <c r="E34" i="2"/>
  <c r="P81" i="4"/>
  <c r="O82" i="4"/>
  <c r="AO120" i="3" l="1"/>
  <c r="AS120" i="3"/>
  <c r="AP120" i="3"/>
  <c r="AA541" i="3"/>
  <c r="G26" i="4"/>
  <c r="G41" i="4" s="1"/>
  <c r="I28" i="4"/>
  <c r="I43" i="4" s="1"/>
  <c r="F25" i="4"/>
  <c r="F40" i="4" s="1"/>
  <c r="AA159" i="3"/>
  <c r="F23" i="4"/>
  <c r="F38" i="4" s="1"/>
  <c r="D68" i="4"/>
  <c r="D38" i="4"/>
  <c r="G35" i="4"/>
  <c r="H25" i="4"/>
  <c r="H40" i="4" s="1"/>
  <c r="AS159" i="3"/>
  <c r="AP159" i="3"/>
  <c r="AO159" i="3"/>
  <c r="F53" i="4"/>
  <c r="F68" i="4" s="1"/>
  <c r="AA85" i="3"/>
  <c r="H21" i="4"/>
  <c r="D35" i="4"/>
  <c r="AP906" i="3"/>
  <c r="AO906" i="3"/>
  <c r="AS906" i="3"/>
  <c r="AO60" i="3"/>
  <c r="AS60" i="3"/>
  <c r="AP60" i="3"/>
  <c r="AP889" i="3"/>
  <c r="AO889" i="3"/>
  <c r="AS889" i="3"/>
  <c r="D58" i="4"/>
  <c r="D73" i="4" s="1"/>
  <c r="D65" i="4"/>
  <c r="J50" i="4"/>
  <c r="AS85" i="3"/>
  <c r="AO85" i="3"/>
  <c r="AP85" i="3"/>
  <c r="H51" i="4"/>
  <c r="S12" i="4"/>
  <c r="D98" i="4" s="1"/>
  <c r="AA33" i="3"/>
  <c r="Y5" i="3"/>
  <c r="F27" i="4"/>
  <c r="F42" i="4" s="1"/>
  <c r="Y4" i="3"/>
  <c r="E58" i="4"/>
  <c r="E73" i="4" s="1"/>
  <c r="E65" i="4"/>
  <c r="G65" i="4"/>
  <c r="AA198" i="3"/>
  <c r="E20" i="4"/>
  <c r="AA29" i="3"/>
  <c r="F21" i="4"/>
  <c r="F36" i="4" s="1"/>
  <c r="AP645" i="3"/>
  <c r="AO645" i="3"/>
  <c r="E51" i="4"/>
  <c r="E66" i="4" s="1"/>
  <c r="AS645" i="3"/>
  <c r="AO198" i="3"/>
  <c r="AS198" i="3"/>
  <c r="AP198" i="3"/>
  <c r="AO29" i="3"/>
  <c r="AS29" i="3"/>
  <c r="AP29" i="3"/>
  <c r="AS663" i="3"/>
  <c r="AP663" i="3"/>
  <c r="D52" i="4"/>
  <c r="AO663" i="3"/>
  <c r="AA645" i="3"/>
  <c r="E21" i="4"/>
  <c r="E36" i="4" s="1"/>
  <c r="AS653" i="3"/>
  <c r="AO653" i="3"/>
  <c r="AP653" i="3"/>
  <c r="D72" i="4"/>
  <c r="AP228" i="3"/>
  <c r="AS228" i="3"/>
  <c r="AO228" i="3"/>
  <c r="I58" i="4"/>
  <c r="I73" i="4" s="1"/>
  <c r="AO400" i="3"/>
  <c r="AS400" i="3"/>
  <c r="AP400" i="3"/>
  <c r="D36" i="4"/>
  <c r="AA663" i="3"/>
  <c r="D22" i="4"/>
  <c r="AP33" i="3"/>
  <c r="AO33" i="3"/>
  <c r="AS33" i="3"/>
  <c r="F57" i="4"/>
  <c r="F72" i="4" s="1"/>
  <c r="AS16" i="3"/>
  <c r="AS4" i="3" s="1"/>
  <c r="AS3" i="3" s="1"/>
  <c r="F56" i="4"/>
  <c r="F71" i="4" s="1"/>
  <c r="AO16" i="3"/>
  <c r="AP16" i="3"/>
  <c r="AS326" i="3"/>
  <c r="AO326" i="3"/>
  <c r="AP326" i="3"/>
  <c r="G51" i="4"/>
  <c r="G66" i="4" s="1"/>
  <c r="AS657" i="3"/>
  <c r="AO657" i="3"/>
  <c r="AP657" i="3"/>
  <c r="D71" i="4"/>
  <c r="AA520" i="3"/>
  <c r="E25" i="4"/>
  <c r="AP431" i="3"/>
  <c r="AS431" i="3"/>
  <c r="AO431" i="3"/>
  <c r="F55" i="4"/>
  <c r="F70" i="4" s="1"/>
  <c r="AA16" i="3"/>
  <c r="F26" i="4"/>
  <c r="F41" i="4" s="1"/>
  <c r="AA326" i="3"/>
  <c r="G21" i="4"/>
  <c r="G36" i="4" s="1"/>
  <c r="F35" i="4"/>
  <c r="F28" i="4"/>
  <c r="F43" i="4" s="1"/>
  <c r="AS24" i="3"/>
  <c r="F52" i="4"/>
  <c r="F67" i="4" s="1"/>
  <c r="AP24" i="3"/>
  <c r="AO24" i="3"/>
  <c r="AO520" i="3"/>
  <c r="AP520" i="3"/>
  <c r="AS520" i="3"/>
  <c r="E55" i="4"/>
  <c r="AS36" i="3"/>
  <c r="G55" i="4"/>
  <c r="G70" i="4" s="1"/>
  <c r="AO36" i="3"/>
  <c r="AP36" i="3"/>
  <c r="S13" i="4"/>
  <c r="S9" i="4"/>
  <c r="D95" i="4" s="1"/>
  <c r="S11" i="4"/>
  <c r="D97" i="4" s="1"/>
  <c r="S5" i="4"/>
  <c r="D91" i="4" s="1"/>
  <c r="S6" i="4"/>
  <c r="D92" i="4" s="1"/>
  <c r="S10" i="4"/>
  <c r="D96" i="4" s="1"/>
  <c r="F51" i="4"/>
  <c r="AA141" i="3"/>
  <c r="G27" i="4"/>
  <c r="G42" i="4" s="1"/>
  <c r="AP132" i="3"/>
  <c r="H53" i="4"/>
  <c r="H68" i="4" s="1"/>
  <c r="AO132" i="3"/>
  <c r="AS132" i="3"/>
  <c r="AA24" i="3"/>
  <c r="AA5" i="3" s="1"/>
  <c r="F22" i="4"/>
  <c r="F37" i="4" s="1"/>
  <c r="J26" i="4"/>
  <c r="J41" i="4" s="1"/>
  <c r="D41" i="4"/>
  <c r="AA36" i="3"/>
  <c r="G25" i="4"/>
  <c r="G40" i="4" s="1"/>
  <c r="AS405" i="3"/>
  <c r="AP405" i="3"/>
  <c r="AO405" i="3"/>
  <c r="H55" i="4"/>
  <c r="H70" i="4" s="1"/>
  <c r="S8" i="4"/>
  <c r="D94" i="4" s="1"/>
  <c r="D66" i="4"/>
  <c r="J51" i="4"/>
  <c r="J66" i="4" s="1"/>
  <c r="AO141" i="3"/>
  <c r="AS141" i="3"/>
  <c r="AP141" i="3"/>
  <c r="G57" i="4"/>
  <c r="G72" i="4" s="1"/>
  <c r="AA132" i="3"/>
  <c r="H23" i="4"/>
  <c r="H38" i="4" s="1"/>
  <c r="AS541" i="3"/>
  <c r="AO541" i="3"/>
  <c r="AP541" i="3"/>
  <c r="G56" i="4"/>
  <c r="G71" i="4" s="1"/>
  <c r="AN4" i="3"/>
  <c r="O83" i="4"/>
  <c r="P82" i="4"/>
  <c r="E40" i="4" l="1"/>
  <c r="J25" i="4"/>
  <c r="J40" i="4" s="1"/>
  <c r="J52" i="4"/>
  <c r="J67" i="4" s="1"/>
  <c r="D67" i="4"/>
  <c r="H66" i="4"/>
  <c r="H58" i="4"/>
  <c r="H73" i="4" s="1"/>
  <c r="J21" i="4"/>
  <c r="J36" i="4" s="1"/>
  <c r="J53" i="4"/>
  <c r="J68" i="4" s="1"/>
  <c r="J56" i="4"/>
  <c r="J71" i="4" s="1"/>
  <c r="J27" i="4"/>
  <c r="J42" i="4" s="1"/>
  <c r="E28" i="4"/>
  <c r="E43" i="4" s="1"/>
  <c r="E35" i="4"/>
  <c r="E70" i="4"/>
  <c r="J55" i="4"/>
  <c r="J70" i="4" s="1"/>
  <c r="J57" i="4"/>
  <c r="J72" i="4" s="1"/>
  <c r="G28" i="4"/>
  <c r="G43" i="4" s="1"/>
  <c r="D37" i="4"/>
  <c r="J22" i="4"/>
  <c r="J37" i="4" s="1"/>
  <c r="G58" i="4"/>
  <c r="G73" i="4" s="1"/>
  <c r="J65" i="4"/>
  <c r="J20" i="4"/>
  <c r="J23" i="4"/>
  <c r="J38" i="4" s="1"/>
  <c r="H36" i="4"/>
  <c r="H28" i="4"/>
  <c r="H43" i="4" s="1"/>
  <c r="F66" i="4"/>
  <c r="F58" i="4"/>
  <c r="F73" i="4" s="1"/>
  <c r="V71" i="4"/>
  <c r="V72" i="4"/>
  <c r="D28" i="4"/>
  <c r="D43" i="4" s="1"/>
  <c r="O84" i="4"/>
  <c r="P83" i="4"/>
  <c r="J58" i="4" l="1"/>
  <c r="J73" i="4" s="1"/>
  <c r="J28" i="4"/>
  <c r="J43" i="4" s="1"/>
  <c r="J35" i="4"/>
  <c r="P84" i="4"/>
  <c r="O85" i="4"/>
  <c r="P85" i="4" s="1"/>
  <c r="S86" i="4" l="1"/>
  <c r="R86" i="4"/>
  <c r="P86" i="4"/>
  <c r="T8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Carlson</author>
  </authors>
  <commentList>
    <comment ref="I5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Was 1.  Set to 0 to reflect broader assumption that no plugging in occurs above +20F.</t>
        </r>
      </text>
    </comment>
    <comment ref="I5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Was 3.  Set to 0 to reflect broader assumption that no plugging in occurs above +20F.</t>
        </r>
      </text>
    </comment>
    <comment ref="AI8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Really 15 minutes, but set to high value to get match formula to work in Column AV of CarChipDataSorted sheet.</t>
        </r>
      </text>
    </comment>
  </commentList>
</comments>
</file>

<file path=xl/sharedStrings.xml><?xml version="1.0" encoding="utf-8"?>
<sst xmlns="http://schemas.openxmlformats.org/spreadsheetml/2006/main" count="3395" uniqueCount="1322">
  <si>
    <t>C0:</t>
  </si>
  <si>
    <t>C1:</t>
  </si>
  <si>
    <t>Sum of opModeFraction</t>
  </si>
  <si>
    <t>Column Labels</t>
  </si>
  <si>
    <t>Avg of</t>
  </si>
  <si>
    <t>Soak (min)</t>
  </si>
  <si>
    <t>Row Labels</t>
  </si>
  <si>
    <t>21 &amp; 31</t>
  </si>
  <si>
    <t>Grand Total</t>
  </si>
  <si>
    <t>MOVES-Based Soak Distributions by Vehicle Source Type and Soak Time Interval</t>
  </si>
  <si>
    <t>MOVES Soak Distribution Intervals</t>
  </si>
  <si>
    <t>Assumed</t>
  </si>
  <si>
    <t>Soak Time</t>
  </si>
  <si>
    <t>(min)</t>
  </si>
  <si>
    <t>---</t>
  </si>
  <si>
    <t>MOVES LDV</t>
  </si>
  <si>
    <t>Fractions</t>
  </si>
  <si>
    <t>-</t>
  </si>
  <si>
    <t>Cold ADC</t>
  </si>
  <si>
    <t>Hot ADC</t>
  </si>
  <si>
    <t>PM</t>
  </si>
  <si>
    <t>HC</t>
  </si>
  <si>
    <t>CO</t>
  </si>
  <si>
    <t>NOx</t>
  </si>
  <si>
    <t>Tables 3-6, 3-10 through 3-12</t>
  </si>
  <si>
    <t>Start Type</t>
  </si>
  <si>
    <t>Inferred</t>
  </si>
  <si>
    <t>Curve-Fitted Plug-In Benefits (%)</t>
  </si>
  <si>
    <t>by Soak Time and Pollutant</t>
  </si>
  <si>
    <t>Curve</t>
  </si>
  <si>
    <t>SSE</t>
  </si>
  <si>
    <t>PlugBen(%)  =  C0 x Time ^ (C1)</t>
  </si>
  <si>
    <t>Curve Fitting of Relative Plug-In Benefits vs. Soak Time</t>
  </si>
  <si>
    <t>Relative Plug-In Benefits (% Reduction) From</t>
  </si>
  <si>
    <t>Vehicle Characterization Report - Volume 1</t>
  </si>
  <si>
    <t>Calculation of Plug-In Benefits (% Reductions from MOVES-Based No Plug-In Rates)</t>
  </si>
  <si>
    <r>
      <t>Composite Plug-In Benefits (Full Plug-In Use, &lt;= -20</t>
    </r>
    <r>
      <rPr>
        <b/>
        <sz val="11"/>
        <rFont val="Calibri"/>
        <family val="2"/>
      </rPr>
      <t>°</t>
    </r>
    <r>
      <rPr>
        <b/>
        <sz val="11"/>
        <rFont val="Calibri"/>
        <family val="2"/>
        <scheme val="minor"/>
      </rPr>
      <t xml:space="preserve">F): </t>
    </r>
  </si>
  <si>
    <t>Scaled Plug-In Benefits Reflecting</t>
  </si>
  <si>
    <t>Temperature Dependent Usage Rates</t>
  </si>
  <si>
    <t>Ambient</t>
  </si>
  <si>
    <r>
      <t>Temp (</t>
    </r>
    <r>
      <rPr>
        <sz val="11"/>
        <rFont val="Calibri"/>
        <family val="2"/>
      </rPr>
      <t>°F)</t>
    </r>
  </si>
  <si>
    <t>Plug-In Use</t>
  </si>
  <si>
    <t>Rate (%)</t>
  </si>
  <si>
    <t>(per VC Report - Vol 1, Sec 5.1)</t>
  </si>
  <si>
    <t xml:space="preserve"> </t>
  </si>
  <si>
    <t>max</t>
  </si>
  <si>
    <t>Soak less than:</t>
  </si>
  <si>
    <t>intercept</t>
  </si>
  <si>
    <t>min</t>
  </si>
  <si>
    <t>Soak Time Filter</t>
  </si>
  <si>
    <t>slope</t>
  </si>
  <si>
    <t>x=</t>
  </si>
  <si>
    <t>MY Make Model</t>
  </si>
  <si>
    <t>Trip NO.</t>
  </si>
  <si>
    <t>Trip No._Carchip</t>
  </si>
  <si>
    <t>Start Time</t>
  </si>
  <si>
    <t>Duration</t>
  </si>
  <si>
    <t>Distance (Miles)</t>
  </si>
  <si>
    <t>Weekday</t>
  </si>
  <si>
    <t>Soak Time
[value]</t>
  </si>
  <si>
    <t>Soak Time
[hr-min-sec]</t>
  </si>
  <si>
    <t>Soak Time
[min]</t>
  </si>
  <si>
    <t>Start Time
mm/dd</t>
  </si>
  <si>
    <t>starting Coolant Temp. (°F)</t>
  </si>
  <si>
    <t>Closest Time</t>
  </si>
  <si>
    <t>Ambient Temp. (°F)</t>
  </si>
  <si>
    <t>Coolant Temp. (°F) without first &amp; last trip</t>
  </si>
  <si>
    <t>Ambient Temp. (°F) without first &amp; last trip</t>
  </si>
  <si>
    <t>Soak Time
[hrs]</t>
  </si>
  <si>
    <t>vehicle specific predicted coolant T -ambient</t>
  </si>
  <si>
    <t>ending coolant T (F)</t>
  </si>
  <si>
    <t>veh spcfc pred clnt T+ assmd plugin-ambnt (47.3F)</t>
  </si>
  <si>
    <t>starting coolant-ambient</t>
  </si>
  <si>
    <t>abs error for cooldown model</t>
  </si>
  <si>
    <t>abs error for plugin model</t>
  </si>
  <si>
    <t>Last Trip of Day?</t>
  </si>
  <si>
    <t>closer to plugin than cooldown?</t>
  </si>
  <si>
    <t>closer to plugin than to cooldown</t>
  </si>
  <si>
    <t>plugin coolant temp - ambient air temp</t>
  </si>
  <si>
    <t>nonplugin coolant temp-ambient temp</t>
  </si>
  <si>
    <t>at least x degrees above cooldown model-amb</t>
  </si>
  <si>
    <t>eng size(l)</t>
  </si>
  <si>
    <t>coolant temp&gt;x above cooldown prediction?</t>
  </si>
  <si>
    <t>soak is 6 or more hours?</t>
  </si>
  <si>
    <t>Predicted Coolant Temp (F)</t>
  </si>
  <si>
    <t>Plug-In Model Coolant Temp (F)</t>
  </si>
  <si>
    <t>Non Plug-In Coolant Temp (F)</t>
  </si>
  <si>
    <t>MOVES Soak Interval (min)</t>
  </si>
  <si>
    <t>Ambient Temp Interval</t>
  </si>
  <si>
    <t>TRC Revised Plug-In vs. Cooldown</t>
  </si>
  <si>
    <t>TRC Revised State</t>
  </si>
  <si>
    <t>Added Plug-In  Instances</t>
  </si>
  <si>
    <t>100 Meek 2000 Tundra</t>
  </si>
  <si>
    <t>Trip 47</t>
  </si>
  <si>
    <t>14hr25min43sec</t>
  </si>
  <si>
    <t>Trip 48</t>
  </si>
  <si>
    <t>6hr35min54sec</t>
  </si>
  <si>
    <t>Trip 49</t>
  </si>
  <si>
    <t>1hr35min28sec</t>
  </si>
  <si>
    <t>Trip 50</t>
  </si>
  <si>
    <t>14hr17min20sec</t>
  </si>
  <si>
    <t>Trip 51</t>
  </si>
  <si>
    <t>1min26sec</t>
  </si>
  <si>
    <t>Trip 52</t>
  </si>
  <si>
    <t>8hr6min9sec</t>
  </si>
  <si>
    <t>Trip 53</t>
  </si>
  <si>
    <t>7min53sec</t>
  </si>
  <si>
    <t>Trip 54</t>
  </si>
  <si>
    <t>14hr21min37sec</t>
  </si>
  <si>
    <t>Trip 55</t>
  </si>
  <si>
    <t>3min24sec</t>
  </si>
  <si>
    <t>Trip 56</t>
  </si>
  <si>
    <t>9hr42min30sec</t>
  </si>
  <si>
    <t>Trip 57</t>
  </si>
  <si>
    <t>12hr59min51sec</t>
  </si>
  <si>
    <t>Trip 58</t>
  </si>
  <si>
    <t>8hr35min27sec</t>
  </si>
  <si>
    <t>Trip 59</t>
  </si>
  <si>
    <t>8min28sec</t>
  </si>
  <si>
    <t>Trip 60</t>
  </si>
  <si>
    <t>16hr5min51sec</t>
  </si>
  <si>
    <t>Trip 61</t>
  </si>
  <si>
    <t>1min30sec</t>
  </si>
  <si>
    <t>Trip 62</t>
  </si>
  <si>
    <t>39min10sec</t>
  </si>
  <si>
    <t>Trip 63</t>
  </si>
  <si>
    <t>1hr12min2sec</t>
  </si>
  <si>
    <t>Trip 64</t>
  </si>
  <si>
    <t>47min40sec</t>
  </si>
  <si>
    <t>Trip 65</t>
  </si>
  <si>
    <t>1hr43min57sec</t>
  </si>
  <si>
    <t>Trip 66</t>
  </si>
  <si>
    <t>16hr19min31sec</t>
  </si>
  <si>
    <t>Trip 67</t>
  </si>
  <si>
    <t>2min30sec</t>
  </si>
  <si>
    <t>Trip 68</t>
  </si>
  <si>
    <t>21min47sec</t>
  </si>
  <si>
    <t>Trip 69</t>
  </si>
  <si>
    <t>17min37sec</t>
  </si>
  <si>
    <t>Trip 70</t>
  </si>
  <si>
    <t>35min35sec</t>
  </si>
  <si>
    <t>Trip 71</t>
  </si>
  <si>
    <t>19min33sec</t>
  </si>
  <si>
    <t>Trip 72</t>
  </si>
  <si>
    <t>3min28sec</t>
  </si>
  <si>
    <t>Trip 73</t>
  </si>
  <si>
    <t>18hr0min17sec</t>
  </si>
  <si>
    <t>141 Kristin Thompson 1999 GMC Sierra</t>
  </si>
  <si>
    <t>Trip 76</t>
  </si>
  <si>
    <t>27min10sec</t>
  </si>
  <si>
    <t>Trip 77</t>
  </si>
  <si>
    <t>12hr31min8sec</t>
  </si>
  <si>
    <t>Trip 78</t>
  </si>
  <si>
    <t>5hr11min48sec</t>
  </si>
  <si>
    <t>Trip 79</t>
  </si>
  <si>
    <t>4hr3min8sec</t>
  </si>
  <si>
    <t>Trip 80</t>
  </si>
  <si>
    <t>1hr8min26sec</t>
  </si>
  <si>
    <t>Trip 81</t>
  </si>
  <si>
    <t>1hr12min54sec</t>
  </si>
  <si>
    <t>Trip 82</t>
  </si>
  <si>
    <t>10hr14min18sec</t>
  </si>
  <si>
    <t>Trip 83</t>
  </si>
  <si>
    <t>5hr24min55sec</t>
  </si>
  <si>
    <t>Trip 84</t>
  </si>
  <si>
    <t>2hr6min24sec</t>
  </si>
  <si>
    <t>Trip 85</t>
  </si>
  <si>
    <t>1hr24min37sec</t>
  </si>
  <si>
    <t>Trip 86</t>
  </si>
  <si>
    <t>1hr26min14sec</t>
  </si>
  <si>
    <t>Trip 87</t>
  </si>
  <si>
    <t>0min10sec</t>
  </si>
  <si>
    <t>Trip 88</t>
  </si>
  <si>
    <t>46min44sec</t>
  </si>
  <si>
    <t>Trip 89</t>
  </si>
  <si>
    <t>16min33sec</t>
  </si>
  <si>
    <t>Trip 90</t>
  </si>
  <si>
    <t>8hr36min22sec</t>
  </si>
  <si>
    <t>Trip 91</t>
  </si>
  <si>
    <t>5hr14min5sec</t>
  </si>
  <si>
    <t>Trip 92</t>
  </si>
  <si>
    <t>3hr44min40sec</t>
  </si>
  <si>
    <t>Trip 93</t>
  </si>
  <si>
    <t>59min3sec</t>
  </si>
  <si>
    <t>Trip 94</t>
  </si>
  <si>
    <t>19min43sec</t>
  </si>
  <si>
    <t>Trip 95</t>
  </si>
  <si>
    <t>16min36sec</t>
  </si>
  <si>
    <t>Trip 96</t>
  </si>
  <si>
    <t>10hr57min0sec</t>
  </si>
  <si>
    <t>Trip 97</t>
  </si>
  <si>
    <t>6hr42min36sec</t>
  </si>
  <si>
    <t>Trip 98</t>
  </si>
  <si>
    <t>50min4sec</t>
  </si>
  <si>
    <t>Trip 99</t>
  </si>
  <si>
    <t>1hr12min42sec</t>
  </si>
  <si>
    <t>Trip 100</t>
  </si>
  <si>
    <t>10min44sec</t>
  </si>
  <si>
    <t>Trip 101</t>
  </si>
  <si>
    <t>18hr8min15sec</t>
  </si>
  <si>
    <t>Trip 102</t>
  </si>
  <si>
    <t>7min40sec</t>
  </si>
  <si>
    <t>Trip 103</t>
  </si>
  <si>
    <t>50min50sec</t>
  </si>
  <si>
    <t>Trip 104</t>
  </si>
  <si>
    <t>1hr55min51sec</t>
  </si>
  <si>
    <t>Trip 105</t>
  </si>
  <si>
    <t>19min47sec</t>
  </si>
  <si>
    <t>Trip 106</t>
  </si>
  <si>
    <t>Trip 107</t>
  </si>
  <si>
    <t>1hr11min43sec</t>
  </si>
  <si>
    <t>Trip 108</t>
  </si>
  <si>
    <t>2hr56min7sec</t>
  </si>
  <si>
    <t>Trip 109</t>
  </si>
  <si>
    <t>1hr27min1sec</t>
  </si>
  <si>
    <t>Trip 110</t>
  </si>
  <si>
    <t>1hr53min52sec</t>
  </si>
  <si>
    <t>Trip 111</t>
  </si>
  <si>
    <t>6hr33min41sec</t>
  </si>
  <si>
    <t>Trip 112</t>
  </si>
  <si>
    <t>6hr4min29sec</t>
  </si>
  <si>
    <t>Trip 113</t>
  </si>
  <si>
    <t>26min31sec</t>
  </si>
  <si>
    <t>Trip 114</t>
  </si>
  <si>
    <t>17min48sec</t>
  </si>
  <si>
    <t>Trip 115</t>
  </si>
  <si>
    <t>18min39sec</t>
  </si>
  <si>
    <t>Trip 116</t>
  </si>
  <si>
    <t>11hr58min9sec</t>
  </si>
  <si>
    <t>Trip 117</t>
  </si>
  <si>
    <t>5hr10min54sec</t>
  </si>
  <si>
    <t>184Jim Carpenter 2004 Chevy Silverado</t>
  </si>
  <si>
    <t>Trip 2</t>
  </si>
  <si>
    <t>10min24sec</t>
  </si>
  <si>
    <t>Trip 3</t>
  </si>
  <si>
    <t>4min56sec</t>
  </si>
  <si>
    <t>Trip 4</t>
  </si>
  <si>
    <t>0min39sec</t>
  </si>
  <si>
    <t>Trip 5</t>
  </si>
  <si>
    <t>16min10sec</t>
  </si>
  <si>
    <t>Trip 6</t>
  </si>
  <si>
    <t>1min6sec</t>
  </si>
  <si>
    <t>Trip 7</t>
  </si>
  <si>
    <t>30min38sec</t>
  </si>
  <si>
    <t>Trip 8</t>
  </si>
  <si>
    <t>Trip 9</t>
  </si>
  <si>
    <t>54min28sec</t>
  </si>
  <si>
    <t>Trip 10</t>
  </si>
  <si>
    <t>40min37sec</t>
  </si>
  <si>
    <t>Trip 11</t>
  </si>
  <si>
    <t>9min29sec</t>
  </si>
  <si>
    <t>Trip 12</t>
  </si>
  <si>
    <t>36min53sec</t>
  </si>
  <si>
    <t>Trip 13</t>
  </si>
  <si>
    <t>8hr37min33sec</t>
  </si>
  <si>
    <t>Trip 14</t>
  </si>
  <si>
    <t>0min0sec</t>
  </si>
  <si>
    <t>Trip 15</t>
  </si>
  <si>
    <t>33hr4min41sec</t>
  </si>
  <si>
    <t>Trip 16</t>
  </si>
  <si>
    <t>0min36sec</t>
  </si>
  <si>
    <t>Trip 17</t>
  </si>
  <si>
    <t>0min28sec</t>
  </si>
  <si>
    <t>Trip 18</t>
  </si>
  <si>
    <t>1min19sec</t>
  </si>
  <si>
    <t>Trip 19</t>
  </si>
  <si>
    <t>15min2sec</t>
  </si>
  <si>
    <t>Trip 20</t>
  </si>
  <si>
    <t>13min44sec</t>
  </si>
  <si>
    <t>Trip 21</t>
  </si>
  <si>
    <t>4min34sec</t>
  </si>
  <si>
    <t>Trip 22</t>
  </si>
  <si>
    <t>2hr47min38sec</t>
  </si>
  <si>
    <t>Trip 23</t>
  </si>
  <si>
    <t>8hr19min31sec</t>
  </si>
  <si>
    <t>Trip 24</t>
  </si>
  <si>
    <t>1min7sec</t>
  </si>
  <si>
    <t>Trip 25</t>
  </si>
  <si>
    <t>8hr34min0sec</t>
  </si>
  <si>
    <t>Trip 26</t>
  </si>
  <si>
    <t>1hr48min54sec</t>
  </si>
  <si>
    <t>Trip 27</t>
  </si>
  <si>
    <t>4min30sec</t>
  </si>
  <si>
    <t>Trip 28</t>
  </si>
  <si>
    <t>38min54sec</t>
  </si>
  <si>
    <t>Trip 29</t>
  </si>
  <si>
    <t>2min49sec</t>
  </si>
  <si>
    <t>Trip 30</t>
  </si>
  <si>
    <t>41min47sec</t>
  </si>
  <si>
    <t>Trip 31</t>
  </si>
  <si>
    <t>7min23sec</t>
  </si>
  <si>
    <t>Trip 32</t>
  </si>
  <si>
    <t>1min15sec</t>
  </si>
  <si>
    <t>Trip 33</t>
  </si>
  <si>
    <t>51min19sec</t>
  </si>
  <si>
    <t>Trip 34</t>
  </si>
  <si>
    <t>4hr7min40sec</t>
  </si>
  <si>
    <t>Trip 35</t>
  </si>
  <si>
    <t>37min9sec</t>
  </si>
  <si>
    <t>Trip 36</t>
  </si>
  <si>
    <t>33min46sec</t>
  </si>
  <si>
    <t>Trip 37</t>
  </si>
  <si>
    <t>2hr36min16sec</t>
  </si>
  <si>
    <t>Trip 38</t>
  </si>
  <si>
    <t>10hr53min35sec</t>
  </si>
  <si>
    <t>Trip 39</t>
  </si>
  <si>
    <t>50min20sec</t>
  </si>
  <si>
    <t>Trip 40</t>
  </si>
  <si>
    <t>1hr59min28sec</t>
  </si>
  <si>
    <t>Trip 41</t>
  </si>
  <si>
    <t>8hr25min28sec</t>
  </si>
  <si>
    <t>Trip 42</t>
  </si>
  <si>
    <t>Trip 43</t>
  </si>
  <si>
    <t>40hr41min56sec</t>
  </si>
  <si>
    <t>Trip 44</t>
  </si>
  <si>
    <t>14hr56min0sec</t>
  </si>
  <si>
    <t>191 Frank 2002 Toyota Camry</t>
  </si>
  <si>
    <t>2hr51min57sec</t>
  </si>
  <si>
    <t>52min36sec</t>
  </si>
  <si>
    <t>14hr40min26sec</t>
  </si>
  <si>
    <t>5hr1min7sec</t>
  </si>
  <si>
    <t>6min44sec</t>
  </si>
  <si>
    <t>16min42sec</t>
  </si>
  <si>
    <t>20min22sec</t>
  </si>
  <si>
    <t>2hr9min23sec</t>
  </si>
  <si>
    <t>1min33sec</t>
  </si>
  <si>
    <t>55min43sec</t>
  </si>
  <si>
    <t>13hr49min30sec</t>
  </si>
  <si>
    <t>7hr44min27sec</t>
  </si>
  <si>
    <t>2min33sec</t>
  </si>
  <si>
    <t>1hr5min9sec</t>
  </si>
  <si>
    <t>3hr4min11sec</t>
  </si>
  <si>
    <t>13hr4min27sec</t>
  </si>
  <si>
    <t>47min3sec</t>
  </si>
  <si>
    <t>33min32sec</t>
  </si>
  <si>
    <t>22min47sec</t>
  </si>
  <si>
    <t>22min59sec</t>
  </si>
  <si>
    <t>4hr59min39sec</t>
  </si>
  <si>
    <t>1hr52min32sec</t>
  </si>
  <si>
    <t>14hr42min57sec</t>
  </si>
  <si>
    <t>2min56sec</t>
  </si>
  <si>
    <t>22min28sec</t>
  </si>
  <si>
    <t>2hr15min44sec</t>
  </si>
  <si>
    <t>11min33sec</t>
  </si>
  <si>
    <t>3hr51min40sec</t>
  </si>
  <si>
    <t>2hr4min27sec</t>
  </si>
  <si>
    <t>10hr35min20sec</t>
  </si>
  <si>
    <t>1hr51min24sec</t>
  </si>
  <si>
    <t>1hr59min33sec</t>
  </si>
  <si>
    <t>2hr46min31sec</t>
  </si>
  <si>
    <t>11min32sec</t>
  </si>
  <si>
    <t>32min48sec</t>
  </si>
  <si>
    <t>15hr11min47sec</t>
  </si>
  <si>
    <t>5hr32min5sec</t>
  </si>
  <si>
    <t>49min17sec</t>
  </si>
  <si>
    <t>1hr47min41sec</t>
  </si>
  <si>
    <t>12min34sec</t>
  </si>
  <si>
    <t>1hr22min43sec</t>
  </si>
  <si>
    <t>192 Stewart 2000 Ford ExpeditionFDG110805</t>
  </si>
  <si>
    <t>Trip 120</t>
  </si>
  <si>
    <t>2min35sec</t>
  </si>
  <si>
    <t>Trip 121</t>
  </si>
  <si>
    <t>1hr24min45sec</t>
  </si>
  <si>
    <t>Trip 122</t>
  </si>
  <si>
    <t>15min44sec</t>
  </si>
  <si>
    <t>Trip 123</t>
  </si>
  <si>
    <t>18min14sec</t>
  </si>
  <si>
    <t>Trip 124</t>
  </si>
  <si>
    <t>5min10sec</t>
  </si>
  <si>
    <t>Trip 125</t>
  </si>
  <si>
    <t>1hr0min52sec</t>
  </si>
  <si>
    <t>Trip 126</t>
  </si>
  <si>
    <t>11hr24min41sec</t>
  </si>
  <si>
    <t>Trip 127</t>
  </si>
  <si>
    <t>2min2sec</t>
  </si>
  <si>
    <t>Trip 128</t>
  </si>
  <si>
    <t>1hr51min6sec</t>
  </si>
  <si>
    <t>Trip 129</t>
  </si>
  <si>
    <t>3hr21min36sec</t>
  </si>
  <si>
    <t>Trip 130</t>
  </si>
  <si>
    <t>4min10sec</t>
  </si>
  <si>
    <t>Trip 131</t>
  </si>
  <si>
    <t>43min48sec</t>
  </si>
  <si>
    <t>Trip 132</t>
  </si>
  <si>
    <t>1hr25min30sec</t>
  </si>
  <si>
    <t>Trip 133</t>
  </si>
  <si>
    <t>54min31sec</t>
  </si>
  <si>
    <t>Trip 134</t>
  </si>
  <si>
    <t>46min34sec</t>
  </si>
  <si>
    <t>Trip 135</t>
  </si>
  <si>
    <t>8min45sec</t>
  </si>
  <si>
    <t>Trip 136</t>
  </si>
  <si>
    <t>33min18sec</t>
  </si>
  <si>
    <t>Trip 137</t>
  </si>
  <si>
    <t>38min19sec</t>
  </si>
  <si>
    <t>Trip 138</t>
  </si>
  <si>
    <t>11hr30min29sec</t>
  </si>
  <si>
    <t>Trip 139</t>
  </si>
  <si>
    <t>4hr15min45sec</t>
  </si>
  <si>
    <t>Trip 140</t>
  </si>
  <si>
    <t>5min5sec</t>
  </si>
  <si>
    <t>Trip 141</t>
  </si>
  <si>
    <t>13min53sec</t>
  </si>
  <si>
    <t>Trip 142</t>
  </si>
  <si>
    <t>2hr44min0sec</t>
  </si>
  <si>
    <t>Trip 143</t>
  </si>
  <si>
    <t>1hr9min7sec</t>
  </si>
  <si>
    <t>Trip 144</t>
  </si>
  <si>
    <t>3min31sec</t>
  </si>
  <si>
    <t>Trip 145</t>
  </si>
  <si>
    <t>2hr40min59sec</t>
  </si>
  <si>
    <t>Trip 146</t>
  </si>
  <si>
    <t>7min37sec</t>
  </si>
  <si>
    <t>Trip 147</t>
  </si>
  <si>
    <t>11hr21min24sec</t>
  </si>
  <si>
    <t>Trip 148</t>
  </si>
  <si>
    <t>3min5sec</t>
  </si>
  <si>
    <t>Trip 149</t>
  </si>
  <si>
    <t>2min25sec</t>
  </si>
  <si>
    <t>Trip 150</t>
  </si>
  <si>
    <t>2hr49min31sec</t>
  </si>
  <si>
    <t>Trip 151</t>
  </si>
  <si>
    <t>4hr41min46sec</t>
  </si>
  <si>
    <t>Trip 152</t>
  </si>
  <si>
    <t>1min29sec</t>
  </si>
  <si>
    <t>Trip 153</t>
  </si>
  <si>
    <t>9min1sec</t>
  </si>
  <si>
    <t>Trip 154</t>
  </si>
  <si>
    <t>0min53sec</t>
  </si>
  <si>
    <t>Trip 155</t>
  </si>
  <si>
    <t>11min45sec</t>
  </si>
  <si>
    <t>Trip 156</t>
  </si>
  <si>
    <t>51min1sec</t>
  </si>
  <si>
    <t>Trip 157</t>
  </si>
  <si>
    <t>4min59sec</t>
  </si>
  <si>
    <t>Trip 158</t>
  </si>
  <si>
    <t>3min48sec</t>
  </si>
  <si>
    <t>Trip 159</t>
  </si>
  <si>
    <t>12hr48min47sec</t>
  </si>
  <si>
    <t>Trip 160</t>
  </si>
  <si>
    <t>1min49sec</t>
  </si>
  <si>
    <t>Trip 161</t>
  </si>
  <si>
    <t>1hr13min48sec</t>
  </si>
  <si>
    <t>Trip 162</t>
  </si>
  <si>
    <t>36min17sec</t>
  </si>
  <si>
    <t>Trip 163</t>
  </si>
  <si>
    <t>19min38sec</t>
  </si>
  <si>
    <t>Trip 164</t>
  </si>
  <si>
    <t>3hr54min0sec</t>
  </si>
  <si>
    <t>Trip 165</t>
  </si>
  <si>
    <t>1min43sec</t>
  </si>
  <si>
    <t>Trip 166</t>
  </si>
  <si>
    <t>19hr15min55sec</t>
  </si>
  <si>
    <t>Trip 167</t>
  </si>
  <si>
    <t>11min43sec</t>
  </si>
  <si>
    <t>Trip 168</t>
  </si>
  <si>
    <t>30min23sec</t>
  </si>
  <si>
    <t>Trip 169</t>
  </si>
  <si>
    <t>3hr12min4sec</t>
  </si>
  <si>
    <t>Trip 170</t>
  </si>
  <si>
    <t>21min11sec</t>
  </si>
  <si>
    <t>Trip 171</t>
  </si>
  <si>
    <t>Trip 172</t>
  </si>
  <si>
    <t>30min18sec</t>
  </si>
  <si>
    <t>Trip 173</t>
  </si>
  <si>
    <t>1hr13min40sec</t>
  </si>
  <si>
    <t>Trip 174</t>
  </si>
  <si>
    <t>18min48sec</t>
  </si>
  <si>
    <t>Trip 175</t>
  </si>
  <si>
    <t>12hr34min24sec</t>
  </si>
  <si>
    <t>Trip 176</t>
  </si>
  <si>
    <t>2min59sec</t>
  </si>
  <si>
    <t>Trip 177</t>
  </si>
  <si>
    <t>6min51sec</t>
  </si>
  <si>
    <t>Trip 178</t>
  </si>
  <si>
    <t>2hr59min32sec</t>
  </si>
  <si>
    <t>Trip 179</t>
  </si>
  <si>
    <t>7min18sec</t>
  </si>
  <si>
    <t>Trip 180</t>
  </si>
  <si>
    <t>1hr13min44sec</t>
  </si>
  <si>
    <t>Trip 181</t>
  </si>
  <si>
    <t>15hr10min18sec</t>
  </si>
  <si>
    <t>Trip 182</t>
  </si>
  <si>
    <t>2min29sec</t>
  </si>
  <si>
    <t>Trip 183</t>
  </si>
  <si>
    <t>2hr28min56sec</t>
  </si>
  <si>
    <t>Trip 184</t>
  </si>
  <si>
    <t>37min51sec</t>
  </si>
  <si>
    <t>Trip 185</t>
  </si>
  <si>
    <t>7min45sec</t>
  </si>
  <si>
    <t>Trip 186</t>
  </si>
  <si>
    <t>1min41sec</t>
  </si>
  <si>
    <t>Trip 187</t>
  </si>
  <si>
    <t>6min17sec</t>
  </si>
  <si>
    <t>Trip 188</t>
  </si>
  <si>
    <t>2hr55min14sec</t>
  </si>
  <si>
    <t>2004 Frontier Bryan 2011 DynoVeh14</t>
  </si>
  <si>
    <t>4min28sec</t>
  </si>
  <si>
    <t>1hr27min46sec</t>
  </si>
  <si>
    <t>1hr49min13sec</t>
  </si>
  <si>
    <t>1hr39min6sec</t>
  </si>
  <si>
    <t>9hr26min7sec</t>
  </si>
  <si>
    <t>48min10sec</t>
  </si>
  <si>
    <t>4hr24min39sec</t>
  </si>
  <si>
    <t>4hr31min36sec</t>
  </si>
  <si>
    <t>21min9sec</t>
  </si>
  <si>
    <t>1hr34min23sec</t>
  </si>
  <si>
    <t>10hr28min10sec</t>
  </si>
  <si>
    <t>6hr30min49sec</t>
  </si>
  <si>
    <t>10min42sec</t>
  </si>
  <si>
    <t>10min6sec</t>
  </si>
  <si>
    <t>3hr31min10sec</t>
  </si>
  <si>
    <t>5min58sec</t>
  </si>
  <si>
    <t>1hr20min52sec</t>
  </si>
  <si>
    <t>8hr46min11sec</t>
  </si>
  <si>
    <t>5hr7min2sec</t>
  </si>
  <si>
    <t>8min3sec</t>
  </si>
  <si>
    <t>5hr31min25sec</t>
  </si>
  <si>
    <t>5hr29min59sec</t>
  </si>
  <si>
    <t>42min15sec</t>
  </si>
  <si>
    <t>13hr7min41sec</t>
  </si>
  <si>
    <t>4hr12min31sec</t>
  </si>
  <si>
    <t>36min34sec</t>
  </si>
  <si>
    <t>57min11sec</t>
  </si>
  <si>
    <t>2hr47min21sec</t>
  </si>
  <si>
    <t>29min14sec</t>
  </si>
  <si>
    <t>15hr11min55sec</t>
  </si>
  <si>
    <t>50min38sec</t>
  </si>
  <si>
    <t>14hr43min47sec</t>
  </si>
  <si>
    <t>4hr7min9sec</t>
  </si>
  <si>
    <t>1hr16min14sec</t>
  </si>
  <si>
    <t>7min38sec</t>
  </si>
  <si>
    <t>4hr43min43sec</t>
  </si>
  <si>
    <t>12hr48min34sec</t>
  </si>
  <si>
    <t>2min50sec</t>
  </si>
  <si>
    <t>1hr1min51sec</t>
  </si>
  <si>
    <t>13min7sec</t>
  </si>
  <si>
    <t>8hr41min34sec</t>
  </si>
  <si>
    <t>58min58sec</t>
  </si>
  <si>
    <t>Trip 45</t>
  </si>
  <si>
    <t>9min39sec</t>
  </si>
  <si>
    <t>Trip 46</t>
  </si>
  <si>
    <t>1hr22min40sec</t>
  </si>
  <si>
    <t>11min19sec</t>
  </si>
  <si>
    <t>11hr8min17sec</t>
  </si>
  <si>
    <t>1hr0min50sec</t>
  </si>
  <si>
    <t>3min55sec</t>
  </si>
  <si>
    <t>1min32sec</t>
  </si>
  <si>
    <t>1hr19min48sec</t>
  </si>
  <si>
    <t>7hr4min15sec</t>
  </si>
  <si>
    <t>13hr21min43sec</t>
  </si>
  <si>
    <t>8hr11min57sec</t>
  </si>
  <si>
    <t>5hr2min49sec</t>
  </si>
  <si>
    <t>7hr40min16sec</t>
  </si>
  <si>
    <t>26min25sec</t>
  </si>
  <si>
    <t>32min36sec</t>
  </si>
  <si>
    <t>56min22sec</t>
  </si>
  <si>
    <t>3hr30min59sec</t>
  </si>
  <si>
    <t>7min25sec</t>
  </si>
  <si>
    <t>3hr54min59sec</t>
  </si>
  <si>
    <t>8min51sec</t>
  </si>
  <si>
    <t>15hr29min54sec</t>
  </si>
  <si>
    <t>31min54sec</t>
  </si>
  <si>
    <t>31min58sec</t>
  </si>
  <si>
    <t>2hr5min44sec</t>
  </si>
  <si>
    <t>1hr52min27sec</t>
  </si>
  <si>
    <t>1hr14min59sec</t>
  </si>
  <si>
    <t>7min50sec</t>
  </si>
  <si>
    <t>9min8sec</t>
  </si>
  <si>
    <t>Trip 74</t>
  </si>
  <si>
    <t>18hr17min54sec</t>
  </si>
  <si>
    <t>Trip 75</t>
  </si>
  <si>
    <t>1hr52min21sec</t>
  </si>
  <si>
    <t>11min18sec</t>
  </si>
  <si>
    <t>16hr58min58sec</t>
  </si>
  <si>
    <t>4hr23min40sec</t>
  </si>
  <si>
    <t>1hr10min35sec</t>
  </si>
  <si>
    <t>35min10sec</t>
  </si>
  <si>
    <t>1min8sec</t>
  </si>
  <si>
    <t>0min16sec</t>
  </si>
  <si>
    <t>6hr9min35sec</t>
  </si>
  <si>
    <t>12min48sec</t>
  </si>
  <si>
    <t>10hr27min48sec</t>
  </si>
  <si>
    <t>5hr2min23sec</t>
  </si>
  <si>
    <t>5min23sec</t>
  </si>
  <si>
    <t>14min3sec</t>
  </si>
  <si>
    <t>3hr7min59sec</t>
  </si>
  <si>
    <t>19min57sec</t>
  </si>
  <si>
    <t>27min1sec</t>
  </si>
  <si>
    <t>1hr46min32sec</t>
  </si>
  <si>
    <t>10hr26min26sec</t>
  </si>
  <si>
    <t>13min2sec</t>
  </si>
  <si>
    <t>2hr13min40sec</t>
  </si>
  <si>
    <t>2min14sec</t>
  </si>
  <si>
    <t>4hr13min10sec</t>
  </si>
  <si>
    <t>3hr23min53sec</t>
  </si>
  <si>
    <t>9min28sec</t>
  </si>
  <si>
    <t>6min21sec</t>
  </si>
  <si>
    <t>39min31sec</t>
  </si>
  <si>
    <t>13min26sec</t>
  </si>
  <si>
    <t>2hr15min6sec</t>
  </si>
  <si>
    <t>8hr8min37sec</t>
  </si>
  <si>
    <t>1hr42min8sec</t>
  </si>
  <si>
    <t>5min27sec</t>
  </si>
  <si>
    <t>1hr54min26sec</t>
  </si>
  <si>
    <t>1min50sec</t>
  </si>
  <si>
    <t>7min3sec</t>
  </si>
  <si>
    <t>4hr6min21sec</t>
  </si>
  <si>
    <t>4hr32min29sec</t>
  </si>
  <si>
    <t>1hr24min24sec</t>
  </si>
  <si>
    <t>10hr43min23sec</t>
  </si>
  <si>
    <t>11min38sec</t>
  </si>
  <si>
    <t>10min21sec</t>
  </si>
  <si>
    <t>3hr39min5sec</t>
  </si>
  <si>
    <t>Trip 118</t>
  </si>
  <si>
    <t>1hr23min2sec</t>
  </si>
  <si>
    <t>Trip 119</t>
  </si>
  <si>
    <t>15min39sec</t>
  </si>
  <si>
    <t>42hr20min12sec</t>
  </si>
  <si>
    <t>9min53sec</t>
  </si>
  <si>
    <t>5min6sec</t>
  </si>
  <si>
    <t>2min4sec</t>
  </si>
  <si>
    <t>25min36sec</t>
  </si>
  <si>
    <t>1hr28min16sec</t>
  </si>
  <si>
    <t>4hr33min2sec</t>
  </si>
  <si>
    <t>3hr10min54sec</t>
  </si>
  <si>
    <t>3hr46min38sec</t>
  </si>
  <si>
    <t>4hr49min11sec</t>
  </si>
  <si>
    <t>19min55sec</t>
  </si>
  <si>
    <t>5min4sec</t>
  </si>
  <si>
    <t>6min7sec</t>
  </si>
  <si>
    <t>222 Murphree 98 Chevy K3500</t>
  </si>
  <si>
    <t>48min53sec</t>
  </si>
  <si>
    <t>28hr11min57sec</t>
  </si>
  <si>
    <t>15hr12min3sec</t>
  </si>
  <si>
    <t>11min28sec</t>
  </si>
  <si>
    <t>35min30sec</t>
  </si>
  <si>
    <t>41hr54min8sec</t>
  </si>
  <si>
    <t>29min29sec</t>
  </si>
  <si>
    <t>2hr0min51sec</t>
  </si>
  <si>
    <t>23min36sec</t>
  </si>
  <si>
    <t>6min48sec</t>
  </si>
  <si>
    <t>4min18sec</t>
  </si>
  <si>
    <t>17hr27min16sec</t>
  </si>
  <si>
    <t>56min30sec</t>
  </si>
  <si>
    <t>26hr46min19sec</t>
  </si>
  <si>
    <t>18min23sec</t>
  </si>
  <si>
    <t>301 Racina 2001 Dodge Stratus</t>
  </si>
  <si>
    <t>3min44sec</t>
  </si>
  <si>
    <t>23min11sec</t>
  </si>
  <si>
    <t>4min20sec</t>
  </si>
  <si>
    <t>24min26sec</t>
  </si>
  <si>
    <t>2hr7min16sec</t>
  </si>
  <si>
    <t>2hr58min37sec</t>
  </si>
  <si>
    <t>26min2sec</t>
  </si>
  <si>
    <t>9min38sec</t>
  </si>
  <si>
    <t>15min10sec</t>
  </si>
  <si>
    <t>11hr49min17sec</t>
  </si>
  <si>
    <t>1hr15min7sec</t>
  </si>
  <si>
    <t>3min7sec</t>
  </si>
  <si>
    <t>3min51sec</t>
  </si>
  <si>
    <t>1min37sec</t>
  </si>
  <si>
    <t>18min12sec</t>
  </si>
  <si>
    <t>5hr32min51sec</t>
  </si>
  <si>
    <t>13min23sec</t>
  </si>
  <si>
    <t>58min1sec</t>
  </si>
  <si>
    <t>37min33sec</t>
  </si>
  <si>
    <t>12hr15min3sec</t>
  </si>
  <si>
    <t>1hr12min46sec</t>
  </si>
  <si>
    <t>25min15sec</t>
  </si>
  <si>
    <t>6min35sec</t>
  </si>
  <si>
    <t>18min10sec</t>
  </si>
  <si>
    <t>3hr37min37sec</t>
  </si>
  <si>
    <t>2hr29min23sec</t>
  </si>
  <si>
    <t>21min25sec</t>
  </si>
  <si>
    <t>1hr2min33sec</t>
  </si>
  <si>
    <t>5min34sec</t>
  </si>
  <si>
    <t>15hr0min57sec</t>
  </si>
  <si>
    <t>6min45sec</t>
  </si>
  <si>
    <t>9min48sec</t>
  </si>
  <si>
    <t>34min1sec</t>
  </si>
  <si>
    <t>18hr56min11sec</t>
  </si>
  <si>
    <t>2hr3min15sec</t>
  </si>
  <si>
    <t>3hr28min36sec</t>
  </si>
  <si>
    <t>0min35sec</t>
  </si>
  <si>
    <t>38min44sec</t>
  </si>
  <si>
    <t>14min6sec</t>
  </si>
  <si>
    <t>13min12sec</t>
  </si>
  <si>
    <t>15hr54min35sec</t>
  </si>
  <si>
    <t>1hr17min35sec</t>
  </si>
  <si>
    <t>14min7sec</t>
  </si>
  <si>
    <t>2min39sec</t>
  </si>
  <si>
    <t>33min21sec</t>
  </si>
  <si>
    <t>33min22sec</t>
  </si>
  <si>
    <t>3hr24min46sec</t>
  </si>
  <si>
    <t>29min59sec</t>
  </si>
  <si>
    <t>38min39sec</t>
  </si>
  <si>
    <t>12hr30min44sec</t>
  </si>
  <si>
    <t>1hr7min54sec</t>
  </si>
  <si>
    <t>2min34sec</t>
  </si>
  <si>
    <t>13min0sec</t>
  </si>
  <si>
    <t>18min17sec</t>
  </si>
  <si>
    <t>6min23sec</t>
  </si>
  <si>
    <t>20hr40min45sec</t>
  </si>
  <si>
    <t>409 Olson 2005 Toyota Camry</t>
  </si>
  <si>
    <t>37min47sec</t>
  </si>
  <si>
    <t>5hr2min6sec</t>
  </si>
  <si>
    <t>14hr55min54sec</t>
  </si>
  <si>
    <t>1hr43min46sec</t>
  </si>
  <si>
    <t>12min27sec</t>
  </si>
  <si>
    <t>22hr3min9sec</t>
  </si>
  <si>
    <t>3hr18min28sec</t>
  </si>
  <si>
    <t>28min14sec</t>
  </si>
  <si>
    <t>45min6sec</t>
  </si>
  <si>
    <t>3hr16min42sec</t>
  </si>
  <si>
    <t>2hr15min38sec</t>
  </si>
  <si>
    <t>11hr51min47sec</t>
  </si>
  <si>
    <t>3hr32min51sec</t>
  </si>
  <si>
    <t>49hr3min52sec</t>
  </si>
  <si>
    <t>2hr12min4sec</t>
  </si>
  <si>
    <t>15hr42min12sec</t>
  </si>
  <si>
    <t>1hr39min18sec</t>
  </si>
  <si>
    <t>13min50sec</t>
  </si>
  <si>
    <t>33min20sec</t>
  </si>
  <si>
    <t>1min27sec</t>
  </si>
  <si>
    <t>5hr2min37sec</t>
  </si>
  <si>
    <t>2hr58min34sec</t>
  </si>
  <si>
    <t>12hr26min57sec</t>
  </si>
  <si>
    <t>416 Kosman 01 Subaru Outback</t>
  </si>
  <si>
    <t>1hr3min28sec</t>
  </si>
  <si>
    <t>17min28sec</t>
  </si>
  <si>
    <t>19min36sec</t>
  </si>
  <si>
    <t>19min19sec</t>
  </si>
  <si>
    <t>6min39sec</t>
  </si>
  <si>
    <t>39min13sec</t>
  </si>
  <si>
    <t>14hr27min42sec</t>
  </si>
  <si>
    <t>3hr43min19sec</t>
  </si>
  <si>
    <t>6min50sec</t>
  </si>
  <si>
    <t>11min4sec</t>
  </si>
  <si>
    <t>1hr8min25sec</t>
  </si>
  <si>
    <t>5min20sec</t>
  </si>
  <si>
    <t>20hr51min49sec</t>
  </si>
  <si>
    <t>36min12sec</t>
  </si>
  <si>
    <t>7min12sec</t>
  </si>
  <si>
    <t>3hr1min33sec</t>
  </si>
  <si>
    <t>1hr7min24sec</t>
  </si>
  <si>
    <t>3min2sec</t>
  </si>
  <si>
    <t>20hr9min18sec</t>
  </si>
  <si>
    <t>2hr19min2sec</t>
  </si>
  <si>
    <t>2hr4min13sec</t>
  </si>
  <si>
    <t>3hr21min10sec</t>
  </si>
  <si>
    <t>2hr6min10sec</t>
  </si>
  <si>
    <t>8hr17min21sec</t>
  </si>
  <si>
    <t>3hr33min5sec</t>
  </si>
  <si>
    <t>21min4sec</t>
  </si>
  <si>
    <t>3hr22min59sec</t>
  </si>
  <si>
    <t>0min34sec</t>
  </si>
  <si>
    <t>1min52sec</t>
  </si>
  <si>
    <t>16hr59min38sec</t>
  </si>
  <si>
    <t>4hr9min35sec</t>
  </si>
  <si>
    <t>1hr41min32sec</t>
  </si>
  <si>
    <t>20min54sec</t>
  </si>
  <si>
    <t>3hr52min40sec</t>
  </si>
  <si>
    <t>7hr57min48sec</t>
  </si>
  <si>
    <t>3hr41min13sec</t>
  </si>
  <si>
    <t>25min34sec</t>
  </si>
  <si>
    <t>7min58sec</t>
  </si>
  <si>
    <t>14min57sec</t>
  </si>
  <si>
    <t>18hr46min0sec</t>
  </si>
  <si>
    <t>506 Cox 2000 Honda Civic</t>
  </si>
  <si>
    <t>1hr38min35sec</t>
  </si>
  <si>
    <t>1hr57min51sec</t>
  </si>
  <si>
    <t>38hr27min43sec</t>
  </si>
  <si>
    <t>1hr13min7sec</t>
  </si>
  <si>
    <t>1hr45min46sec</t>
  </si>
  <si>
    <t>23min55sec</t>
  </si>
  <si>
    <t>29min41sec</t>
  </si>
  <si>
    <t>23min48sec</t>
  </si>
  <si>
    <t>3min40sec</t>
  </si>
  <si>
    <t>14min20sec</t>
  </si>
  <si>
    <t>27min25sec</t>
  </si>
  <si>
    <t>1hr56min40sec</t>
  </si>
  <si>
    <t>3hr13min47sec</t>
  </si>
  <si>
    <t>15hr39min39sec</t>
  </si>
  <si>
    <t>17hr21min13sec</t>
  </si>
  <si>
    <t>4hr10min19sec</t>
  </si>
  <si>
    <t>49min49sec</t>
  </si>
  <si>
    <t>1hr20min24sec</t>
  </si>
  <si>
    <t>1hr9min32sec</t>
  </si>
  <si>
    <t>3hr2min7sec</t>
  </si>
  <si>
    <t>39min45sec</t>
  </si>
  <si>
    <t>16hr9min37sec</t>
  </si>
  <si>
    <t>42min21sec</t>
  </si>
  <si>
    <t>53min57sec</t>
  </si>
  <si>
    <t>1hr11min29sec</t>
  </si>
  <si>
    <t>2hr0min26sec</t>
  </si>
  <si>
    <t>1hr54min32sec</t>
  </si>
  <si>
    <t>10min41sec</t>
  </si>
  <si>
    <t>14hr19min32sec</t>
  </si>
  <si>
    <t>2hr38min24sec</t>
  </si>
  <si>
    <t>24min27sec</t>
  </si>
  <si>
    <t>20hr58min32sec</t>
  </si>
  <si>
    <t>4min16sec</t>
  </si>
  <si>
    <t>1hr20min6sec</t>
  </si>
  <si>
    <t>536 Wills 2001 Yukon</t>
  </si>
  <si>
    <t>2min53sec</t>
  </si>
  <si>
    <t>12hr30min11sec</t>
  </si>
  <si>
    <t>6hr36min16sec</t>
  </si>
  <si>
    <t>12hr57min8sec</t>
  </si>
  <si>
    <t>2hr11min44sec</t>
  </si>
  <si>
    <t>6min24sec</t>
  </si>
  <si>
    <t>11min31sec</t>
  </si>
  <si>
    <t>3hr41min49sec</t>
  </si>
  <si>
    <t>0min7sec</t>
  </si>
  <si>
    <t>0min51sec</t>
  </si>
  <si>
    <t>40min50sec</t>
  </si>
  <si>
    <t>43min50sec</t>
  </si>
  <si>
    <t>11hr7min7sec</t>
  </si>
  <si>
    <t>2hr24min39sec</t>
  </si>
  <si>
    <t>59min29sec</t>
  </si>
  <si>
    <t>11min44sec</t>
  </si>
  <si>
    <t>1hr32min59sec</t>
  </si>
  <si>
    <t>5min50sec</t>
  </si>
  <si>
    <t>8min5sec</t>
  </si>
  <si>
    <t>8min14sec</t>
  </si>
  <si>
    <t>21hr45min20sec</t>
  </si>
  <si>
    <t>0min22sec</t>
  </si>
  <si>
    <t>55min14sec</t>
  </si>
  <si>
    <t>37hr0min55sec</t>
  </si>
  <si>
    <t>3hr10min49sec</t>
  </si>
  <si>
    <t>36min35sec</t>
  </si>
  <si>
    <t>1hr10min34sec</t>
  </si>
  <si>
    <t>12hr45min8sec</t>
  </si>
  <si>
    <t>597 Schumaker 2003 Mercury Mountaineer</t>
  </si>
  <si>
    <t>3hr20min8sec</t>
  </si>
  <si>
    <t>3hr15min7sec</t>
  </si>
  <si>
    <t>7min27sec</t>
  </si>
  <si>
    <t>1hr59min36sec</t>
  </si>
  <si>
    <t>13hr35min38sec</t>
  </si>
  <si>
    <t>1hr25min2sec</t>
  </si>
  <si>
    <t>5min9sec</t>
  </si>
  <si>
    <t>3hr29min13sec</t>
  </si>
  <si>
    <t>2min19sec</t>
  </si>
  <si>
    <t>4hr22min8sec</t>
  </si>
  <si>
    <t>13hr37min2sec</t>
  </si>
  <si>
    <t>9hr55min8sec</t>
  </si>
  <si>
    <t>13hr58min12sec</t>
  </si>
  <si>
    <t>2hr51min38sec</t>
  </si>
  <si>
    <t>1hr10min5sec</t>
  </si>
  <si>
    <t>26min11sec</t>
  </si>
  <si>
    <t>4hr36min35sec</t>
  </si>
  <si>
    <t>2min36sec</t>
  </si>
  <si>
    <t>15hr4min40sec</t>
  </si>
  <si>
    <t>11hr11min37sec</t>
  </si>
  <si>
    <t>18hr10min29sec</t>
  </si>
  <si>
    <t>1hr34min2sec</t>
  </si>
  <si>
    <t>27min58sec</t>
  </si>
  <si>
    <t>14hr58min10sec</t>
  </si>
  <si>
    <t>7hr29min53sec</t>
  </si>
  <si>
    <t>36min2sec</t>
  </si>
  <si>
    <t>625 Doreen Courtney 02 Buick Century</t>
  </si>
  <si>
    <t>35min19sec</t>
  </si>
  <si>
    <t>13hr47min0sec</t>
  </si>
  <si>
    <t>7hr43min45sec</t>
  </si>
  <si>
    <t>2hr13min56sec</t>
  </si>
  <si>
    <t>2hr39min16sec</t>
  </si>
  <si>
    <t>9hr13min52sec</t>
  </si>
  <si>
    <t>9hr0min59sec</t>
  </si>
  <si>
    <t>14hr50min18sec</t>
  </si>
  <si>
    <t>1hr1min45sec</t>
  </si>
  <si>
    <t>25min45sec</t>
  </si>
  <si>
    <t>0min37sec</t>
  </si>
  <si>
    <t>35min53sec</t>
  </si>
  <si>
    <t>0min4sec</t>
  </si>
  <si>
    <t>9min19sec</t>
  </si>
  <si>
    <t>1hr0min26sec</t>
  </si>
  <si>
    <t>20hr37min24sec</t>
  </si>
  <si>
    <t>31min47sec</t>
  </si>
  <si>
    <t>1hr8min43sec</t>
  </si>
  <si>
    <t>15min59sec</t>
  </si>
  <si>
    <t>16hr27min36sec</t>
  </si>
  <si>
    <t>8hr38min35sec</t>
  </si>
  <si>
    <t>13hr55min59sec</t>
  </si>
  <si>
    <t>9min13sec</t>
  </si>
  <si>
    <t>8hr18min32sec</t>
  </si>
  <si>
    <t>14hr6min53sec</t>
  </si>
  <si>
    <t>11min12sec</t>
  </si>
  <si>
    <t>2hr27min52sec</t>
  </si>
  <si>
    <t>629 Helmick 1998 Toyota Tacoma</t>
  </si>
  <si>
    <t>14hr25min48sec</t>
  </si>
  <si>
    <t>5hr15min51sec</t>
  </si>
  <si>
    <t>32min47sec</t>
  </si>
  <si>
    <t>2min55sec</t>
  </si>
  <si>
    <t>7min16sec</t>
  </si>
  <si>
    <t>11min10sec</t>
  </si>
  <si>
    <t>16hr27min28sec</t>
  </si>
  <si>
    <t>25hr31min35sec</t>
  </si>
  <si>
    <t>10min53sec</t>
  </si>
  <si>
    <t>31min42sec</t>
  </si>
  <si>
    <t>4min44sec</t>
  </si>
  <si>
    <t>2hr36min23sec</t>
  </si>
  <si>
    <t>0min55sec</t>
  </si>
  <si>
    <t>21hr17min18sec</t>
  </si>
  <si>
    <t>9min44sec</t>
  </si>
  <si>
    <t>16hr46min35sec</t>
  </si>
  <si>
    <t>5hr25min32sec</t>
  </si>
  <si>
    <t>27min24sec</t>
  </si>
  <si>
    <t>2hr24min34sec</t>
  </si>
  <si>
    <t>12min4sec</t>
  </si>
  <si>
    <t>14hr10min30sec</t>
  </si>
  <si>
    <t>1min35sec</t>
  </si>
  <si>
    <t>5hr29min9sec</t>
  </si>
  <si>
    <t>21min12sec</t>
  </si>
  <si>
    <t>1hr21min7sec</t>
  </si>
  <si>
    <t>43min19sec</t>
  </si>
  <si>
    <t>8min32sec</t>
  </si>
  <si>
    <t>10min46sec</t>
  </si>
  <si>
    <t>13hr52min40sec</t>
  </si>
  <si>
    <t>5hr17min33sec</t>
  </si>
  <si>
    <t>23min52sec</t>
  </si>
  <si>
    <t>693 Kenaston 2004 Toyota Siena</t>
  </si>
  <si>
    <t>2min11sec</t>
  </si>
  <si>
    <t>45min46sec</t>
  </si>
  <si>
    <t>2hr6min4sec</t>
  </si>
  <si>
    <t>16hr15min51sec</t>
  </si>
  <si>
    <t>15min54sec</t>
  </si>
  <si>
    <t>2hr21min48sec</t>
  </si>
  <si>
    <t>9min50sec</t>
  </si>
  <si>
    <t>12min32sec</t>
  </si>
  <si>
    <t>4hr52min38sec</t>
  </si>
  <si>
    <t>2min22sec</t>
  </si>
  <si>
    <t>13hr3min28sec</t>
  </si>
  <si>
    <t>3hr13min58sec</t>
  </si>
  <si>
    <t>28min27sec</t>
  </si>
  <si>
    <t>1hr13min4sec</t>
  </si>
  <si>
    <t>27min14sec</t>
  </si>
  <si>
    <t>8min36sec</t>
  </si>
  <si>
    <t>40min43sec</t>
  </si>
  <si>
    <t>19hr2min16sec</t>
  </si>
  <si>
    <t>11min8sec</t>
  </si>
  <si>
    <t>1hr13min19sec</t>
  </si>
  <si>
    <t>1hr35min27sec</t>
  </si>
  <si>
    <t>2hr28min8sec</t>
  </si>
  <si>
    <t>47min28sec</t>
  </si>
  <si>
    <t>9min14sec</t>
  </si>
  <si>
    <t>17hr2min7sec</t>
  </si>
  <si>
    <t>3min18sec</t>
  </si>
  <si>
    <t>15min1sec</t>
  </si>
  <si>
    <t>2hr3min51sec</t>
  </si>
  <si>
    <t>14min54sec</t>
  </si>
  <si>
    <t>2min3sec</t>
  </si>
  <si>
    <t>27min35sec</t>
  </si>
  <si>
    <t>3hr12min0sec</t>
  </si>
  <si>
    <t>15hr31min58sec</t>
  </si>
  <si>
    <t>4min54sec</t>
  </si>
  <si>
    <t>9min34sec</t>
  </si>
  <si>
    <t>1hr13min0sec</t>
  </si>
  <si>
    <t>805 Lynch 2004 Silverado</t>
  </si>
  <si>
    <t>23hr1min54sec</t>
  </si>
  <si>
    <t>0min30sec</t>
  </si>
  <si>
    <t>33min26sec</t>
  </si>
  <si>
    <t>18min43sec</t>
  </si>
  <si>
    <t>4min29sec</t>
  </si>
  <si>
    <t>16hr2min2sec</t>
  </si>
  <si>
    <t>1hr1min0sec</t>
  </si>
  <si>
    <t>1hr30min57sec</t>
  </si>
  <si>
    <t>1hr15min38sec</t>
  </si>
  <si>
    <t>0min43sec</t>
  </si>
  <si>
    <t>16min17sec</t>
  </si>
  <si>
    <t>17hr11min40sec</t>
  </si>
  <si>
    <t>4min42sec</t>
  </si>
  <si>
    <t>1hr41min52sec</t>
  </si>
  <si>
    <t>25min3sec</t>
  </si>
  <si>
    <t>13min20sec</t>
  </si>
  <si>
    <t>1hr56min58sec</t>
  </si>
  <si>
    <t>19hr7min29sec</t>
  </si>
  <si>
    <t>5hr18min22sec</t>
  </si>
  <si>
    <t>0min38sec</t>
  </si>
  <si>
    <t>1hr36min45sec</t>
  </si>
  <si>
    <t>12min41sec</t>
  </si>
  <si>
    <t>1hr16min43sec</t>
  </si>
  <si>
    <t>11hr18min29sec</t>
  </si>
  <si>
    <t>38min43sec</t>
  </si>
  <si>
    <t>39min38sec</t>
  </si>
  <si>
    <t>1hr43min5sec</t>
  </si>
  <si>
    <t>1hr24min29sec</t>
  </si>
  <si>
    <t>4min13sec</t>
  </si>
  <si>
    <t>20min56sec</t>
  </si>
  <si>
    <t>23min54sec</t>
  </si>
  <si>
    <t>31min31sec</t>
  </si>
  <si>
    <t>1min1sec</t>
  </si>
  <si>
    <t>1min11sec</t>
  </si>
  <si>
    <t>56min43sec</t>
  </si>
  <si>
    <t>15min42sec</t>
  </si>
  <si>
    <t>1hr17min21sec</t>
  </si>
  <si>
    <t>1hr44min42sec</t>
  </si>
  <si>
    <t>37min16sec</t>
  </si>
  <si>
    <t>8hr13min8sec</t>
  </si>
  <si>
    <t>1hr23min16sec</t>
  </si>
  <si>
    <t>3hr34min32sec</t>
  </si>
  <si>
    <t>1hr46min43sec</t>
  </si>
  <si>
    <t>54min42sec</t>
  </si>
  <si>
    <t>1min42sec</t>
  </si>
  <si>
    <t>9hr2min43sec</t>
  </si>
  <si>
    <t>3min42sec</t>
  </si>
  <si>
    <t>6min43sec</t>
  </si>
  <si>
    <t>18min6sec</t>
  </si>
  <si>
    <t>2hr41min4sec</t>
  </si>
  <si>
    <t>7min4sec</t>
  </si>
  <si>
    <t>30min46sec</t>
  </si>
  <si>
    <t>0min56sec</t>
  </si>
  <si>
    <t>3min22sec</t>
  </si>
  <si>
    <t>3hr23min21sec</t>
  </si>
  <si>
    <t>2hr2min42sec</t>
  </si>
  <si>
    <t>10min49sec</t>
  </si>
  <si>
    <t>25min42sec</t>
  </si>
  <si>
    <t>0min26sec</t>
  </si>
  <si>
    <t>41min45sec</t>
  </si>
  <si>
    <t>3min43sec</t>
  </si>
  <si>
    <t>0min23sec</t>
  </si>
  <si>
    <t>7hr48min50sec</t>
  </si>
  <si>
    <t>1hr1min54sec</t>
  </si>
  <si>
    <t>4min43sec</t>
  </si>
  <si>
    <t>1hr38min47sec</t>
  </si>
  <si>
    <t>CarChip_012511thru032611Veh30</t>
  </si>
  <si>
    <t>52min53sec</t>
  </si>
  <si>
    <t>31hr16min35sec</t>
  </si>
  <si>
    <t>18hr25min8sec</t>
  </si>
  <si>
    <t>3min30sec</t>
  </si>
  <si>
    <t>36min21sec</t>
  </si>
  <si>
    <t>17hr45min1sec</t>
  </si>
  <si>
    <t>2min17sec</t>
  </si>
  <si>
    <t>31min44sec</t>
  </si>
  <si>
    <t>46min1sec</t>
  </si>
  <si>
    <t>1hr38min56sec</t>
  </si>
  <si>
    <t>2hr46min25sec</t>
  </si>
  <si>
    <t>11hr43min10sec</t>
  </si>
  <si>
    <t>2hr33min2sec</t>
  </si>
  <si>
    <t>17min41sec</t>
  </si>
  <si>
    <t>1hr59min42sec</t>
  </si>
  <si>
    <t>2hr38min23sec</t>
  </si>
  <si>
    <t>6min31sec</t>
  </si>
  <si>
    <t>2hr7min42sec</t>
  </si>
  <si>
    <t>3min0sec</t>
  </si>
  <si>
    <t>17hr3min8sec</t>
  </si>
  <si>
    <t>6hr32min57sec</t>
  </si>
  <si>
    <t>39hr37min47sec</t>
  </si>
  <si>
    <t>7min1sec</t>
  </si>
  <si>
    <t>46min47sec</t>
  </si>
  <si>
    <t>11min42sec</t>
  </si>
  <si>
    <t>2hr0min43sec</t>
  </si>
  <si>
    <t>11min35sec</t>
  </si>
  <si>
    <t>22hr2min12sec</t>
  </si>
  <si>
    <t>5min7sec</t>
  </si>
  <si>
    <t>9min52sec</t>
  </si>
  <si>
    <t>18min30sec</t>
  </si>
  <si>
    <t>54min37sec</t>
  </si>
  <si>
    <t>1hr22min57sec</t>
  </si>
  <si>
    <t>41min34sec</t>
  </si>
  <si>
    <t>20min23sec</t>
  </si>
  <si>
    <t>42hr15min9sec</t>
  </si>
  <si>
    <t>5hr44min42sec</t>
  </si>
  <si>
    <t>11hr12min53sec</t>
  </si>
  <si>
    <t>1hr22min58sec</t>
  </si>
  <si>
    <t>9hr22min6sec</t>
  </si>
  <si>
    <t>283hr59min24sec</t>
  </si>
  <si>
    <t>23hr51min25sec</t>
  </si>
  <si>
    <t>2hr37min32sec</t>
  </si>
  <si>
    <t>20min32sec</t>
  </si>
  <si>
    <t>42hr22min37sec</t>
  </si>
  <si>
    <t>2hr1min20sec</t>
  </si>
  <si>
    <t>21hr48min7sec</t>
  </si>
  <si>
    <t>147hr43min28sec</t>
  </si>
  <si>
    <t>18hr51min18sec</t>
  </si>
  <si>
    <t>47hr42min34sec</t>
  </si>
  <si>
    <t>1hr38min54sec</t>
  </si>
  <si>
    <t>46hr32min9sec</t>
  </si>
  <si>
    <t>15min9sec</t>
  </si>
  <si>
    <t>15min33sec</t>
  </si>
  <si>
    <t>20hr57min26sec</t>
  </si>
  <si>
    <t>5min37sec</t>
  </si>
  <si>
    <t>14min19sec</t>
  </si>
  <si>
    <t>2min31sec</t>
  </si>
  <si>
    <t>21hr7min27sec</t>
  </si>
  <si>
    <t>1hr30min1sec</t>
  </si>
  <si>
    <t>46hr49min26sec</t>
  </si>
  <si>
    <t>21min44sec</t>
  </si>
  <si>
    <t>14min14sec</t>
  </si>
  <si>
    <t>38min38sec</t>
  </si>
  <si>
    <t>1hr9min58sec</t>
  </si>
  <si>
    <t>1hr0min24sec</t>
  </si>
  <si>
    <t>40hr0min45sec</t>
  </si>
  <si>
    <t>1hr56min41sec</t>
  </si>
  <si>
    <t>23hr28min3sec</t>
  </si>
  <si>
    <t>14min2sec</t>
  </si>
  <si>
    <t>7hr45min16sec</t>
  </si>
  <si>
    <t>12hr42min13sec</t>
  </si>
  <si>
    <t>6min12sec</t>
  </si>
  <si>
    <t>8hr51min30sec</t>
  </si>
  <si>
    <t>2min48sec</t>
  </si>
  <si>
    <t>1hr2min23sec</t>
  </si>
  <si>
    <t>11hr11min53sec</t>
  </si>
  <si>
    <t>3min1sec</t>
  </si>
  <si>
    <t>35min16sec</t>
  </si>
  <si>
    <t>7hr39min47sec</t>
  </si>
  <si>
    <t>0min57sec</t>
  </si>
  <si>
    <t>10min43sec</t>
  </si>
  <si>
    <t>3hr35min17sec</t>
  </si>
  <si>
    <t>8hr23min37sec</t>
  </si>
  <si>
    <t>225hr2min48sec</t>
  </si>
  <si>
    <t>21hr29min52sec</t>
  </si>
  <si>
    <t>MrCortez2006FordExpeditionVeh10</t>
  </si>
  <si>
    <t>5min52sec</t>
  </si>
  <si>
    <t>52min52sec</t>
  </si>
  <si>
    <t>7min13sec</t>
  </si>
  <si>
    <t>8hr10min31sec</t>
  </si>
  <si>
    <t>56min19sec</t>
  </si>
  <si>
    <t>11hr1min2sec</t>
  </si>
  <si>
    <t>0min40sec</t>
  </si>
  <si>
    <t>5min55sec</t>
  </si>
  <si>
    <t>1hr6min2sec</t>
  </si>
  <si>
    <t>26min16sec</t>
  </si>
  <si>
    <t>8hr11min53sec</t>
  </si>
  <si>
    <t>1hr14min5sec</t>
  </si>
  <si>
    <t>11hr18min35sec</t>
  </si>
  <si>
    <t>6min40sec</t>
  </si>
  <si>
    <t>12min0sec</t>
  </si>
  <si>
    <t>24min5sec</t>
  </si>
  <si>
    <t>6min42sec</t>
  </si>
  <si>
    <t>3min25sec</t>
  </si>
  <si>
    <t>8hr1min6sec</t>
  </si>
  <si>
    <t>7hr54min16sec</t>
  </si>
  <si>
    <t>0min41sec</t>
  </si>
  <si>
    <t>37min8sec</t>
  </si>
  <si>
    <t>1hr11min52sec</t>
  </si>
  <si>
    <t>1hr4min51sec</t>
  </si>
  <si>
    <t>17min59sec</t>
  </si>
  <si>
    <t>1hr15min8sec</t>
  </si>
  <si>
    <t>7min15sec</t>
  </si>
  <si>
    <t>1hr7min15sec</t>
  </si>
  <si>
    <t>RonFJ</t>
  </si>
  <si>
    <t>2hr2min19sec</t>
  </si>
  <si>
    <t>3hr28min8sec</t>
  </si>
  <si>
    <t>1hr42min30sec</t>
  </si>
  <si>
    <t>36min52sec</t>
  </si>
  <si>
    <t>13hr55min14sec</t>
  </si>
  <si>
    <t>3hr45min54sec</t>
  </si>
  <si>
    <t>1hr5min24sec</t>
  </si>
  <si>
    <t>27min48sec</t>
  </si>
  <si>
    <t>16hr50min40sec</t>
  </si>
  <si>
    <t>11min29sec</t>
  </si>
  <si>
    <t>4hr16min41sec</t>
  </si>
  <si>
    <t>7min20sec</t>
  </si>
  <si>
    <t>36min8sec</t>
  </si>
  <si>
    <t>1hr58min46sec</t>
  </si>
  <si>
    <t>15min41sec</t>
  </si>
  <si>
    <t>16hr3min26sec</t>
  </si>
  <si>
    <t>2hr3min57sec</t>
  </si>
  <si>
    <t>25hr32min57sec</t>
  </si>
  <si>
    <t>1hr4min39sec</t>
  </si>
  <si>
    <t>1hr54min51sec</t>
  </si>
  <si>
    <t>15hr8min44sec</t>
  </si>
  <si>
    <t>0min52sec</t>
  </si>
  <si>
    <t>8hr1min21sec</t>
  </si>
  <si>
    <t>5min42sec</t>
  </si>
  <si>
    <t>14hr47min15sec</t>
  </si>
  <si>
    <t>7hr31min48sec</t>
  </si>
  <si>
    <t>19min41sec</t>
  </si>
  <si>
    <t>42min40sec</t>
  </si>
  <si>
    <t>14hr5min39sec</t>
  </si>
  <si>
    <t>7hr26min17sec</t>
  </si>
  <si>
    <t>12min47sec</t>
  </si>
  <si>
    <t>15hr41min45sec</t>
  </si>
  <si>
    <t>1hr27min5sec</t>
  </si>
  <si>
    <t>6hr25min18sec</t>
  </si>
  <si>
    <t>57min12sec</t>
  </si>
  <si>
    <t>43min51sec</t>
  </si>
  <si>
    <t>12hr26min47sec</t>
  </si>
  <si>
    <t>7hr48min3sec</t>
  </si>
  <si>
    <t>3hr33min13sec</t>
  </si>
  <si>
    <t>2hr30min2sec</t>
  </si>
  <si>
    <t>14hr18min30sec</t>
  </si>
  <si>
    <t>2min42sec</t>
  </si>
  <si>
    <t>38min7sec</t>
  </si>
  <si>
    <t>23min35sec</t>
  </si>
  <si>
    <t>50min42sec</t>
  </si>
  <si>
    <t>22min37sec</t>
  </si>
  <si>
    <t>19hr53min20sec</t>
  </si>
  <si>
    <t>41min32sec</t>
  </si>
  <si>
    <t>5hr18min15sec</t>
  </si>
  <si>
    <t>21hr4min9sec</t>
  </si>
  <si>
    <t>20hr23min28sec</t>
  </si>
  <si>
    <t>36min20sec</t>
  </si>
  <si>
    <t>1hr44min23sec</t>
  </si>
  <si>
    <t>69hr25min53sec</t>
  </si>
  <si>
    <t>1hr3min30sec</t>
  </si>
  <si>
    <t>46min42sec</t>
  </si>
  <si>
    <t>Ron's Jeep_20110110_Veh28</t>
  </si>
  <si>
    <t>17hr16min31sec</t>
  </si>
  <si>
    <t>44hr22min1sec</t>
  </si>
  <si>
    <t>Trip 1</t>
  </si>
  <si>
    <t/>
  </si>
  <si>
    <t>Trip 189</t>
  </si>
  <si>
    <t>Number of Engine Starts by MOVES Soak Interval and Ambient Temperature Range</t>
  </si>
  <si>
    <t>MOVES</t>
  </si>
  <si>
    <t>SoakTime</t>
  </si>
  <si>
    <t>All</t>
  </si>
  <si>
    <t>OpMode</t>
  </si>
  <si>
    <t>Soak Time Interval</t>
  </si>
  <si>
    <t>(hrs)</t>
  </si>
  <si>
    <t>Temps</t>
  </si>
  <si>
    <t>Soak Time &lt; 6 minutes</t>
  </si>
  <si>
    <t>6 minutes &lt;= Soak Time &lt; 30 minutes</t>
  </si>
  <si>
    <t>30 minutes &lt;= Soak Time &lt; 60 minutes</t>
  </si>
  <si>
    <t>60 minutes &lt;= Soak Time &lt; 90 minutes</t>
  </si>
  <si>
    <t>90 minutes &lt;= Soak Time &lt; 120 minutes</t>
  </si>
  <si>
    <t>120 minutes &lt;= Soak Time &lt; 360 minutes</t>
  </si>
  <si>
    <t>360 minutes &lt;= Soak Time &lt; 720 minutes</t>
  </si>
  <si>
    <t>720 minutes &lt;= Soak Time</t>
  </si>
  <si>
    <t>All Soak Times</t>
  </si>
  <si>
    <t>Estimated Number of Plug-In Starts by MOVES Soak Interval and Ambient Temperature Range</t>
  </si>
  <si>
    <t>Fraction of Plug-In Starts (%) by MOVES Soak Interval and Ambient Temperature Range</t>
  </si>
  <si>
    <r>
      <t xml:space="preserve">Estimated Number of Plug-In Starts by MOVES Soak Interval and Ambient Temperature Range </t>
    </r>
    <r>
      <rPr>
        <b/>
        <sz val="11"/>
        <color rgb="FFFF3300"/>
        <rFont val="Calibri"/>
        <family val="2"/>
        <scheme val="minor"/>
      </rPr>
      <t>- Sheltered Soak Revised</t>
    </r>
  </si>
  <si>
    <r>
      <t xml:space="preserve">Fraction of Plug-In Starts (%) by MOVES Soak Interval and Ambient Temperature Range </t>
    </r>
    <r>
      <rPr>
        <b/>
        <sz val="11"/>
        <color rgb="FFFF3300"/>
        <rFont val="Calibri"/>
        <family val="2"/>
        <scheme val="minor"/>
      </rPr>
      <t>- Sheltered Soak Revised</t>
    </r>
  </si>
  <si>
    <t>Tf:</t>
  </si>
  <si>
    <t>Tk:</t>
  </si>
  <si>
    <t>C2:</t>
  </si>
  <si>
    <t>C3:</t>
  </si>
  <si>
    <t>C4:</t>
  </si>
  <si>
    <t>SSE:</t>
  </si>
  <si>
    <t>R2:</t>
  </si>
  <si>
    <t>Fraction of Engine Starts by MOVES Soak Interval and Ambient Temperature Range</t>
  </si>
  <si>
    <t>LDV Dflt</t>
  </si>
  <si>
    <t xml:space="preserve">Multi-Variate Equation Form:  </t>
  </si>
  <si>
    <t xml:space="preserve">Best Fit Equation:  </t>
  </si>
  <si>
    <t>%Plug (S,Tk)  =  C0 + C1xS^C2 + C3*Tk^C4</t>
  </si>
  <si>
    <t>where</t>
  </si>
  <si>
    <t xml:space="preserve">S = </t>
  </si>
  <si>
    <t xml:space="preserve">Tk = </t>
  </si>
  <si>
    <t>soak time (hrs)</t>
  </si>
  <si>
    <r>
      <t>ambient temp (°</t>
    </r>
    <r>
      <rPr>
        <sz val="9.25"/>
        <color rgb="FFFF0000"/>
        <rFont val="Calibri"/>
        <family val="2"/>
        <scheme val="minor"/>
      </rPr>
      <t>K)</t>
    </r>
  </si>
  <si>
    <t>Soak (hrs)</t>
  </si>
  <si>
    <t>Temp (°F)</t>
  </si>
  <si>
    <t>%Plug</t>
  </si>
  <si>
    <t>Soak Frac</t>
  </si>
  <si>
    <t>vs.</t>
  </si>
  <si>
    <t>&lt;-- Revised</t>
  </si>
  <si>
    <t>&lt;-- Original</t>
  </si>
  <si>
    <t>%Plug  =  4.44E-04 + 2.94E+01 x S^(1.25E-02) + -1.68E+01 x Tk^(1.02E-01)</t>
  </si>
  <si>
    <t>Curve-Fitted</t>
  </si>
  <si>
    <t>Actual</t>
  </si>
  <si>
    <t>Soak Distributions</t>
  </si>
  <si>
    <t>Fbks CarChip</t>
  </si>
  <si>
    <t>Likely "Keep Warm" Start?</t>
  </si>
  <si>
    <t>Drive Within X minutes of Warm Idle?</t>
  </si>
  <si>
    <t xml:space="preserve">X = </t>
  </si>
  <si>
    <t>Keep Warms:</t>
  </si>
  <si>
    <t>Keep Warms With Plug-In</t>
  </si>
  <si>
    <t>Total Vehs:</t>
  </si>
  <si>
    <t>Total Trips, less F&amp;L:</t>
  </si>
  <si>
    <t>Sum</t>
  </si>
  <si>
    <t>Hrs On</t>
  </si>
  <si>
    <t>Miles</t>
  </si>
  <si>
    <t>Avg</t>
  </si>
  <si>
    <t>Spd</t>
  </si>
  <si>
    <t>Traveling</t>
  </si>
  <si>
    <t>SoakDays</t>
  </si>
  <si>
    <t>Instrumented Days</t>
  </si>
  <si>
    <t>Total Engine-On Events, less F&amp;L:</t>
  </si>
  <si>
    <t>Total Idles, less F&amp;L:</t>
  </si>
  <si>
    <t>engine on events/instrumented day</t>
  </si>
  <si>
    <t>trips/instrumented day</t>
  </si>
  <si>
    <t>PM2.5 Emission Rate (mg/min)</t>
  </si>
  <si>
    <t>PM  =  C0 x t^C1</t>
  </si>
  <si>
    <t>(Fitted from 5-min idling, 6 tests)</t>
  </si>
  <si>
    <t>Curve Fit:</t>
  </si>
  <si>
    <t>Cold Start, Warm-Up Idle, No Plug-In</t>
  </si>
  <si>
    <t>Warmed-Up Idle Rate (from modal analysis of Hot ADCs)</t>
  </si>
  <si>
    <t>g/hr</t>
  </si>
  <si>
    <t>mg/min</t>
  </si>
  <si>
    <t>Estimated PM2.5 Emissions (g)</t>
  </si>
  <si>
    <t>MOVES Start Emissions Adjustments as a Function of Soak Time</t>
  </si>
  <si>
    <t>(from Table 27 of "Development of Emission Rates for Light-Duty Vehicles in MOVES2010")</t>
  </si>
  <si>
    <t>Soak</t>
  </si>
  <si>
    <t>Period</t>
  </si>
  <si>
    <t>Adjustment Factor (Fraction of Cold Start)</t>
  </si>
  <si>
    <t>NOX</t>
  </si>
  <si>
    <t>&lt;-- assumed same as HC</t>
  </si>
  <si>
    <t>Calculated Exhaust PM Emission Factors for Light-Duty Gasoline Vehicles (21s and 31s) by Process (Running vs. Starting) and Calendar Year</t>
  </si>
  <si>
    <t>PollID=110 (Primary Exhaust PM2.5 - Total)</t>
  </si>
  <si>
    <t>PollID=111 (Primary PM2.5 - Organic Carbon)</t>
  </si>
  <si>
    <t>PollID=112 (Primary PM2.5 - Elemental Carbon)</t>
  </si>
  <si>
    <t>PollID=115 (Primary PM2.5 - Sulfate Particulate)</t>
  </si>
  <si>
    <t>Process</t>
  </si>
  <si>
    <t>Running (g/mi)</t>
  </si>
  <si>
    <t>Starting (g/trip)</t>
  </si>
  <si>
    <t>Combined (g/mi)</t>
  </si>
  <si>
    <t>Trip Events (Dist &gt; 0)</t>
  </si>
  <si>
    <t>Warm-Up Idle Minute</t>
  </si>
  <si>
    <t>Measured PM:</t>
  </si>
  <si>
    <t>MOVES Soak Interval (OpMode)</t>
  </si>
  <si>
    <t>Idling Events</t>
  </si>
  <si>
    <t>Cold-0</t>
  </si>
  <si>
    <t>Cold-2</t>
  </si>
  <si>
    <t>Cold-5</t>
  </si>
  <si>
    <t>Cold-10</t>
  </si>
  <si>
    <t>Cold-15</t>
  </si>
  <si>
    <t>ADC Emissions (No Plug-In) as a Function of Soak and Warm-Up Idle (g/mi)</t>
  </si>
  <si>
    <t>Emis (g/mi):</t>
  </si>
  <si>
    <t>Relative to Cold-0:</t>
  </si>
  <si>
    <t>Hot-0</t>
  </si>
  <si>
    <t>Less Reduction for Idle Before Trip</t>
  </si>
  <si>
    <t>Warm-Up Idle (min):</t>
  </si>
  <si>
    <t>2001 Alaska ADC &amp; Idle CO Testing Study Results (N=33)</t>
  </si>
  <si>
    <t>Event Time (min)</t>
  </si>
  <si>
    <t>Adjusted Emissions</t>
  </si>
  <si>
    <t>Events</t>
  </si>
  <si>
    <t>Idling</t>
  </si>
  <si>
    <t>Net Emis.</t>
  </si>
  <si>
    <t>Impact</t>
  </si>
  <si>
    <t>Transient</t>
  </si>
  <si>
    <t>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</si>
</sst>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0.0000"/>
    <numFmt numFmtId="166" formatCode="\+0;[Red]\-0"/>
    <numFmt numFmtId="167" formatCode="0.000"/>
    <numFmt numFmtId="168" formatCode="0.000000"/>
    <numFmt numFmtId="169" formatCode="0.0"/>
    <numFmt numFmtId="170" formatCode="m/d;@"/>
    <numFmt numFmtId="171" formatCode="0.00000"/>
    <numFmt numFmtId="172" formatCode="#,##0.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.2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0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right"/>
    </xf>
    <xf numFmtId="11" fontId="9" fillId="2" borderId="0" xfId="0" applyNumberFormat="1" applyFont="1" applyFill="1"/>
    <xf numFmtId="0" fontId="8" fillId="0" borderId="0" xfId="0" applyFont="1" applyAlignment="1">
      <alignment horizontal="center"/>
    </xf>
    <xf numFmtId="164" fontId="8" fillId="0" borderId="0" xfId="1" applyNumberFormat="1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8" fillId="0" borderId="2" xfId="1" applyNumberFormat="1" applyFont="1" applyBorder="1"/>
    <xf numFmtId="0" fontId="9" fillId="0" borderId="0" xfId="0" applyFont="1" applyAlignment="1">
      <alignment horizontal="center"/>
    </xf>
    <xf numFmtId="11" fontId="8" fillId="0" borderId="0" xfId="0" applyNumberFormat="1" applyFont="1" applyAlignment="1"/>
    <xf numFmtId="164" fontId="8" fillId="3" borderId="0" xfId="1" applyNumberFormat="1" applyFont="1" applyFill="1"/>
    <xf numFmtId="164" fontId="8" fillId="3" borderId="2" xfId="1" applyNumberFormat="1" applyFont="1" applyFill="1" applyBorder="1"/>
    <xf numFmtId="11" fontId="8" fillId="0" borderId="2" xfId="0" applyNumberFormat="1" applyFont="1" applyBorder="1" applyAlignment="1"/>
    <xf numFmtId="11" fontId="8" fillId="5" borderId="0" xfId="0" applyNumberFormat="1" applyFont="1" applyFill="1" applyAlignment="1"/>
    <xf numFmtId="164" fontId="8" fillId="0" borderId="0" xfId="0" applyNumberFormat="1" applyFont="1" applyAlignment="1"/>
    <xf numFmtId="164" fontId="8" fillId="6" borderId="0" xfId="1" applyNumberFormat="1" applyFont="1" applyFill="1"/>
    <xf numFmtId="164" fontId="8" fillId="0" borderId="0" xfId="1" applyNumberFormat="1" applyFont="1" applyFill="1"/>
    <xf numFmtId="9" fontId="8" fillId="7" borderId="0" xfId="1" applyFont="1" applyFill="1" applyAlignment="1"/>
    <xf numFmtId="164" fontId="10" fillId="7" borderId="0" xfId="0" applyNumberFormat="1" applyFont="1" applyFill="1" applyAlignment="1"/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164" fontId="9" fillId="4" borderId="0" xfId="1" applyNumberFormat="1" applyFont="1" applyFill="1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9" fillId="0" borderId="0" xfId="2" applyFont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4" fillId="0" borderId="0" xfId="2" applyFill="1"/>
    <xf numFmtId="0" fontId="4" fillId="0" borderId="0" xfId="2" applyFill="1" applyAlignment="1">
      <alignment horizontal="center"/>
    </xf>
    <xf numFmtId="0" fontId="15" fillId="0" borderId="0" xfId="2" applyFont="1" applyBorder="1"/>
    <xf numFmtId="0" fontId="15" fillId="0" borderId="0" xfId="2" applyFont="1" applyFill="1" applyBorder="1" applyAlignment="1">
      <alignment horizontal="center" vertical="center"/>
    </xf>
    <xf numFmtId="0" fontId="14" fillId="0" borderId="0" xfId="2" applyFont="1" applyFill="1"/>
    <xf numFmtId="0" fontId="15" fillId="0" borderId="0" xfId="2" applyFont="1" applyAlignment="1">
      <alignment horizontal="center"/>
    </xf>
    <xf numFmtId="0" fontId="4" fillId="0" borderId="0" xfId="2"/>
    <xf numFmtId="167" fontId="4" fillId="0" borderId="0" xfId="2" applyNumberFormat="1" applyFill="1" applyAlignment="1">
      <alignment horizontal="center"/>
    </xf>
    <xf numFmtId="168" fontId="4" fillId="0" borderId="0" xfId="2" applyNumberFormat="1"/>
    <xf numFmtId="169" fontId="4" fillId="0" borderId="0" xfId="2" applyNumberFormat="1" applyAlignment="1">
      <alignment horizontal="center"/>
    </xf>
    <xf numFmtId="0" fontId="4" fillId="0" borderId="0" xfId="2" applyFill="1" applyBorder="1" applyAlignment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right"/>
    </xf>
    <xf numFmtId="21" fontId="8" fillId="0" borderId="0" xfId="2" applyNumberFormat="1" applyFont="1" applyBorder="1"/>
    <xf numFmtId="169" fontId="4" fillId="0" borderId="0" xfId="2" applyNumberFormat="1" applyFill="1" applyAlignment="1">
      <alignment horizontal="center"/>
    </xf>
    <xf numFmtId="167" fontId="4" fillId="0" borderId="0" xfId="2" applyNumberFormat="1" applyFill="1" applyAlignment="1">
      <alignment horizontal="right" wrapText="1"/>
    </xf>
    <xf numFmtId="0" fontId="13" fillId="0" borderId="0" xfId="2" applyFont="1" applyFill="1" applyAlignment="1">
      <alignment horizontal="center"/>
    </xf>
    <xf numFmtId="168" fontId="4" fillId="0" borderId="0" xfId="2" applyNumberFormat="1" applyFill="1"/>
    <xf numFmtId="0" fontId="4" fillId="0" borderId="0" xfId="2" applyFill="1" applyAlignment="1">
      <alignment horizontal="left"/>
    </xf>
    <xf numFmtId="1" fontId="4" fillId="0" borderId="0" xfId="2" applyNumberFormat="1" applyAlignment="1">
      <alignment horizontal="center"/>
    </xf>
    <xf numFmtId="168" fontId="4" fillId="0" borderId="0" xfId="2" applyNumberFormat="1" applyFill="1" applyBorder="1" applyAlignment="1">
      <alignment horizontal="center"/>
    </xf>
    <xf numFmtId="169" fontId="4" fillId="0" borderId="0" xfId="2" applyNumberFormat="1" applyFill="1" applyBorder="1" applyAlignment="1">
      <alignment horizontal="center"/>
    </xf>
    <xf numFmtId="1" fontId="4" fillId="3" borderId="0" xfId="2" applyNumberForma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3" fillId="2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 wrapText="1"/>
    </xf>
    <xf numFmtId="0" fontId="8" fillId="5" borderId="0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 wrapText="1"/>
    </xf>
    <xf numFmtId="0" fontId="15" fillId="8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wrapText="1"/>
    </xf>
    <xf numFmtId="0" fontId="15" fillId="9" borderId="0" xfId="2" applyFont="1" applyFill="1" applyBorder="1" applyAlignment="1">
      <alignment horizontal="center" wrapText="1"/>
    </xf>
    <xf numFmtId="167" fontId="8" fillId="5" borderId="0" xfId="2" applyNumberFormat="1" applyFont="1" applyFill="1" applyBorder="1" applyAlignment="1">
      <alignment horizontal="center" wrapText="1"/>
    </xf>
    <xf numFmtId="0" fontId="16" fillId="8" borderId="0" xfId="2" applyFont="1" applyFill="1" applyBorder="1" applyAlignment="1">
      <alignment horizontal="center" vertical="center" wrapText="1"/>
    </xf>
    <xf numFmtId="168" fontId="15" fillId="9" borderId="0" xfId="2" applyNumberFormat="1" applyFont="1" applyFill="1" applyBorder="1" applyAlignment="1">
      <alignment horizontal="center" wrapText="1"/>
    </xf>
    <xf numFmtId="169" fontId="15" fillId="9" borderId="0" xfId="2" applyNumberFormat="1" applyFont="1" applyFill="1" applyBorder="1" applyAlignment="1">
      <alignment horizontal="center" wrapText="1"/>
    </xf>
    <xf numFmtId="0" fontId="4" fillId="0" borderId="0" xfId="2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169" fontId="18" fillId="0" borderId="0" xfId="2" applyNumberFormat="1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4" fillId="3" borderId="0" xfId="2" applyFill="1" applyBorder="1" applyAlignment="1">
      <alignment horizontal="center" wrapText="1"/>
    </xf>
    <xf numFmtId="169" fontId="4" fillId="10" borderId="0" xfId="2" applyNumberFormat="1" applyFill="1" applyAlignment="1">
      <alignment horizontal="center"/>
    </xf>
    <xf numFmtId="1" fontId="4" fillId="10" borderId="0" xfId="2" applyNumberFormat="1" applyFill="1" applyAlignment="1">
      <alignment horizontal="center"/>
    </xf>
    <xf numFmtId="0" fontId="4" fillId="10" borderId="0" xfId="2" applyFill="1" applyAlignment="1">
      <alignment horizontal="center"/>
    </xf>
    <xf numFmtId="2" fontId="4" fillId="10" borderId="0" xfId="2" applyNumberFormat="1" applyFill="1" applyAlignment="1">
      <alignment horizontal="center"/>
    </xf>
    <xf numFmtId="169" fontId="12" fillId="0" borderId="0" xfId="2" applyNumberFormat="1" applyFont="1" applyFill="1" applyAlignment="1">
      <alignment horizontal="center"/>
    </xf>
    <xf numFmtId="169" fontId="17" fillId="0" borderId="0" xfId="2" applyNumberFormat="1" applyFont="1" applyFill="1" applyBorder="1" applyAlignment="1">
      <alignment horizontal="center" wrapText="1"/>
    </xf>
    <xf numFmtId="169" fontId="20" fillId="0" borderId="0" xfId="2" applyNumberFormat="1" applyFont="1" applyFill="1" applyBorder="1" applyAlignment="1">
      <alignment horizontal="center" wrapText="1"/>
    </xf>
    <xf numFmtId="1" fontId="8" fillId="0" borderId="0" xfId="2" applyNumberFormat="1" applyFont="1" applyFill="1" applyBorder="1" applyAlignment="1">
      <alignment horizontal="center" wrapText="1"/>
    </xf>
    <xf numFmtId="169" fontId="22" fillId="0" borderId="0" xfId="2" applyNumberFormat="1" applyFont="1" applyFill="1" applyBorder="1" applyAlignment="1">
      <alignment horizontal="center" wrapText="1"/>
    </xf>
    <xf numFmtId="22" fontId="9" fillId="0" borderId="0" xfId="2" applyNumberFormat="1" applyFont="1" applyFill="1" applyBorder="1"/>
    <xf numFmtId="21" fontId="8" fillId="0" borderId="0" xfId="2" applyNumberFormat="1" applyFont="1" applyFill="1" applyBorder="1"/>
    <xf numFmtId="2" fontId="8" fillId="0" borderId="0" xfId="2" applyNumberFormat="1" applyFont="1" applyFill="1" applyBorder="1" applyAlignment="1">
      <alignment horizontal="center"/>
    </xf>
    <xf numFmtId="0" fontId="4" fillId="0" borderId="0" xfId="2" applyFill="1" applyAlignment="1">
      <alignment horizontal="right"/>
    </xf>
    <xf numFmtId="169" fontId="21" fillId="0" borderId="0" xfId="2" applyNumberFormat="1" applyFont="1" applyFill="1" applyAlignment="1">
      <alignment horizontal="center"/>
    </xf>
    <xf numFmtId="170" fontId="15" fillId="0" borderId="0" xfId="2" applyNumberFormat="1" applyFont="1" applyFill="1" applyBorder="1"/>
    <xf numFmtId="22" fontId="14" fillId="0" borderId="0" xfId="2" applyNumberFormat="1" applyFont="1" applyFill="1" applyBorder="1"/>
    <xf numFmtId="2" fontId="15" fillId="0" borderId="0" xfId="2" applyNumberFormat="1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168" fontId="4" fillId="0" borderId="0" xfId="2" applyNumberFormat="1" applyFill="1" applyAlignment="1">
      <alignment horizontal="center"/>
    </xf>
    <xf numFmtId="1" fontId="4" fillId="0" borderId="0" xfId="2" applyNumberFormat="1" applyFill="1" applyAlignment="1">
      <alignment horizontal="center"/>
    </xf>
    <xf numFmtId="171" fontId="15" fillId="0" borderId="0" xfId="2" applyNumberFormat="1" applyFont="1" applyFill="1" applyBorder="1" applyAlignment="1">
      <alignment horizontal="center"/>
    </xf>
    <xf numFmtId="0" fontId="8" fillId="0" borderId="0" xfId="2" applyFont="1" applyFill="1"/>
    <xf numFmtId="1" fontId="8" fillId="0" borderId="0" xfId="2" applyNumberFormat="1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22" fontId="9" fillId="0" borderId="0" xfId="2" applyNumberFormat="1" applyFont="1" applyFill="1"/>
    <xf numFmtId="21" fontId="4" fillId="0" borderId="0" xfId="2" applyNumberFormat="1" applyFill="1"/>
    <xf numFmtId="170" fontId="15" fillId="0" borderId="0" xfId="2" applyNumberFormat="1" applyFont="1" applyFill="1"/>
    <xf numFmtId="2" fontId="4" fillId="0" borderId="0" xfId="2" applyNumberFormat="1" applyFill="1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8" fillId="0" borderId="0" xfId="2" applyNumberFormat="1" applyFont="1" applyFill="1" applyBorder="1" applyAlignment="1">
      <alignment horizontal="center"/>
    </xf>
    <xf numFmtId="0" fontId="4" fillId="3" borderId="0" xfId="2" applyFill="1"/>
    <xf numFmtId="22" fontId="9" fillId="0" borderId="0" xfId="2" applyNumberFormat="1" applyFont="1" applyBorder="1"/>
    <xf numFmtId="0" fontId="9" fillId="11" borderId="0" xfId="2" applyFont="1" applyFill="1" applyBorder="1"/>
    <xf numFmtId="0" fontId="9" fillId="11" borderId="0" xfId="2" applyFont="1" applyFill="1" applyBorder="1" applyAlignment="1">
      <alignment horizontal="center"/>
    </xf>
    <xf numFmtId="0" fontId="14" fillId="11" borderId="0" xfId="2" applyFont="1" applyFill="1" applyBorder="1" applyAlignment="1">
      <alignment horizontal="left"/>
    </xf>
    <xf numFmtId="22" fontId="9" fillId="11" borderId="0" xfId="2" applyNumberFormat="1" applyFont="1" applyFill="1" applyBorder="1"/>
    <xf numFmtId="21" fontId="8" fillId="11" borderId="0" xfId="2" applyNumberFormat="1" applyFont="1" applyFill="1" applyBorder="1"/>
    <xf numFmtId="0" fontId="9" fillId="11" borderId="0" xfId="2" applyFont="1" applyFill="1"/>
    <xf numFmtId="1" fontId="9" fillId="11" borderId="0" xfId="2" applyNumberFormat="1" applyFont="1" applyFill="1" applyBorder="1" applyAlignment="1">
      <alignment horizontal="center"/>
    </xf>
    <xf numFmtId="0" fontId="14" fillId="11" borderId="0" xfId="2" applyFont="1" applyFill="1" applyAlignment="1">
      <alignment horizontal="left"/>
    </xf>
    <xf numFmtId="22" fontId="9" fillId="11" borderId="0" xfId="2" applyNumberFormat="1" applyFont="1" applyFill="1"/>
    <xf numFmtId="21" fontId="4" fillId="11" borderId="0" xfId="2" applyNumberFormat="1" applyFill="1"/>
    <xf numFmtId="0" fontId="8" fillId="0" borderId="0" xfId="2" applyFont="1"/>
    <xf numFmtId="1" fontId="8" fillId="0" borderId="0" xfId="2" applyNumberFormat="1" applyFont="1" applyBorder="1" applyAlignment="1">
      <alignment horizontal="center"/>
    </xf>
    <xf numFmtId="0" fontId="14" fillId="0" borderId="0" xfId="2" applyFont="1" applyAlignment="1">
      <alignment horizontal="left"/>
    </xf>
    <xf numFmtId="22" fontId="9" fillId="0" borderId="0" xfId="2" applyNumberFormat="1" applyFont="1"/>
    <xf numFmtId="21" fontId="4" fillId="0" borderId="0" xfId="2" applyNumberFormat="1"/>
    <xf numFmtId="0" fontId="9" fillId="11" borderId="0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21" fontId="4" fillId="11" borderId="0" xfId="2" applyNumberFormat="1" applyFill="1" applyBorder="1"/>
    <xf numFmtId="0" fontId="4" fillId="0" borderId="0" xfId="2" applyFill="1" applyBorder="1"/>
    <xf numFmtId="0" fontId="13" fillId="0" borderId="0" xfId="2" applyFont="1" applyAlignment="1">
      <alignment horizontal="center"/>
    </xf>
    <xf numFmtId="0" fontId="13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3" fillId="0" borderId="0" xfId="2" applyFont="1"/>
    <xf numFmtId="0" fontId="8" fillId="0" borderId="2" xfId="2" applyFont="1" applyBorder="1" applyAlignment="1">
      <alignment horizontal="center"/>
    </xf>
    <xf numFmtId="0" fontId="13" fillId="0" borderId="2" xfId="2" applyFont="1" applyBorder="1"/>
    <xf numFmtId="0" fontId="9" fillId="0" borderId="0" xfId="2" applyFont="1" applyFill="1" applyBorder="1" applyAlignment="1">
      <alignment horizontal="center"/>
    </xf>
    <xf numFmtId="164" fontId="13" fillId="0" borderId="0" xfId="2" applyNumberFormat="1" applyFont="1"/>
    <xf numFmtId="164" fontId="13" fillId="0" borderId="2" xfId="2" applyNumberFormat="1" applyFont="1" applyBorder="1"/>
    <xf numFmtId="1" fontId="13" fillId="0" borderId="1" xfId="2" applyNumberFormat="1" applyFont="1" applyBorder="1" applyAlignment="1">
      <alignment horizontal="center"/>
    </xf>
    <xf numFmtId="0" fontId="13" fillId="0" borderId="0" xfId="2" applyFont="1" applyAlignment="1">
      <alignment horizontal="right"/>
    </xf>
    <xf numFmtId="0" fontId="13" fillId="2" borderId="0" xfId="2" applyFont="1" applyFill="1"/>
    <xf numFmtId="11" fontId="13" fillId="3" borderId="0" xfId="2" applyNumberFormat="1" applyFont="1" applyFill="1"/>
    <xf numFmtId="2" fontId="13" fillId="3" borderId="0" xfId="2" applyNumberFormat="1" applyFont="1" applyFill="1"/>
    <xf numFmtId="167" fontId="13" fillId="0" borderId="0" xfId="2" applyNumberFormat="1" applyFont="1"/>
    <xf numFmtId="0" fontId="13" fillId="0" borderId="0" xfId="2" applyFont="1" applyBorder="1" applyAlignment="1">
      <alignment horizontal="center"/>
    </xf>
    <xf numFmtId="167" fontId="13" fillId="3" borderId="0" xfId="2" applyNumberFormat="1" applyFont="1" applyFill="1"/>
    <xf numFmtId="167" fontId="13" fillId="9" borderId="0" xfId="2" applyNumberFormat="1" applyFont="1" applyFill="1"/>
    <xf numFmtId="0" fontId="24" fillId="0" borderId="0" xfId="2" applyFont="1" applyAlignment="1">
      <alignment horizontal="right"/>
    </xf>
    <xf numFmtId="0" fontId="24" fillId="0" borderId="0" xfId="2" applyFont="1"/>
    <xf numFmtId="0" fontId="25" fillId="0" borderId="0" xfId="2" applyFont="1" applyAlignment="1">
      <alignment horizontal="right"/>
    </xf>
    <xf numFmtId="0" fontId="12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2" borderId="0" xfId="2" applyFont="1" applyFill="1"/>
    <xf numFmtId="0" fontId="4" fillId="0" borderId="0" xfId="2" applyFont="1" applyFill="1"/>
    <xf numFmtId="0" fontId="4" fillId="0" borderId="1" xfId="2" applyFont="1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Fill="1" applyBorder="1"/>
    <xf numFmtId="167" fontId="4" fillId="0" borderId="0" xfId="2" applyNumberFormat="1" applyFont="1"/>
    <xf numFmtId="167" fontId="4" fillId="3" borderId="0" xfId="2" applyNumberFormat="1" applyFont="1" applyFill="1"/>
    <xf numFmtId="167" fontId="4" fillId="9" borderId="0" xfId="2" applyNumberFormat="1" applyFont="1" applyFill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7" fontId="4" fillId="0" borderId="2" xfId="2" applyNumberFormat="1" applyFont="1" applyBorder="1"/>
    <xf numFmtId="167" fontId="4" fillId="3" borderId="2" xfId="2" applyNumberFormat="1" applyFont="1" applyFill="1" applyBorder="1"/>
    <xf numFmtId="167" fontId="4" fillId="9" borderId="2" xfId="2" applyNumberFormat="1" applyFont="1" applyFill="1" applyBorder="1"/>
    <xf numFmtId="0" fontId="4" fillId="0" borderId="1" xfId="2" applyFont="1" applyBorder="1"/>
    <xf numFmtId="164" fontId="26" fillId="0" borderId="0" xfId="3" applyNumberFormat="1" applyFont="1"/>
    <xf numFmtId="164" fontId="4" fillId="0" borderId="0" xfId="2" applyNumberFormat="1" applyFont="1"/>
    <xf numFmtId="164" fontId="4" fillId="0" borderId="2" xfId="2" applyNumberFormat="1" applyFont="1" applyBorder="1"/>
    <xf numFmtId="0" fontId="4" fillId="2" borderId="0" xfId="2" applyFont="1" applyFill="1" applyAlignment="1">
      <alignment horizontal="center"/>
    </xf>
    <xf numFmtId="164" fontId="8" fillId="0" borderId="0" xfId="3" applyNumberFormat="1" applyFont="1"/>
    <xf numFmtId="164" fontId="8" fillId="0" borderId="1" xfId="3" applyNumberFormat="1" applyFont="1" applyBorder="1"/>
    <xf numFmtId="164" fontId="9" fillId="6" borderId="0" xfId="3" applyNumberFormat="1" applyFont="1" applyFill="1"/>
    <xf numFmtId="164" fontId="9" fillId="6" borderId="2" xfId="3" applyNumberFormat="1" applyFont="1" applyFill="1" applyBorder="1"/>
    <xf numFmtId="164" fontId="13" fillId="6" borderId="0" xfId="1" applyNumberFormat="1" applyFont="1" applyFill="1"/>
    <xf numFmtId="164" fontId="4" fillId="0" borderId="0" xfId="1" applyNumberFormat="1" applyFont="1"/>
    <xf numFmtId="164" fontId="4" fillId="0" borderId="2" xfId="1" applyNumberFormat="1" applyFont="1" applyBorder="1"/>
    <xf numFmtId="164" fontId="13" fillId="4" borderId="0" xfId="1" applyNumberFormat="1" applyFont="1" applyFill="1"/>
    <xf numFmtId="0" fontId="25" fillId="0" borderId="0" xfId="2" applyFont="1"/>
    <xf numFmtId="164" fontId="13" fillId="5" borderId="0" xfId="1" applyNumberFormat="1" applyFont="1" applyFill="1"/>
    <xf numFmtId="0" fontId="8" fillId="3" borderId="0" xfId="2" applyFont="1" applyFill="1"/>
    <xf numFmtId="1" fontId="8" fillId="3" borderId="0" xfId="2" applyNumberFormat="1" applyFont="1" applyFill="1" applyBorder="1" applyAlignment="1">
      <alignment horizontal="center"/>
    </xf>
    <xf numFmtId="0" fontId="14" fillId="3" borderId="0" xfId="2" applyFont="1" applyFill="1" applyAlignment="1">
      <alignment horizontal="left"/>
    </xf>
    <xf numFmtId="22" fontId="9" fillId="3" borderId="0" xfId="2" applyNumberFormat="1" applyFont="1" applyFill="1"/>
    <xf numFmtId="21" fontId="4" fillId="3" borderId="0" xfId="2" applyNumberFormat="1" applyFill="1"/>
    <xf numFmtId="0" fontId="8" fillId="3" borderId="0" xfId="2" applyFont="1" applyFill="1" applyBorder="1"/>
    <xf numFmtId="2" fontId="8" fillId="3" borderId="0" xfId="2" applyNumberFormat="1" applyFont="1" applyFill="1" applyBorder="1" applyAlignment="1">
      <alignment horizontal="center"/>
    </xf>
    <xf numFmtId="0" fontId="4" fillId="3" borderId="0" xfId="2" applyFill="1" applyAlignment="1">
      <alignment horizontal="right"/>
    </xf>
    <xf numFmtId="169" fontId="21" fillId="3" borderId="0" xfId="2" applyNumberFormat="1" applyFont="1" applyFill="1" applyAlignment="1">
      <alignment horizontal="center"/>
    </xf>
    <xf numFmtId="170" fontId="15" fillId="3" borderId="0" xfId="2" applyNumberFormat="1" applyFont="1" applyFill="1"/>
    <xf numFmtId="0" fontId="15" fillId="3" borderId="0" xfId="2" applyFont="1" applyFill="1" applyBorder="1" applyAlignment="1">
      <alignment horizontal="center" vertical="center"/>
    </xf>
    <xf numFmtId="2" fontId="15" fillId="3" borderId="0" xfId="2" applyNumberFormat="1" applyFont="1" applyFill="1" applyBorder="1" applyAlignment="1">
      <alignment horizontal="center"/>
    </xf>
    <xf numFmtId="169" fontId="4" fillId="3" borderId="0" xfId="2" applyNumberFormat="1" applyFill="1" applyAlignment="1">
      <alignment horizontal="center"/>
    </xf>
    <xf numFmtId="167" fontId="4" fillId="3" borderId="0" xfId="2" applyNumberFormat="1" applyFill="1" applyAlignment="1">
      <alignment horizontal="center"/>
    </xf>
    <xf numFmtId="0" fontId="16" fillId="3" borderId="0" xfId="2" applyFont="1" applyFill="1" applyAlignment="1">
      <alignment horizontal="center"/>
    </xf>
    <xf numFmtId="168" fontId="4" fillId="3" borderId="0" xfId="2" applyNumberFormat="1" applyFill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left"/>
    </xf>
    <xf numFmtId="22" fontId="9" fillId="3" borderId="0" xfId="2" applyNumberFormat="1" applyFont="1" applyFill="1" applyBorder="1"/>
    <xf numFmtId="21" fontId="8" fillId="3" borderId="0" xfId="2" applyNumberFormat="1" applyFont="1" applyFill="1" applyBorder="1"/>
    <xf numFmtId="170" fontId="15" fillId="3" borderId="0" xfId="2" applyNumberFormat="1" applyFont="1" applyFill="1" applyBorder="1"/>
    <xf numFmtId="171" fontId="15" fillId="3" borderId="0" xfId="2" applyNumberFormat="1" applyFont="1" applyFill="1" applyBorder="1" applyAlignment="1">
      <alignment horizontal="center"/>
    </xf>
    <xf numFmtId="0" fontId="8" fillId="3" borderId="0" xfId="2" applyNumberFormat="1" applyFont="1" applyFill="1" applyBorder="1" applyAlignment="1">
      <alignment horizontal="center"/>
    </xf>
    <xf numFmtId="0" fontId="15" fillId="3" borderId="0" xfId="2" applyFont="1" applyFill="1" applyAlignment="1">
      <alignment horizontal="center" vertical="center"/>
    </xf>
    <xf numFmtId="0" fontId="13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2" applyNumberFormat="1" applyFont="1" applyBorder="1"/>
    <xf numFmtId="0" fontId="28" fillId="0" borderId="0" xfId="2" applyFont="1" applyAlignment="1"/>
    <xf numFmtId="0" fontId="3" fillId="0" borderId="1" xfId="2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25" fillId="3" borderId="0" xfId="1" applyNumberFormat="1" applyFont="1" applyFill="1" applyAlignment="1">
      <alignment horizontal="center"/>
    </xf>
    <xf numFmtId="164" fontId="25" fillId="3" borderId="2" xfId="1" applyNumberFormat="1" applyFont="1" applyFill="1" applyBorder="1" applyAlignment="1">
      <alignment horizontal="center"/>
    </xf>
    <xf numFmtId="0" fontId="3" fillId="0" borderId="0" xfId="2" applyFont="1"/>
    <xf numFmtId="0" fontId="3" fillId="6" borderId="0" xfId="2" applyFont="1" applyFill="1" applyBorder="1" applyAlignment="1">
      <alignment horizontal="center" wrapText="1"/>
    </xf>
    <xf numFmtId="0" fontId="12" fillId="0" borderId="0" xfId="2" applyFont="1" applyAlignment="1">
      <alignment horizontal="center"/>
    </xf>
    <xf numFmtId="22" fontId="14" fillId="3" borderId="0" xfId="2" applyNumberFormat="1" applyFont="1" applyFill="1" applyBorder="1"/>
    <xf numFmtId="1" fontId="8" fillId="6" borderId="0" xfId="2" applyNumberFormat="1" applyFont="1" applyFill="1" applyAlignment="1">
      <alignment horizontal="center"/>
    </xf>
    <xf numFmtId="0" fontId="3" fillId="0" borderId="0" xfId="2" applyFont="1" applyAlignment="1">
      <alignment horizontal="right"/>
    </xf>
    <xf numFmtId="0" fontId="9" fillId="2" borderId="0" xfId="0" applyFont="1" applyFill="1" applyAlignment="1">
      <alignment horizontal="center"/>
    </xf>
    <xf numFmtId="0" fontId="3" fillId="4" borderId="0" xfId="2" applyFont="1" applyFill="1" applyBorder="1" applyAlignment="1">
      <alignment horizontal="center" wrapText="1"/>
    </xf>
    <xf numFmtId="1" fontId="8" fillId="4" borderId="0" xfId="2" applyNumberFormat="1" applyFont="1" applyFill="1" applyAlignment="1">
      <alignment horizontal="center"/>
    </xf>
    <xf numFmtId="2" fontId="8" fillId="0" borderId="0" xfId="2" applyNumberFormat="1" applyFont="1" applyBorder="1"/>
    <xf numFmtId="0" fontId="8" fillId="0" borderId="0" xfId="2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2" fontId="8" fillId="0" borderId="0" xfId="2" applyNumberFormat="1" applyFont="1" applyFill="1" applyBorder="1"/>
    <xf numFmtId="169" fontId="8" fillId="0" borderId="0" xfId="2" applyNumberFormat="1" applyFont="1" applyFill="1" applyBorder="1"/>
    <xf numFmtId="0" fontId="3" fillId="0" borderId="1" xfId="2" applyFont="1" applyFill="1" applyBorder="1"/>
    <xf numFmtId="2" fontId="4" fillId="0" borderId="0" xfId="2" applyNumberFormat="1" applyFill="1"/>
    <xf numFmtId="0" fontId="13" fillId="3" borderId="0" xfId="2" applyFont="1" applyFill="1"/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12" borderId="0" xfId="0" applyFont="1" applyFill="1" applyAlignment="1">
      <alignment horizontal="right"/>
    </xf>
    <xf numFmtId="2" fontId="25" fillId="12" borderId="0" xfId="0" applyNumberFormat="1" applyFont="1" applyFill="1"/>
    <xf numFmtId="2" fontId="12" fillId="12" borderId="0" xfId="0" applyNumberFormat="1" applyFont="1" applyFill="1"/>
    <xf numFmtId="2" fontId="13" fillId="0" borderId="0" xfId="0" applyNumberFormat="1" applyFont="1"/>
    <xf numFmtId="0" fontId="13" fillId="0" borderId="0" xfId="0" applyFont="1" applyFill="1" applyAlignment="1">
      <alignment horizontal="right"/>
    </xf>
    <xf numFmtId="0" fontId="13" fillId="0" borderId="0" xfId="0" applyFont="1"/>
    <xf numFmtId="167" fontId="13" fillId="0" borderId="0" xfId="0" applyNumberFormat="1" applyFont="1"/>
    <xf numFmtId="2" fontId="13" fillId="3" borderId="0" xfId="0" applyNumberFormat="1" applyFont="1" applyFill="1"/>
    <xf numFmtId="0" fontId="2" fillId="0" borderId="0" xfId="2" applyFont="1"/>
    <xf numFmtId="0" fontId="2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167" fontId="13" fillId="3" borderId="0" xfId="2" applyNumberFormat="1" applyFont="1" applyFill="1" applyBorder="1"/>
    <xf numFmtId="167" fontId="13" fillId="3" borderId="2" xfId="2" applyNumberFormat="1" applyFont="1" applyFill="1" applyBorder="1"/>
    <xf numFmtId="0" fontId="31" fillId="0" borderId="0" xfId="0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Alignment="1">
      <alignment horizontal="right"/>
    </xf>
    <xf numFmtId="167" fontId="9" fillId="0" borderId="0" xfId="2" applyNumberFormat="1" applyFont="1"/>
    <xf numFmtId="167" fontId="8" fillId="0" borderId="0" xfId="2" applyNumberFormat="1" applyFont="1"/>
    <xf numFmtId="0" fontId="9" fillId="0" borderId="0" xfId="2" applyFont="1" applyAlignment="1">
      <alignment horizontal="right"/>
    </xf>
    <xf numFmtId="167" fontId="9" fillId="3" borderId="0" xfId="2" applyNumberFormat="1" applyFont="1" applyFill="1"/>
    <xf numFmtId="2" fontId="8" fillId="0" borderId="0" xfId="0" applyNumberFormat="1" applyFont="1"/>
    <xf numFmtId="0" fontId="1" fillId="0" borderId="0" xfId="2" applyFont="1"/>
    <xf numFmtId="2" fontId="2" fillId="0" borderId="0" xfId="2" applyNumberFormat="1" applyFont="1"/>
    <xf numFmtId="1" fontId="19" fillId="0" borderId="0" xfId="2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9" fontId="8" fillId="0" borderId="0" xfId="0" applyNumberFormat="1" applyFont="1"/>
    <xf numFmtId="1" fontId="8" fillId="0" borderId="1" xfId="0" applyNumberFormat="1" applyFont="1" applyBorder="1" applyAlignment="1">
      <alignment horizontal="center"/>
    </xf>
    <xf numFmtId="0" fontId="1" fillId="0" borderId="0" xfId="2" applyFont="1" applyAlignment="1">
      <alignment horizontal="right"/>
    </xf>
    <xf numFmtId="0" fontId="34" fillId="0" borderId="0" xfId="2" applyFont="1"/>
    <xf numFmtId="1" fontId="8" fillId="0" borderId="0" xfId="2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8" fillId="0" borderId="0" xfId="0" applyFont="1" applyFill="1"/>
    <xf numFmtId="172" fontId="8" fillId="0" borderId="0" xfId="0" applyNumberFormat="1" applyFont="1" applyAlignment="1"/>
    <xf numFmtId="2" fontId="9" fillId="0" borderId="0" xfId="0" applyNumberFormat="1" applyFont="1"/>
    <xf numFmtId="0" fontId="4" fillId="0" borderId="3" xfId="2" applyFont="1" applyBorder="1"/>
    <xf numFmtId="167" fontId="9" fillId="0" borderId="0" xfId="2" applyNumberFormat="1" applyFont="1" applyFill="1"/>
    <xf numFmtId="164" fontId="9" fillId="3" borderId="0" xfId="1" applyNumberFormat="1" applyFont="1" applyFill="1"/>
    <xf numFmtId="164" fontId="9" fillId="12" borderId="0" xfId="1" applyNumberFormat="1" applyFont="1" applyFill="1"/>
    <xf numFmtId="0" fontId="9" fillId="0" borderId="0" xfId="0" applyFont="1"/>
    <xf numFmtId="0" fontId="4" fillId="13" borderId="0" xfId="2" applyFont="1" applyFill="1"/>
    <xf numFmtId="0" fontId="4" fillId="13" borderId="2" xfId="2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4" fillId="0" borderId="1" xfId="2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0503846998646"/>
          <c:y val="6.7532553181505153E-2"/>
          <c:w val="0.86084278425045546"/>
          <c:h val="0.7532477085629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972759538192624E-3"/>
                  <c:y val="1.2769482885172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0-4121-9799-E0595821A099}"/>
                </c:ext>
              </c:extLst>
            </c:dLbl>
            <c:dLbl>
              <c:idx val="1"/>
              <c:layout>
                <c:manualLayout>
                  <c:x val="2.7184125513000645E-3"/>
                  <c:y val="1.47077077160671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0-4121-9799-E0595821A099}"/>
                </c:ext>
              </c:extLst>
            </c:dLbl>
            <c:dLbl>
              <c:idx val="3"/>
              <c:layout>
                <c:manualLayout>
                  <c:x val="5.8900617470573069E-3"/>
                  <c:y val="-1.832873906383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0-4121-9799-E0595821A099}"/>
                </c:ext>
              </c:extLst>
            </c:dLbl>
            <c:dLbl>
              <c:idx val="4"/>
              <c:layout>
                <c:manualLayout>
                  <c:x val="3.1930728102328443E-3"/>
                  <c:y val="-2.998424639206742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0-4121-9799-E0595821A0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RevisedCalcs!$AE$77:$AJ$77</c:f>
              <c:strCache>
                <c:ptCount val="6"/>
                <c:pt idx="0">
                  <c:v>Cold-0</c:v>
                </c:pt>
                <c:pt idx="1">
                  <c:v>Cold-2</c:v>
                </c:pt>
                <c:pt idx="2">
                  <c:v>Cold-5</c:v>
                </c:pt>
                <c:pt idx="3">
                  <c:v>Cold-10</c:v>
                </c:pt>
                <c:pt idx="4">
                  <c:v>Cold-15</c:v>
                </c:pt>
                <c:pt idx="5">
                  <c:v>Hot-0</c:v>
                </c:pt>
              </c:strCache>
            </c:strRef>
          </c:cat>
          <c:val>
            <c:numRef>
              <c:f>RevisedCalcs!$AE$78:$AJ$78</c:f>
              <c:numCache>
                <c:formatCode>0.0</c:formatCode>
                <c:ptCount val="6"/>
                <c:pt idx="0">
                  <c:v>235.84732021914363</c:v>
                </c:pt>
                <c:pt idx="1">
                  <c:v>185.62856546481953</c:v>
                </c:pt>
                <c:pt idx="2">
                  <c:v>110.30043333333334</c:v>
                </c:pt>
                <c:pt idx="3">
                  <c:v>87.594907575757574</c:v>
                </c:pt>
                <c:pt idx="4">
                  <c:v>78.061413799705079</c:v>
                </c:pt>
                <c:pt idx="5">
                  <c:v>44.007615151515154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0-4121-9799-E0595821A0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91248"/>
        <c:axId val="149074536"/>
      </c:barChart>
      <c:catAx>
        <c:axId val="21319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Sequence</a:t>
                </a:r>
              </a:p>
            </c:rich>
          </c:tx>
          <c:layout>
            <c:manualLayout>
              <c:xMode val="edge"/>
              <c:yMode val="edge"/>
              <c:x val="0.46763827941425118"/>
              <c:y val="0.90129984438393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74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74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Measured CO Emissions (grams)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176623600628551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91248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22679</xdr:colOff>
      <xdr:row>82</xdr:row>
      <xdr:rowOff>11339</xdr:rowOff>
    </xdr:from>
    <xdr:to>
      <xdr:col>37</xdr:col>
      <xdr:colOff>600982</xdr:colOff>
      <xdr:row>100</xdr:row>
      <xdr:rowOff>163286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0.1163</cdr:x>
      <cdr:y>0.68654</cdr:y>
    </cdr:from>
    <cdr:to>
      <cdr:x>0.97495</cdr:x>
      <cdr:y>0.68727</cdr:y>
    </cdr:to>
    <cdr:sp macro="" textlink="">
      <cdr:nvSpPr>
        <cdr:cNvPr id="112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8880" y="2527338"/>
          <a:ext cx="5062582" cy="26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0.75309</cdr:x>
      <cdr:y>0.3965</cdr:y>
    </cdr:from>
    <cdr:to>
      <cdr:x>0.96019</cdr:x>
      <cdr:y>0.48441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3399" y="1460976"/>
          <a:ext cx="1221053" cy="323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Fully-Warmed Transient Emissions</a:t>
          </a:r>
        </a:p>
      </cdr:txBody>
    </cdr:sp>
  </cdr:relSizeAnchor>
  <cdr:relSizeAnchor xmlns:cdr="http://schemas.openxmlformats.org/drawingml/2006/chartDrawing">
    <cdr:from>
      <cdr:x>0.83893</cdr:x>
      <cdr:y>0.48441</cdr:y>
    </cdr:from>
    <cdr:to>
      <cdr:x>0.8596</cdr:x>
      <cdr:y>0.68727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949512" y="1784198"/>
          <a:ext cx="121815" cy="7458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lg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CWork/ADEC/MOVES_Runs/FNSB2010/OMDG_Cal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CWork/ADEC/Fairbanks_PM25_Inv/PlugIn_Adjustments/ADEC_PM_Emissions_SecBySec_MO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odeComposites"/>
      <sheetName val="OpModePvtTabs"/>
      <sheetName val="FbksNatlOpDist"/>
      <sheetName val="FairbanksSoakDist"/>
      <sheetName val="FbksLocalOpDist"/>
      <sheetName val="FbksDfltRoadTypeDist"/>
      <sheetName val="RoadType"/>
      <sheetName val="SpdBinPvtTabs"/>
      <sheetName val="RoadOpPvtTabs"/>
      <sheetName val="RoadOpDist"/>
      <sheetName val="DrvSchAssoc"/>
      <sheetName val="DrvSch"/>
      <sheetName val="AvgSpdDistribution"/>
      <sheetName val="AvgSpdBin"/>
      <sheetName val="OpMode"/>
      <sheetName val="Pollutant"/>
      <sheetName val="EmissionProcess"/>
      <sheetName val="SrcUse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driveScheduleID</v>
          </cell>
          <cell r="B1" t="str">
            <v>averageSpeed</v>
          </cell>
          <cell r="C1" t="str">
            <v>driveScheduleName</v>
          </cell>
        </row>
        <row r="2">
          <cell r="A2">
            <v>101</v>
          </cell>
          <cell r="B2">
            <v>2.5</v>
          </cell>
          <cell r="C2" t="str">
            <v>LD Low Speed 1</v>
          </cell>
        </row>
        <row r="3">
          <cell r="A3">
            <v>102</v>
          </cell>
          <cell r="B3">
            <v>7.1</v>
          </cell>
          <cell r="C3" t="str">
            <v>LD New York City</v>
          </cell>
        </row>
        <row r="4">
          <cell r="A4">
            <v>103</v>
          </cell>
          <cell r="B4">
            <v>11.6</v>
          </cell>
          <cell r="C4" t="str">
            <v>LD LOS EF Non-Freeway</v>
          </cell>
        </row>
        <row r="5">
          <cell r="A5">
            <v>104</v>
          </cell>
          <cell r="B5">
            <v>19.2</v>
          </cell>
          <cell r="C5" t="str">
            <v>LD LOS CD Non-Freeway</v>
          </cell>
        </row>
        <row r="6">
          <cell r="A6">
            <v>105</v>
          </cell>
          <cell r="B6">
            <v>24.8</v>
          </cell>
          <cell r="C6" t="str">
            <v>LD LOS AB Non-Freeway</v>
          </cell>
        </row>
        <row r="7">
          <cell r="A7">
            <v>151</v>
          </cell>
          <cell r="B7">
            <v>13.1</v>
          </cell>
          <cell r="C7" t="str">
            <v>LD LOS G Freeway</v>
          </cell>
        </row>
        <row r="8">
          <cell r="A8">
            <v>152</v>
          </cell>
          <cell r="B8">
            <v>18.600000000000001</v>
          </cell>
          <cell r="C8" t="str">
            <v>LD LOS F Freeway</v>
          </cell>
        </row>
        <row r="9">
          <cell r="A9">
            <v>153</v>
          </cell>
          <cell r="B9">
            <v>30.5</v>
          </cell>
          <cell r="C9" t="str">
            <v>LD LOS E Freeway</v>
          </cell>
        </row>
        <row r="10">
          <cell r="A10">
            <v>154</v>
          </cell>
          <cell r="B10">
            <v>52.9</v>
          </cell>
          <cell r="C10" t="str">
            <v>LD LOS D Freeway</v>
          </cell>
        </row>
        <row r="11">
          <cell r="A11">
            <v>155</v>
          </cell>
          <cell r="B11">
            <v>59.7</v>
          </cell>
          <cell r="C11" t="str">
            <v>LD LOS AC Freeway</v>
          </cell>
        </row>
        <row r="12">
          <cell r="A12">
            <v>156</v>
          </cell>
          <cell r="B12">
            <v>63.2</v>
          </cell>
          <cell r="C12" t="str">
            <v>LD High Speed Freeway 1</v>
          </cell>
        </row>
        <row r="13">
          <cell r="A13">
            <v>157</v>
          </cell>
          <cell r="B13">
            <v>68.2</v>
          </cell>
          <cell r="C13" t="str">
            <v>LD High Speed Freeway 2</v>
          </cell>
        </row>
        <row r="14">
          <cell r="A14">
            <v>158</v>
          </cell>
          <cell r="B14">
            <v>76</v>
          </cell>
          <cell r="C14" t="str">
            <v>LD High Speed Freeway 3</v>
          </cell>
        </row>
        <row r="15">
          <cell r="A15">
            <v>199</v>
          </cell>
          <cell r="B15">
            <v>34.6</v>
          </cell>
          <cell r="C15" t="str">
            <v>LD Freeway Ramp</v>
          </cell>
        </row>
        <row r="16">
          <cell r="A16">
            <v>201</v>
          </cell>
          <cell r="B16">
            <v>4.5999999999999996</v>
          </cell>
          <cell r="C16" t="str">
            <v>MD 5mph Non-Freeway</v>
          </cell>
        </row>
        <row r="17">
          <cell r="A17">
            <v>202</v>
          </cell>
          <cell r="B17">
            <v>10.7</v>
          </cell>
          <cell r="C17" t="str">
            <v>MD 10mph Non-Freeway</v>
          </cell>
        </row>
        <row r="18">
          <cell r="A18">
            <v>203</v>
          </cell>
          <cell r="B18">
            <v>15.6</v>
          </cell>
          <cell r="C18" t="str">
            <v>MD 15mph Non-Freeway</v>
          </cell>
        </row>
        <row r="19">
          <cell r="A19">
            <v>204</v>
          </cell>
          <cell r="B19">
            <v>20.8</v>
          </cell>
          <cell r="C19" t="str">
            <v>MD 20mph Non-Freeway</v>
          </cell>
        </row>
        <row r="20">
          <cell r="A20">
            <v>205</v>
          </cell>
          <cell r="B20">
            <v>24.5</v>
          </cell>
          <cell r="C20" t="str">
            <v>MD 25mph Non-Freeway</v>
          </cell>
        </row>
        <row r="21">
          <cell r="A21">
            <v>206</v>
          </cell>
          <cell r="B21">
            <v>31.5</v>
          </cell>
          <cell r="C21" t="str">
            <v>MD 30mph Non-Freeway</v>
          </cell>
        </row>
        <row r="22">
          <cell r="A22">
            <v>251</v>
          </cell>
          <cell r="B22">
            <v>34.4</v>
          </cell>
          <cell r="C22" t="str">
            <v>MD 30mph Freeway</v>
          </cell>
        </row>
        <row r="23">
          <cell r="A23">
            <v>252</v>
          </cell>
          <cell r="B23">
            <v>44.5</v>
          </cell>
          <cell r="C23" t="str">
            <v>MD 40mph Freeway</v>
          </cell>
        </row>
        <row r="24">
          <cell r="A24">
            <v>253</v>
          </cell>
          <cell r="B24">
            <v>55.4</v>
          </cell>
          <cell r="C24" t="str">
            <v>MD 50mph Freeway</v>
          </cell>
        </row>
        <row r="25">
          <cell r="A25">
            <v>254</v>
          </cell>
          <cell r="B25">
            <v>60.4</v>
          </cell>
          <cell r="C25" t="str">
            <v>MD 60mph Freeway</v>
          </cell>
        </row>
        <row r="26">
          <cell r="A26">
            <v>299</v>
          </cell>
          <cell r="B26">
            <v>31</v>
          </cell>
          <cell r="C26" t="str">
            <v>MD Freeway Ramp</v>
          </cell>
        </row>
        <row r="27">
          <cell r="A27">
            <v>301</v>
          </cell>
          <cell r="B27">
            <v>5.8</v>
          </cell>
          <cell r="C27" t="str">
            <v>HD 5mph Non-Freeway</v>
          </cell>
        </row>
        <row r="28">
          <cell r="A28">
            <v>302</v>
          </cell>
          <cell r="B28">
            <v>11.2</v>
          </cell>
          <cell r="C28" t="str">
            <v>HD 10mph Non-Freeway</v>
          </cell>
        </row>
        <row r="29">
          <cell r="A29">
            <v>303</v>
          </cell>
          <cell r="B29">
            <v>15.6</v>
          </cell>
          <cell r="C29" t="str">
            <v>HD 15mph Non-Freeway</v>
          </cell>
        </row>
        <row r="30">
          <cell r="A30">
            <v>304</v>
          </cell>
          <cell r="B30">
            <v>19.399999999999999</v>
          </cell>
          <cell r="C30" t="str">
            <v>HD 20mph Non-Freeway</v>
          </cell>
        </row>
        <row r="31">
          <cell r="A31">
            <v>305</v>
          </cell>
          <cell r="B31">
            <v>25.6</v>
          </cell>
          <cell r="C31" t="str">
            <v>HD 25mph Non-Freeway</v>
          </cell>
        </row>
        <row r="32">
          <cell r="A32">
            <v>306</v>
          </cell>
          <cell r="B32">
            <v>32.5</v>
          </cell>
          <cell r="C32" t="str">
            <v>HD 30mph Non-Freeway</v>
          </cell>
        </row>
        <row r="33">
          <cell r="A33">
            <v>351</v>
          </cell>
          <cell r="B33">
            <v>34.299999999999997</v>
          </cell>
          <cell r="C33" t="str">
            <v>HD 30mph Freeway</v>
          </cell>
        </row>
        <row r="34">
          <cell r="A34">
            <v>352</v>
          </cell>
          <cell r="B34">
            <v>47.1</v>
          </cell>
          <cell r="C34" t="str">
            <v>HD 40mph Freeway</v>
          </cell>
        </row>
        <row r="35">
          <cell r="A35">
            <v>353</v>
          </cell>
          <cell r="B35">
            <v>54.2</v>
          </cell>
          <cell r="C35" t="str">
            <v>HD 50mph Freeway</v>
          </cell>
        </row>
        <row r="36">
          <cell r="A36">
            <v>354</v>
          </cell>
          <cell r="B36">
            <v>59.4</v>
          </cell>
          <cell r="C36" t="str">
            <v>HD 60mph Freeway</v>
          </cell>
        </row>
        <row r="37">
          <cell r="A37">
            <v>399</v>
          </cell>
          <cell r="B37">
            <v>25.3</v>
          </cell>
          <cell r="C37" t="str">
            <v>HD Freeway Ramp</v>
          </cell>
        </row>
        <row r="38">
          <cell r="A38">
            <v>401</v>
          </cell>
          <cell r="B38">
            <v>15</v>
          </cell>
          <cell r="C38" t="str">
            <v>Bus Low Speed Urban</v>
          </cell>
        </row>
        <row r="39">
          <cell r="A39">
            <v>402</v>
          </cell>
          <cell r="B39">
            <v>30</v>
          </cell>
          <cell r="C39" t="str">
            <v>Bus 30 mph Flow</v>
          </cell>
        </row>
        <row r="40">
          <cell r="A40">
            <v>403</v>
          </cell>
          <cell r="B40">
            <v>45</v>
          </cell>
          <cell r="C40" t="str">
            <v>Bus 45 mph Flow</v>
          </cell>
        </row>
        <row r="41">
          <cell r="A41">
            <v>501</v>
          </cell>
          <cell r="B41">
            <v>2.2000000000000002</v>
          </cell>
          <cell r="C41" t="str">
            <v>Refuse Truck Urban</v>
          </cell>
        </row>
      </sheetData>
      <sheetData sheetId="12"/>
      <sheetData sheetId="13"/>
      <sheetData sheetId="14">
        <row r="28">
          <cell r="A28">
            <v>101</v>
          </cell>
          <cell r="B28" t="str">
            <v>Soak Time &lt; 6 minutes</v>
          </cell>
        </row>
        <row r="29">
          <cell r="A29">
            <v>102</v>
          </cell>
          <cell r="B29" t="str">
            <v>6 minutes &lt;= Soak Time &lt; 30 minutes</v>
          </cell>
        </row>
        <row r="30">
          <cell r="A30">
            <v>103</v>
          </cell>
          <cell r="B30" t="str">
            <v>30 minutes &lt;= Soak Time &lt; 60 minutes</v>
          </cell>
        </row>
        <row r="31">
          <cell r="A31">
            <v>104</v>
          </cell>
          <cell r="B31" t="str">
            <v>60 minutes &lt;= Soak Time &lt; 90 minutes</v>
          </cell>
        </row>
        <row r="32">
          <cell r="A32">
            <v>105</v>
          </cell>
          <cell r="B32" t="str">
            <v>90 minutes &lt;= Soak Time &lt; 120 minutes</v>
          </cell>
        </row>
        <row r="33">
          <cell r="A33">
            <v>106</v>
          </cell>
          <cell r="B33" t="str">
            <v>120 minutes &lt;= Soak Time &lt; 360 minutes</v>
          </cell>
        </row>
        <row r="34">
          <cell r="A34">
            <v>107</v>
          </cell>
          <cell r="B34" t="str">
            <v>360 minutes &lt;= Soak Time &lt; 720 minutes</v>
          </cell>
        </row>
        <row r="35">
          <cell r="A35">
            <v>108</v>
          </cell>
          <cell r="B35" t="str">
            <v>720 minutes &lt;= Soak Time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_summary"/>
      <sheetName val="Fleet"/>
      <sheetName val="Data"/>
      <sheetName val="DataPvts"/>
      <sheetName val="MOVES"/>
      <sheetName val="MYGroup"/>
      <sheetName val="OpMode"/>
      <sheetName val="Pollutant"/>
      <sheetName val="Process"/>
      <sheetName val="MOVESBinRates"/>
      <sheetName val="BinPl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H52">
            <v>0.12288372772413508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B6" sqref="B6"/>
    </sheetView>
  </sheetViews>
  <sheetFormatPr defaultColWidth="9.109375" defaultRowHeight="14.4" x14ac:dyDescent="0.3"/>
  <cols>
    <col min="1" max="14" width="9.109375" style="1" customWidth="1"/>
    <col min="15" max="15" width="12.44140625" style="1" customWidth="1"/>
    <col min="16" max="16" width="10" style="1" customWidth="1"/>
    <col min="17" max="33" width="9.109375" style="1" customWidth="1"/>
    <col min="34" max="16384" width="9.109375" style="1"/>
  </cols>
  <sheetData>
    <row r="1" spans="1:14" x14ac:dyDescent="0.3">
      <c r="A1" s="291" t="s">
        <v>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3" spans="1:14" x14ac:dyDescent="0.3">
      <c r="A3" s="1" t="s">
        <v>2</v>
      </c>
      <c r="B3" s="1" t="s">
        <v>3</v>
      </c>
      <c r="N3" s="4" t="s">
        <v>4</v>
      </c>
    </row>
    <row r="4" spans="1:14" x14ac:dyDescent="0.3">
      <c r="A4" s="9" t="s">
        <v>6</v>
      </c>
      <c r="B4" s="9">
        <v>21</v>
      </c>
      <c r="C4" s="9">
        <v>31</v>
      </c>
      <c r="D4" s="9">
        <v>32</v>
      </c>
      <c r="E4" s="9">
        <v>41</v>
      </c>
      <c r="F4" s="9">
        <v>42</v>
      </c>
      <c r="G4" s="9">
        <v>43</v>
      </c>
      <c r="H4" s="9">
        <v>51</v>
      </c>
      <c r="I4" s="9">
        <v>52</v>
      </c>
      <c r="J4" s="9">
        <v>53</v>
      </c>
      <c r="K4" s="9">
        <v>54</v>
      </c>
      <c r="L4" s="9">
        <v>61</v>
      </c>
      <c r="M4" s="9">
        <v>62</v>
      </c>
      <c r="N4" s="10" t="s">
        <v>7</v>
      </c>
    </row>
    <row r="5" spans="1:14" x14ac:dyDescent="0.3">
      <c r="A5" s="7">
        <v>101</v>
      </c>
      <c r="B5" s="8">
        <v>0.21609999999999999</v>
      </c>
      <c r="C5" s="8">
        <v>0.19059999999999999</v>
      </c>
      <c r="D5" s="8">
        <v>0.19070000000000001</v>
      </c>
      <c r="E5" s="8">
        <v>9.2200000000000004E-2</v>
      </c>
      <c r="F5" s="8">
        <v>0.32540000000000002</v>
      </c>
      <c r="G5" s="8">
        <v>0.1991</v>
      </c>
      <c r="H5" s="8">
        <v>0.1857</v>
      </c>
      <c r="I5" s="8">
        <v>0.37930000000000003</v>
      </c>
      <c r="J5" s="8">
        <v>0.34300000000000003</v>
      </c>
      <c r="K5" s="8">
        <v>8.0500000000000002E-2</v>
      </c>
      <c r="L5" s="8">
        <v>0.48060000000000003</v>
      </c>
      <c r="M5" s="8">
        <v>0.34300000000000003</v>
      </c>
      <c r="N5" s="8">
        <f t="shared" ref="N5:N12" si="0">AVERAGE(B5:C5)</f>
        <v>0.20334999999999998</v>
      </c>
    </row>
    <row r="6" spans="1:14" x14ac:dyDescent="0.3">
      <c r="A6" s="7">
        <v>102</v>
      </c>
      <c r="B6" s="8">
        <v>0.22439999999999999</v>
      </c>
      <c r="C6" s="8">
        <v>0.27179999999999999</v>
      </c>
      <c r="D6" s="8">
        <v>0.27160000000000001</v>
      </c>
      <c r="E6" s="8">
        <v>0.2747</v>
      </c>
      <c r="F6" s="8">
        <v>0.25369999999999998</v>
      </c>
      <c r="G6" s="8">
        <v>0.34510000000000002</v>
      </c>
      <c r="H6" s="8">
        <v>0.35070000000000001</v>
      </c>
      <c r="I6" s="8">
        <v>0.34039999999999998</v>
      </c>
      <c r="J6" s="8">
        <v>0.27650000000000002</v>
      </c>
      <c r="K6" s="8">
        <v>0.19850000000000001</v>
      </c>
      <c r="L6" s="8">
        <v>0.25490000000000002</v>
      </c>
      <c r="M6" s="8">
        <v>0.27650000000000002</v>
      </c>
      <c r="N6" s="8">
        <f t="shared" si="0"/>
        <v>0.24809999999999999</v>
      </c>
    </row>
    <row r="7" spans="1:14" x14ac:dyDescent="0.3">
      <c r="A7" s="7">
        <v>103</v>
      </c>
      <c r="B7" s="8">
        <v>0.1028</v>
      </c>
      <c r="C7" s="8">
        <v>0.1148</v>
      </c>
      <c r="D7" s="8">
        <v>0.1148</v>
      </c>
      <c r="E7" s="8">
        <v>0.15359999999999999</v>
      </c>
      <c r="F7" s="8">
        <v>0.1048</v>
      </c>
      <c r="G7" s="8">
        <v>0.15670000000000001</v>
      </c>
      <c r="H7" s="8">
        <v>0.17960000000000001</v>
      </c>
      <c r="I7" s="8">
        <v>8.0100000000000005E-2</v>
      </c>
      <c r="J7" s="8">
        <v>9.5600000000000004E-2</v>
      </c>
      <c r="K7" s="8">
        <v>0.1177</v>
      </c>
      <c r="L7" s="8">
        <v>6.6699999999999995E-2</v>
      </c>
      <c r="M7" s="8">
        <v>9.5600000000000004E-2</v>
      </c>
      <c r="N7" s="8">
        <f t="shared" si="0"/>
        <v>0.10880000000000001</v>
      </c>
    </row>
    <row r="8" spans="1:14" x14ac:dyDescent="0.3">
      <c r="A8" s="7">
        <v>104</v>
      </c>
      <c r="B8" s="8">
        <v>6.0699999999999997E-2</v>
      </c>
      <c r="C8" s="8">
        <v>6.5000000000000002E-2</v>
      </c>
      <c r="D8" s="8">
        <v>6.5000000000000002E-2</v>
      </c>
      <c r="E8" s="8">
        <v>0.1143</v>
      </c>
      <c r="F8" s="8">
        <v>4.2299999999999997E-2</v>
      </c>
      <c r="G8" s="8">
        <v>8.8300000000000003E-2</v>
      </c>
      <c r="H8" s="8">
        <v>6.5500000000000003E-2</v>
      </c>
      <c r="I8" s="8">
        <v>2.7099999999999999E-2</v>
      </c>
      <c r="J8" s="8">
        <v>2.3900000000000001E-2</v>
      </c>
      <c r="K8" s="8">
        <v>7.1599999999999997E-2</v>
      </c>
      <c r="L8" s="8">
        <v>3.1600000000000003E-2</v>
      </c>
      <c r="M8" s="8">
        <v>2.3900000000000001E-2</v>
      </c>
      <c r="N8" s="8">
        <f t="shared" si="0"/>
        <v>6.2850000000000003E-2</v>
      </c>
    </row>
    <row r="9" spans="1:14" x14ac:dyDescent="0.3">
      <c r="A9" s="7">
        <v>105</v>
      </c>
      <c r="B9" s="8">
        <v>4.4400000000000002E-2</v>
      </c>
      <c r="C9" s="8">
        <v>3.7400000000000003E-2</v>
      </c>
      <c r="D9" s="8">
        <v>3.7400000000000003E-2</v>
      </c>
      <c r="E9" s="8">
        <v>5.6300000000000003E-2</v>
      </c>
      <c r="F9" s="8">
        <v>2.76E-2</v>
      </c>
      <c r="G9" s="8">
        <v>1.5299999999999999E-2</v>
      </c>
      <c r="H9" s="8">
        <v>2.6700000000000002E-2</v>
      </c>
      <c r="I9" s="8">
        <v>7.1000000000000004E-3</v>
      </c>
      <c r="J9" s="8">
        <v>2.0500000000000001E-2</v>
      </c>
      <c r="K9" s="8">
        <v>5.1999999999999998E-2</v>
      </c>
      <c r="L9" s="8">
        <v>8.5000000000000006E-3</v>
      </c>
      <c r="M9" s="8">
        <v>2.0500000000000001E-2</v>
      </c>
      <c r="N9" s="8">
        <f t="shared" si="0"/>
        <v>4.0900000000000006E-2</v>
      </c>
    </row>
    <row r="10" spans="1:14" x14ac:dyDescent="0.3">
      <c r="A10" s="7">
        <v>106</v>
      </c>
      <c r="B10" s="8">
        <v>0.13450000000000001</v>
      </c>
      <c r="C10" s="8">
        <v>0.1163</v>
      </c>
      <c r="D10" s="8">
        <v>0.1163</v>
      </c>
      <c r="E10" s="8">
        <v>9.0399999999999994E-2</v>
      </c>
      <c r="F10" s="8">
        <v>5.7000000000000002E-2</v>
      </c>
      <c r="G10" s="8">
        <v>5.4199999999999998E-2</v>
      </c>
      <c r="H10" s="8">
        <v>4.8500000000000001E-2</v>
      </c>
      <c r="I10" s="8">
        <v>3.0599999999999999E-2</v>
      </c>
      <c r="J10" s="8">
        <v>5.9700000000000003E-2</v>
      </c>
      <c r="K10" s="8">
        <v>0.16389999999999999</v>
      </c>
      <c r="L10" s="8">
        <v>3.0300000000000001E-2</v>
      </c>
      <c r="M10" s="8">
        <v>5.9700000000000003E-2</v>
      </c>
      <c r="N10" s="8">
        <f t="shared" si="0"/>
        <v>0.12540000000000001</v>
      </c>
    </row>
    <row r="11" spans="1:14" x14ac:dyDescent="0.3">
      <c r="A11" s="7">
        <v>107</v>
      </c>
      <c r="B11" s="8">
        <v>9.4799999999999995E-2</v>
      </c>
      <c r="C11" s="8">
        <v>8.7400000000000005E-2</v>
      </c>
      <c r="D11" s="8">
        <v>8.8300000000000003E-2</v>
      </c>
      <c r="E11" s="8">
        <v>6.6600000000000006E-2</v>
      </c>
      <c r="F11" s="8">
        <v>2.3900000000000001E-2</v>
      </c>
      <c r="G11" s="8">
        <v>2.47E-2</v>
      </c>
      <c r="H11" s="8">
        <v>2.6700000000000002E-2</v>
      </c>
      <c r="I11" s="8">
        <v>2.7099999999999999E-2</v>
      </c>
      <c r="J11" s="8">
        <v>8.8700000000000001E-2</v>
      </c>
      <c r="K11" s="8">
        <v>7.6100000000000001E-2</v>
      </c>
      <c r="L11" s="8">
        <v>3.8800000000000001E-2</v>
      </c>
      <c r="M11" s="8">
        <v>8.8700000000000001E-2</v>
      </c>
      <c r="N11" s="8">
        <f t="shared" si="0"/>
        <v>9.11E-2</v>
      </c>
    </row>
    <row r="12" spans="1:14" x14ac:dyDescent="0.3">
      <c r="A12" s="11">
        <v>108</v>
      </c>
      <c r="B12" s="12">
        <v>0.12239999999999999</v>
      </c>
      <c r="C12" s="12">
        <v>0.1167</v>
      </c>
      <c r="D12" s="12">
        <v>0.1158</v>
      </c>
      <c r="E12" s="12">
        <v>0.15190000000000001</v>
      </c>
      <c r="F12" s="12">
        <v>0.16539999999999999</v>
      </c>
      <c r="G12" s="12">
        <v>0.1166</v>
      </c>
      <c r="H12" s="12">
        <v>0.11650000000000001</v>
      </c>
      <c r="I12" s="12">
        <v>0.1084</v>
      </c>
      <c r="J12" s="12">
        <v>9.2200000000000004E-2</v>
      </c>
      <c r="K12" s="12">
        <v>0.2397</v>
      </c>
      <c r="L12" s="12">
        <v>8.8599999999999998E-2</v>
      </c>
      <c r="M12" s="12">
        <v>9.2200000000000004E-2</v>
      </c>
      <c r="N12" s="12">
        <f t="shared" si="0"/>
        <v>0.11954999999999999</v>
      </c>
    </row>
    <row r="13" spans="1:14" x14ac:dyDescent="0.3">
      <c r="A13" s="7" t="s">
        <v>8</v>
      </c>
      <c r="B13" s="8">
        <v>1.0001</v>
      </c>
      <c r="C13" s="8">
        <v>0.99999999999999989</v>
      </c>
      <c r="D13" s="8">
        <v>0.99990000000000012</v>
      </c>
      <c r="E13" s="8">
        <v>1</v>
      </c>
      <c r="F13" s="8">
        <v>1.0001</v>
      </c>
      <c r="G13" s="8">
        <v>1.0000000000000002</v>
      </c>
      <c r="H13" s="8">
        <v>0.99990000000000001</v>
      </c>
      <c r="I13" s="8">
        <v>1.0001</v>
      </c>
      <c r="J13" s="8">
        <v>1.0001</v>
      </c>
      <c r="K13" s="8">
        <v>1.0000000000000002</v>
      </c>
      <c r="L13" s="8">
        <v>1</v>
      </c>
      <c r="M13" s="8">
        <v>1.0001</v>
      </c>
      <c r="N13" s="8">
        <f>SUM(N5:N12)</f>
        <v>1.0000499999999999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topLeftCell="A10" workbookViewId="0">
      <selection activeCell="J16" sqref="J16"/>
    </sheetView>
  </sheetViews>
  <sheetFormatPr defaultColWidth="9.109375" defaultRowHeight="14.4" x14ac:dyDescent="0.3"/>
  <cols>
    <col min="1" max="1" width="37.109375" style="1" customWidth="1"/>
    <col min="2" max="2" width="10" style="1" customWidth="1"/>
    <col min="3" max="3" width="11.5546875" style="1" customWidth="1"/>
    <col min="4" max="15" width="10" style="1" customWidth="1"/>
    <col min="16" max="16384" width="9.109375" style="1"/>
  </cols>
  <sheetData>
    <row r="1" spans="1:15" ht="15.6" x14ac:dyDescent="0.3">
      <c r="A1" s="292" t="s">
        <v>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3" spans="1:15" x14ac:dyDescent="0.3">
      <c r="B3" s="291" t="s">
        <v>33</v>
      </c>
      <c r="C3" s="291"/>
      <c r="D3" s="291"/>
      <c r="E3" s="291"/>
      <c r="F3" s="291"/>
      <c r="G3" s="291"/>
    </row>
    <row r="4" spans="1:15" x14ac:dyDescent="0.3">
      <c r="B4" s="291" t="s">
        <v>34</v>
      </c>
      <c r="C4" s="291"/>
      <c r="D4" s="291"/>
      <c r="E4" s="291"/>
      <c r="F4" s="291"/>
      <c r="G4" s="291"/>
    </row>
    <row r="5" spans="1:15" x14ac:dyDescent="0.3">
      <c r="B5" s="291" t="s">
        <v>24</v>
      </c>
      <c r="C5" s="291"/>
      <c r="D5" s="291"/>
      <c r="E5" s="291"/>
      <c r="F5" s="291"/>
      <c r="G5" s="291"/>
    </row>
    <row r="6" spans="1:15" x14ac:dyDescent="0.3">
      <c r="C6" s="4" t="s">
        <v>26</v>
      </c>
      <c r="I6" s="291" t="s">
        <v>32</v>
      </c>
      <c r="J6" s="291"/>
      <c r="K6" s="291"/>
      <c r="L6" s="291"/>
      <c r="M6" s="291"/>
      <c r="N6" s="291"/>
    </row>
    <row r="7" spans="1:15" ht="15" thickBot="1" x14ac:dyDescent="0.35">
      <c r="B7" s="14" t="s">
        <v>25</v>
      </c>
      <c r="C7" s="14" t="s">
        <v>5</v>
      </c>
      <c r="D7" s="14" t="s">
        <v>20</v>
      </c>
      <c r="E7" s="14" t="s">
        <v>21</v>
      </c>
      <c r="F7" s="14" t="s">
        <v>22</v>
      </c>
      <c r="G7" s="14" t="s">
        <v>23</v>
      </c>
      <c r="I7" s="294" t="s">
        <v>31</v>
      </c>
      <c r="J7" s="294"/>
      <c r="K7" s="294"/>
      <c r="L7" s="294"/>
      <c r="M7" s="294"/>
      <c r="N7" s="294"/>
    </row>
    <row r="8" spans="1:15" ht="15" thickTop="1" x14ac:dyDescent="0.3">
      <c r="B8" s="4" t="s">
        <v>19</v>
      </c>
      <c r="C8" s="15">
        <v>10</v>
      </c>
      <c r="D8" s="24">
        <v>0</v>
      </c>
      <c r="E8" s="24">
        <v>0</v>
      </c>
      <c r="F8" s="24">
        <v>0</v>
      </c>
      <c r="G8" s="24">
        <v>0</v>
      </c>
    </row>
    <row r="9" spans="1:15" x14ac:dyDescent="0.3">
      <c r="B9" s="4" t="s">
        <v>18</v>
      </c>
      <c r="C9" s="20">
        <v>720</v>
      </c>
      <c r="D9" s="24">
        <f>1-EXP(-1.23)</f>
        <v>0.70770742231914063</v>
      </c>
      <c r="E9" s="24">
        <f>1-EXP(-1.21)</f>
        <v>0.70180272057011261</v>
      </c>
      <c r="F9" s="24">
        <f>1-EXP(-1.04)</f>
        <v>0.64654531804121984</v>
      </c>
      <c r="G9" s="24">
        <v>0</v>
      </c>
      <c r="I9" s="22" t="s">
        <v>0</v>
      </c>
      <c r="J9" s="3">
        <v>9.6766016897586137E-4</v>
      </c>
      <c r="K9" s="22" t="s">
        <v>0</v>
      </c>
      <c r="L9" s="3">
        <v>8.4598841149135162E-4</v>
      </c>
      <c r="M9" s="22" t="s">
        <v>0</v>
      </c>
      <c r="N9" s="3">
        <v>7.9587271059013414E-4</v>
      </c>
    </row>
    <row r="10" spans="1:15" x14ac:dyDescent="0.3">
      <c r="I10" s="22" t="s">
        <v>1</v>
      </c>
      <c r="J10" s="3">
        <v>1.0021351520010913</v>
      </c>
      <c r="K10" s="22" t="s">
        <v>1</v>
      </c>
      <c r="L10" s="3">
        <v>1.0213004526120466</v>
      </c>
      <c r="M10" s="22" t="s">
        <v>1</v>
      </c>
      <c r="N10" s="3">
        <v>1.0177933260147172</v>
      </c>
    </row>
    <row r="11" spans="1:15" x14ac:dyDescent="0.3">
      <c r="B11" s="4" t="s">
        <v>11</v>
      </c>
      <c r="C11" s="4" t="s">
        <v>15</v>
      </c>
      <c r="D11" s="291" t="s">
        <v>27</v>
      </c>
      <c r="E11" s="291"/>
      <c r="F11" s="291"/>
      <c r="G11" s="291"/>
      <c r="H11" s="4"/>
      <c r="I11" s="4"/>
      <c r="J11" s="4"/>
      <c r="K11" s="4"/>
      <c r="L11" s="4"/>
      <c r="M11" s="4"/>
      <c r="N11" s="4"/>
      <c r="O11" s="4"/>
    </row>
    <row r="12" spans="1:15" x14ac:dyDescent="0.3">
      <c r="B12" s="4" t="s">
        <v>12</v>
      </c>
      <c r="C12" s="4" t="s">
        <v>12</v>
      </c>
      <c r="D12" s="291" t="s">
        <v>28</v>
      </c>
      <c r="E12" s="291"/>
      <c r="F12" s="291"/>
      <c r="G12" s="291"/>
      <c r="H12" s="4"/>
      <c r="I12" s="293" t="s">
        <v>20</v>
      </c>
      <c r="J12" s="293"/>
      <c r="K12" s="293" t="s">
        <v>21</v>
      </c>
      <c r="L12" s="293"/>
      <c r="M12" s="293" t="s">
        <v>22</v>
      </c>
      <c r="N12" s="293"/>
      <c r="O12" s="4"/>
    </row>
    <row r="13" spans="1:15" ht="15" thickBot="1" x14ac:dyDescent="0.35">
      <c r="A13" s="13" t="s">
        <v>10</v>
      </c>
      <c r="B13" s="14" t="s">
        <v>13</v>
      </c>
      <c r="C13" s="14" t="s">
        <v>16</v>
      </c>
      <c r="D13" s="14" t="s">
        <v>20</v>
      </c>
      <c r="E13" s="14" t="s">
        <v>21</v>
      </c>
      <c r="F13" s="14" t="s">
        <v>22</v>
      </c>
      <c r="G13" s="14" t="s">
        <v>23</v>
      </c>
      <c r="H13" s="15"/>
      <c r="I13" s="14" t="s">
        <v>29</v>
      </c>
      <c r="J13" s="14" t="s">
        <v>30</v>
      </c>
      <c r="K13" s="14" t="s">
        <v>29</v>
      </c>
      <c r="L13" s="14" t="s">
        <v>30</v>
      </c>
      <c r="M13" s="14" t="s">
        <v>29</v>
      </c>
      <c r="N13" s="14" t="s">
        <v>30</v>
      </c>
      <c r="O13" s="15"/>
    </row>
    <row r="14" spans="1:15" ht="15" thickTop="1" x14ac:dyDescent="0.3">
      <c r="A14" s="16" t="s">
        <v>14</v>
      </c>
      <c r="B14" s="15">
        <v>0</v>
      </c>
      <c r="C14" s="4" t="s">
        <v>17</v>
      </c>
      <c r="D14" s="15"/>
      <c r="E14" s="15"/>
      <c r="F14" s="15"/>
      <c r="G14" s="31">
        <v>0</v>
      </c>
      <c r="H14" s="15"/>
      <c r="I14" s="5">
        <f>J$9*$B14^J$10</f>
        <v>0</v>
      </c>
      <c r="J14" s="15"/>
      <c r="K14" s="5">
        <f>L$9*$B14^L$10</f>
        <v>0</v>
      </c>
      <c r="L14" s="15"/>
      <c r="M14" s="5">
        <f>N$9*$B14^N$10</f>
        <v>0</v>
      </c>
      <c r="N14" s="23">
        <f>(F14-M14)^2</f>
        <v>0</v>
      </c>
      <c r="O14" s="15"/>
    </row>
    <row r="15" spans="1:15" x14ac:dyDescent="0.3">
      <c r="A15" s="1" t="str">
        <f>VLOOKUP(FairbanksSoakDist!A5,[1]OpMode!$A$28:$B$35,2,FALSE)</f>
        <v>Soak Time &lt; 6 minutes</v>
      </c>
      <c r="B15" s="4">
        <v>3</v>
      </c>
      <c r="C15" s="17">
        <f>FairbanksSoakDist!N5</f>
        <v>0.20334999999999998</v>
      </c>
      <c r="D15" s="32">
        <v>0</v>
      </c>
      <c r="E15" s="32">
        <v>0</v>
      </c>
      <c r="F15" s="32">
        <v>0</v>
      </c>
      <c r="G15" s="31">
        <v>0</v>
      </c>
      <c r="H15" s="4"/>
      <c r="I15" s="5">
        <f t="shared" ref="I15:K22" si="0">J$9*$B15^J$10</f>
        <v>2.9097980333966482E-3</v>
      </c>
      <c r="J15" s="4"/>
      <c r="K15" s="5">
        <f t="shared" si="0"/>
        <v>2.5980563562791252E-3</v>
      </c>
      <c r="L15" s="4"/>
      <c r="M15" s="5">
        <f t="shared" ref="M15:M22" si="1">N$9*$B15^N$10</f>
        <v>2.4347503802620244E-3</v>
      </c>
      <c r="N15" s="4"/>
      <c r="O15" s="4"/>
    </row>
    <row r="16" spans="1:15" x14ac:dyDescent="0.3">
      <c r="A16" s="1" t="str">
        <f>VLOOKUP(FairbanksSoakDist!A6,[1]OpMode!$A$28:$B$35,2,FALSE)</f>
        <v>6 minutes &lt;= Soak Time &lt; 30 minutes</v>
      </c>
      <c r="B16" s="6">
        <v>10</v>
      </c>
      <c r="C16" s="17">
        <f>FairbanksSoakDist!N6</f>
        <v>0.24809999999999999</v>
      </c>
      <c r="D16" s="24">
        <f>D8</f>
        <v>0</v>
      </c>
      <c r="E16" s="24">
        <f>E8</f>
        <v>0</v>
      </c>
      <c r="F16" s="24">
        <f>F8</f>
        <v>0</v>
      </c>
      <c r="G16" s="24">
        <f>G8</f>
        <v>0</v>
      </c>
      <c r="H16" s="6"/>
      <c r="I16" s="5">
        <f t="shared" si="0"/>
        <v>9.7242925729004222E-3</v>
      </c>
      <c r="J16" s="23">
        <f>(D16-I16)^2</f>
        <v>9.4561866043366312E-5</v>
      </c>
      <c r="K16" s="5">
        <f t="shared" si="0"/>
        <v>8.8851520998448012E-3</v>
      </c>
      <c r="L16" s="23">
        <f>(E16-K16)^2</f>
        <v>7.894592783737648E-5</v>
      </c>
      <c r="M16" s="5">
        <f t="shared" si="1"/>
        <v>8.2915732085838811E-3</v>
      </c>
      <c r="N16" s="23">
        <f>(F16-M16)^2</f>
        <v>6.8750186273306002E-5</v>
      </c>
      <c r="O16" s="6"/>
    </row>
    <row r="17" spans="1:15" x14ac:dyDescent="0.3">
      <c r="A17" s="1" t="str">
        <f>VLOOKUP(FairbanksSoakDist!A7,[1]OpMode!$A$28:$B$35,2,FALSE)</f>
        <v>30 minutes &lt;= Soak Time &lt; 60 minutes</v>
      </c>
      <c r="B17" s="6">
        <v>45</v>
      </c>
      <c r="C17" s="17">
        <f>FairbanksSoakDist!N7</f>
        <v>0.10880000000000001</v>
      </c>
      <c r="D17" s="28">
        <f t="shared" ref="D17:D21" si="2">I17</f>
        <v>4.390007262254747E-2</v>
      </c>
      <c r="E17" s="28">
        <f>K17</f>
        <v>4.1284887226206442E-2</v>
      </c>
      <c r="F17" s="28">
        <f>M17</f>
        <v>3.8324127521264607E-2</v>
      </c>
      <c r="G17" s="31">
        <v>0</v>
      </c>
      <c r="H17" s="6"/>
      <c r="I17" s="5">
        <f t="shared" si="0"/>
        <v>4.390007262254747E-2</v>
      </c>
      <c r="J17" s="6"/>
      <c r="K17" s="5">
        <f t="shared" si="0"/>
        <v>4.1284887226206442E-2</v>
      </c>
      <c r="L17" s="6"/>
      <c r="M17" s="5">
        <f t="shared" si="1"/>
        <v>3.8324127521264607E-2</v>
      </c>
      <c r="N17" s="6"/>
      <c r="O17" s="6"/>
    </row>
    <row r="18" spans="1:15" x14ac:dyDescent="0.3">
      <c r="A18" s="1" t="str">
        <f>VLOOKUP(FairbanksSoakDist!A8,[1]OpMode!$A$28:$B$35,2,FALSE)</f>
        <v>60 minutes &lt;= Soak Time &lt; 90 minutes</v>
      </c>
      <c r="B18" s="6">
        <v>75</v>
      </c>
      <c r="C18" s="17">
        <f>FairbanksSoakDist!N8</f>
        <v>6.2850000000000003E-2</v>
      </c>
      <c r="D18" s="28">
        <f t="shared" si="2"/>
        <v>7.3246633549370693E-2</v>
      </c>
      <c r="E18" s="28">
        <f t="shared" ref="E18:E21" si="3">K18</f>
        <v>6.9560922200956013E-2</v>
      </c>
      <c r="F18" s="28">
        <f t="shared" ref="F18:F21" si="4">M18</f>
        <v>6.4456757322897157E-2</v>
      </c>
      <c r="G18" s="31">
        <v>0</v>
      </c>
      <c r="H18" s="6"/>
      <c r="I18" s="5">
        <f t="shared" si="0"/>
        <v>7.3246633549370693E-2</v>
      </c>
      <c r="J18" s="6"/>
      <c r="K18" s="5">
        <f t="shared" si="0"/>
        <v>6.9560922200956013E-2</v>
      </c>
      <c r="L18" s="6"/>
      <c r="M18" s="5">
        <f t="shared" si="1"/>
        <v>6.4456757322897157E-2</v>
      </c>
      <c r="N18" s="6"/>
      <c r="O18" s="6"/>
    </row>
    <row r="19" spans="1:15" x14ac:dyDescent="0.3">
      <c r="A19" s="1" t="str">
        <f>VLOOKUP(FairbanksSoakDist!A9,[1]OpMode!$A$28:$B$35,2,FALSE)</f>
        <v>90 minutes &lt;= Soak Time &lt; 120 minutes</v>
      </c>
      <c r="B19" s="6">
        <v>105</v>
      </c>
      <c r="C19" s="17">
        <f>FairbanksSoakDist!N9</f>
        <v>4.0900000000000006E-2</v>
      </c>
      <c r="D19" s="28">
        <f t="shared" si="2"/>
        <v>0.10261898395901416</v>
      </c>
      <c r="E19" s="28">
        <f t="shared" si="3"/>
        <v>9.8085759661708349E-2</v>
      </c>
      <c r="F19" s="28">
        <f t="shared" si="4"/>
        <v>9.0781340799206411E-2</v>
      </c>
      <c r="G19" s="31">
        <v>0</v>
      </c>
      <c r="H19" s="6"/>
      <c r="I19" s="5">
        <f t="shared" si="0"/>
        <v>0.10261898395901416</v>
      </c>
      <c r="J19" s="6"/>
      <c r="K19" s="5">
        <f t="shared" si="0"/>
        <v>9.8085759661708349E-2</v>
      </c>
      <c r="L19" s="6"/>
      <c r="M19" s="5">
        <f t="shared" si="1"/>
        <v>9.0781340799206411E-2</v>
      </c>
      <c r="N19" s="6"/>
      <c r="O19" s="6"/>
    </row>
    <row r="20" spans="1:15" x14ac:dyDescent="0.3">
      <c r="A20" s="1" t="str">
        <f>VLOOKUP(FairbanksSoakDist!A10,[1]OpMode!$A$28:$B$35,2,FALSE)</f>
        <v>120 minutes &lt;= Soak Time &lt; 360 minutes</v>
      </c>
      <c r="B20" s="6">
        <v>240</v>
      </c>
      <c r="C20" s="17">
        <f>FairbanksSoakDist!N10</f>
        <v>0.12540000000000001</v>
      </c>
      <c r="D20" s="28">
        <f t="shared" si="2"/>
        <v>0.23497205732055951</v>
      </c>
      <c r="E20" s="28">
        <f t="shared" si="3"/>
        <v>0.22817876882930171</v>
      </c>
      <c r="F20" s="28">
        <f t="shared" si="4"/>
        <v>0.21057496147081728</v>
      </c>
      <c r="G20" s="31">
        <v>0</v>
      </c>
      <c r="H20" s="6"/>
      <c r="I20" s="5">
        <f t="shared" si="0"/>
        <v>0.23497205732055951</v>
      </c>
      <c r="J20" s="6"/>
      <c r="K20" s="5">
        <f t="shared" si="0"/>
        <v>0.22817876882930171</v>
      </c>
      <c r="L20" s="6"/>
      <c r="M20" s="5">
        <f t="shared" si="1"/>
        <v>0.21057496147081728</v>
      </c>
      <c r="N20" s="6"/>
      <c r="O20" s="6"/>
    </row>
    <row r="21" spans="1:15" x14ac:dyDescent="0.3">
      <c r="A21" s="1" t="str">
        <f>VLOOKUP(FairbanksSoakDist!A11,[1]OpMode!$A$28:$B$35,2,FALSE)</f>
        <v>360 minutes &lt;= Soak Time &lt; 720 minutes</v>
      </c>
      <c r="B21" s="6">
        <v>540</v>
      </c>
      <c r="C21" s="17">
        <f>FairbanksSoakDist!N11</f>
        <v>9.11E-2</v>
      </c>
      <c r="D21" s="28">
        <f t="shared" si="2"/>
        <v>0.52960332215040407</v>
      </c>
      <c r="E21" s="28">
        <f t="shared" si="3"/>
        <v>0.5223473522756138</v>
      </c>
      <c r="F21" s="28">
        <f t="shared" si="4"/>
        <v>0.48067966117631339</v>
      </c>
      <c r="G21" s="31">
        <v>0</v>
      </c>
      <c r="H21" s="6"/>
      <c r="I21" s="5">
        <f t="shared" si="0"/>
        <v>0.52960332215040407</v>
      </c>
      <c r="J21" s="6"/>
      <c r="K21" s="5">
        <f t="shared" si="0"/>
        <v>0.5223473522756138</v>
      </c>
      <c r="L21" s="6"/>
      <c r="M21" s="5">
        <f t="shared" si="1"/>
        <v>0.48067966117631339</v>
      </c>
      <c r="N21" s="6"/>
      <c r="O21" s="6"/>
    </row>
    <row r="22" spans="1:15" ht="15" thickBot="1" x14ac:dyDescent="0.35">
      <c r="A22" s="13" t="str">
        <f>VLOOKUP(FairbanksSoakDist!A12,[1]OpMode!$A$28:$B$35,2,FALSE)</f>
        <v>720 minutes &lt;= Soak Time</v>
      </c>
      <c r="B22" s="18">
        <v>720</v>
      </c>
      <c r="C22" s="19">
        <f>FairbanksSoakDist!N12</f>
        <v>0.11954999999999999</v>
      </c>
      <c r="D22" s="25">
        <f>D9</f>
        <v>0.70770742231914063</v>
      </c>
      <c r="E22" s="25">
        <f>E9</f>
        <v>0.70180272057011261</v>
      </c>
      <c r="F22" s="25">
        <f>F9</f>
        <v>0.64654531804121984</v>
      </c>
      <c r="G22" s="25">
        <f>G9</f>
        <v>0</v>
      </c>
      <c r="H22" s="6"/>
      <c r="I22" s="21">
        <f t="shared" si="0"/>
        <v>0.70657163766299902</v>
      </c>
      <c r="J22" s="26">
        <f>(D22-I22)^2</f>
        <v>1.2900067851267245E-6</v>
      </c>
      <c r="K22" s="21">
        <f t="shared" si="0"/>
        <v>0.70074399681179678</v>
      </c>
      <c r="L22" s="26">
        <f>(E22-K22)^2</f>
        <v>1.1208959964224134E-6</v>
      </c>
      <c r="M22" s="21">
        <f t="shared" si="1"/>
        <v>0.64419530999444852</v>
      </c>
      <c r="N22" s="26">
        <f>(F22-M22)^2</f>
        <v>5.5225378198899717E-6</v>
      </c>
      <c r="O22" s="6"/>
    </row>
    <row r="23" spans="1:15" ht="15" thickTop="1" x14ac:dyDescent="0.3">
      <c r="C23" s="2" t="s">
        <v>36</v>
      </c>
      <c r="D23" s="29">
        <f>SUMPRODUCT($C15:$C22,D15:D22)/SUM($C15:$C22)</f>
        <v>0.1758869818888936</v>
      </c>
      <c r="E23" s="29">
        <f t="shared" ref="E23:I23" si="5">SUMPRODUCT($C15:$C22,E15:E22)/SUM($C15:$C22)</f>
        <v>0.17296673557158648</v>
      </c>
      <c r="F23" s="29">
        <f t="shared" si="5"/>
        <v>0.15941626837075717</v>
      </c>
      <c r="G23" s="29">
        <f t="shared" si="5"/>
        <v>0</v>
      </c>
      <c r="I23" s="30">
        <f t="shared" si="5"/>
        <v>0.17875535983178253</v>
      </c>
      <c r="J23" s="27">
        <f>SUM(J14:J22)</f>
        <v>9.5851872828493036E-5</v>
      </c>
      <c r="K23" s="30">
        <f t="shared" ref="K23" si="6">SUMPRODUCT($C15:$C22,K15:K22)/SUM($C15:$C22)</f>
        <v>0.17557275584128715</v>
      </c>
      <c r="L23" s="27">
        <f>SUM(L14:L22)</f>
        <v>8.0066823833798898E-5</v>
      </c>
      <c r="M23" s="30">
        <f t="shared" ref="M23" si="7">SUMPRODUCT($C15:$C22,M15:M22)/SUM($C15:$C22)</f>
        <v>0.16168745715220251</v>
      </c>
      <c r="N23" s="27">
        <f>SUM(N14:N22)</f>
        <v>7.4272724093195976E-5</v>
      </c>
    </row>
    <row r="26" spans="1:15" x14ac:dyDescent="0.3">
      <c r="D26" s="291" t="s">
        <v>37</v>
      </c>
      <c r="E26" s="291"/>
      <c r="F26" s="291"/>
      <c r="G26" s="291"/>
    </row>
    <row r="27" spans="1:15" x14ac:dyDescent="0.3">
      <c r="D27" s="291" t="s">
        <v>38</v>
      </c>
      <c r="E27" s="291"/>
      <c r="F27" s="291"/>
      <c r="G27" s="291"/>
    </row>
    <row r="28" spans="1:15" x14ac:dyDescent="0.3">
      <c r="B28" s="15" t="s">
        <v>39</v>
      </c>
      <c r="C28" s="15" t="s">
        <v>41</v>
      </c>
      <c r="D28" s="291" t="s">
        <v>43</v>
      </c>
      <c r="E28" s="291"/>
      <c r="F28" s="291"/>
      <c r="G28" s="291"/>
    </row>
    <row r="29" spans="1:15" ht="15" thickBot="1" x14ac:dyDescent="0.35">
      <c r="B29" s="14" t="s">
        <v>40</v>
      </c>
      <c r="C29" s="14" t="s">
        <v>42</v>
      </c>
      <c r="D29" s="14" t="s">
        <v>20</v>
      </c>
      <c r="E29" s="14" t="s">
        <v>21</v>
      </c>
      <c r="F29" s="14" t="s">
        <v>22</v>
      </c>
      <c r="G29" s="14" t="s">
        <v>23</v>
      </c>
    </row>
    <row r="30" spans="1:15" ht="15" thickTop="1" x14ac:dyDescent="0.3">
      <c r="B30" s="33">
        <v>20</v>
      </c>
      <c r="C30" s="35">
        <v>0</v>
      </c>
      <c r="D30" s="36">
        <f>D$23*$C30</f>
        <v>0</v>
      </c>
      <c r="E30" s="36">
        <f t="shared" ref="E30:G37" si="8">E$23*$C30</f>
        <v>0</v>
      </c>
      <c r="F30" s="36">
        <f t="shared" si="8"/>
        <v>0</v>
      </c>
      <c r="G30" s="36">
        <f t="shared" si="8"/>
        <v>0</v>
      </c>
    </row>
    <row r="31" spans="1:15" x14ac:dyDescent="0.3">
      <c r="B31" s="34">
        <v>10</v>
      </c>
      <c r="C31" s="35">
        <v>0.25</v>
      </c>
      <c r="D31" s="36">
        <f t="shared" ref="D31:D37" si="9">D$23*$C31</f>
        <v>4.3971745472223399E-2</v>
      </c>
      <c r="E31" s="36">
        <f t="shared" si="8"/>
        <v>4.3241683892896621E-2</v>
      </c>
      <c r="F31" s="36">
        <f t="shared" si="8"/>
        <v>3.9854067092689294E-2</v>
      </c>
      <c r="G31" s="36">
        <f t="shared" si="8"/>
        <v>0</v>
      </c>
    </row>
    <row r="32" spans="1:15" x14ac:dyDescent="0.3">
      <c r="B32" s="34">
        <v>0</v>
      </c>
      <c r="C32" s="35">
        <v>0.5</v>
      </c>
      <c r="D32" s="36">
        <f t="shared" si="9"/>
        <v>8.7943490944446798E-2</v>
      </c>
      <c r="E32" s="36">
        <f t="shared" si="8"/>
        <v>8.6483367785793241E-2</v>
      </c>
      <c r="F32" s="36">
        <f t="shared" si="8"/>
        <v>7.9708134185378587E-2</v>
      </c>
      <c r="G32" s="36">
        <f t="shared" si="8"/>
        <v>0</v>
      </c>
    </row>
    <row r="33" spans="2:7" x14ac:dyDescent="0.3">
      <c r="B33" s="34">
        <v>-10</v>
      </c>
      <c r="C33" s="35">
        <v>0.75</v>
      </c>
      <c r="D33" s="36">
        <f t="shared" si="9"/>
        <v>0.13191523641667019</v>
      </c>
      <c r="E33" s="36">
        <f t="shared" si="8"/>
        <v>0.12972505167868986</v>
      </c>
      <c r="F33" s="36">
        <f t="shared" si="8"/>
        <v>0.11956220127806788</v>
      </c>
      <c r="G33" s="36">
        <f t="shared" si="8"/>
        <v>0</v>
      </c>
    </row>
    <row r="34" spans="2:7" x14ac:dyDescent="0.3">
      <c r="B34" s="34">
        <v>-20</v>
      </c>
      <c r="C34" s="35">
        <v>1</v>
      </c>
      <c r="D34" s="36">
        <f t="shared" si="9"/>
        <v>0.1758869818888936</v>
      </c>
      <c r="E34" s="36">
        <f t="shared" si="8"/>
        <v>0.17296673557158648</v>
      </c>
      <c r="F34" s="36">
        <f t="shared" si="8"/>
        <v>0.15941626837075717</v>
      </c>
      <c r="G34" s="36">
        <f t="shared" si="8"/>
        <v>0</v>
      </c>
    </row>
    <row r="35" spans="2:7" x14ac:dyDescent="0.3">
      <c r="B35" s="34">
        <v>-30</v>
      </c>
      <c r="C35" s="35">
        <v>1</v>
      </c>
      <c r="D35" s="36">
        <f t="shared" si="9"/>
        <v>0.1758869818888936</v>
      </c>
      <c r="E35" s="36">
        <f t="shared" si="8"/>
        <v>0.17296673557158648</v>
      </c>
      <c r="F35" s="36">
        <f t="shared" si="8"/>
        <v>0.15941626837075717</v>
      </c>
      <c r="G35" s="36">
        <f t="shared" si="8"/>
        <v>0</v>
      </c>
    </row>
    <row r="36" spans="2:7" x14ac:dyDescent="0.3">
      <c r="B36" s="34">
        <v>-40</v>
      </c>
      <c r="C36" s="35">
        <v>1</v>
      </c>
      <c r="D36" s="36">
        <f t="shared" si="9"/>
        <v>0.1758869818888936</v>
      </c>
      <c r="E36" s="36">
        <f t="shared" si="8"/>
        <v>0.17296673557158648</v>
      </c>
      <c r="F36" s="36">
        <f t="shared" si="8"/>
        <v>0.15941626837075717</v>
      </c>
      <c r="G36" s="36">
        <f t="shared" si="8"/>
        <v>0</v>
      </c>
    </row>
    <row r="37" spans="2:7" x14ac:dyDescent="0.3">
      <c r="B37" s="34">
        <v>-50</v>
      </c>
      <c r="C37" s="35">
        <v>1</v>
      </c>
      <c r="D37" s="36">
        <f t="shared" si="9"/>
        <v>0.1758869818888936</v>
      </c>
      <c r="E37" s="36">
        <f t="shared" si="8"/>
        <v>0.17296673557158648</v>
      </c>
      <c r="F37" s="36">
        <f t="shared" si="8"/>
        <v>0.15941626837075717</v>
      </c>
      <c r="G37" s="36">
        <f t="shared" si="8"/>
        <v>0</v>
      </c>
    </row>
  </sheetData>
  <mergeCells count="14">
    <mergeCell ref="D28:G28"/>
    <mergeCell ref="B3:G3"/>
    <mergeCell ref="B4:G4"/>
    <mergeCell ref="B5:G5"/>
    <mergeCell ref="A1:N1"/>
    <mergeCell ref="D26:G26"/>
    <mergeCell ref="D27:G27"/>
    <mergeCell ref="D11:G11"/>
    <mergeCell ref="D12:G12"/>
    <mergeCell ref="I12:J12"/>
    <mergeCell ref="K12:L12"/>
    <mergeCell ref="M12:N12"/>
    <mergeCell ref="I6:N6"/>
    <mergeCell ref="I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1"/>
  <sheetViews>
    <sheetView tabSelected="1" zoomScale="84" zoomScaleNormal="84" workbookViewId="0">
      <selection activeCell="O78" sqref="O78"/>
    </sheetView>
  </sheetViews>
  <sheetFormatPr defaultColWidth="9.109375" defaultRowHeight="14.4" x14ac:dyDescent="0.3"/>
  <cols>
    <col min="1" max="1" width="9.109375" style="159"/>
    <col min="2" max="2" width="39.33203125" style="159" customWidth="1"/>
    <col min="3" max="4" width="12.88671875" style="159" customWidth="1"/>
    <col min="5" max="11" width="9.109375" style="159"/>
    <col min="12" max="12" width="10.6640625" style="159" customWidth="1"/>
    <col min="13" max="16384" width="9.109375" style="159"/>
  </cols>
  <sheetData>
    <row r="1" spans="1:61" x14ac:dyDescent="0.3">
      <c r="A1" s="298" t="s">
        <v>1203</v>
      </c>
      <c r="B1" s="298"/>
      <c r="C1" s="298"/>
      <c r="D1" s="298"/>
      <c r="E1" s="298"/>
      <c r="F1" s="298"/>
      <c r="G1" s="298"/>
      <c r="H1" s="298"/>
      <c r="I1" s="298"/>
      <c r="J1" s="298"/>
      <c r="L1" s="298" t="s">
        <v>1231</v>
      </c>
      <c r="M1" s="298"/>
      <c r="N1" s="298"/>
      <c r="O1" s="298"/>
      <c r="P1" s="298"/>
      <c r="Q1" s="298"/>
      <c r="R1" s="298"/>
      <c r="S1" s="298"/>
      <c r="X1" s="284"/>
      <c r="AA1" s="296" t="s">
        <v>1276</v>
      </c>
      <c r="AB1" s="296"/>
      <c r="AC1" s="296"/>
      <c r="AD1" s="296"/>
    </row>
    <row r="2" spans="1:61" x14ac:dyDescent="0.3">
      <c r="X2" s="284"/>
      <c r="AA2" s="297" t="s">
        <v>1272</v>
      </c>
      <c r="AB2" s="297"/>
      <c r="AC2" s="297"/>
      <c r="AD2" s="297"/>
    </row>
    <row r="3" spans="1:61" x14ac:dyDescent="0.3">
      <c r="A3" s="160" t="s">
        <v>1204</v>
      </c>
      <c r="C3" s="160" t="s">
        <v>1205</v>
      </c>
      <c r="D3" s="161">
        <v>-99</v>
      </c>
      <c r="E3" s="161">
        <f>D4</f>
        <v>-20</v>
      </c>
      <c r="F3" s="161">
        <f t="shared" ref="F3:I3" si="0">E4</f>
        <v>-10</v>
      </c>
      <c r="G3" s="161">
        <f t="shared" si="0"/>
        <v>0</v>
      </c>
      <c r="H3" s="161">
        <f t="shared" si="0"/>
        <v>10</v>
      </c>
      <c r="I3" s="161">
        <f t="shared" si="0"/>
        <v>20</v>
      </c>
      <c r="J3" s="137" t="s">
        <v>1206</v>
      </c>
      <c r="L3" s="160" t="s">
        <v>1205</v>
      </c>
      <c r="M3" s="162">
        <f t="shared" ref="M3:R4" si="1">D3</f>
        <v>-99</v>
      </c>
      <c r="N3" s="162">
        <f t="shared" si="1"/>
        <v>-20</v>
      </c>
      <c r="O3" s="162">
        <f t="shared" si="1"/>
        <v>-10</v>
      </c>
      <c r="P3" s="162">
        <f t="shared" si="1"/>
        <v>0</v>
      </c>
      <c r="Q3" s="162">
        <f t="shared" si="1"/>
        <v>10</v>
      </c>
      <c r="R3" s="162">
        <f t="shared" si="1"/>
        <v>20</v>
      </c>
      <c r="S3" s="137" t="s">
        <v>1206</v>
      </c>
      <c r="U3" s="152" t="s">
        <v>1204</v>
      </c>
      <c r="X3" s="284"/>
      <c r="AA3" s="297" t="s">
        <v>1274</v>
      </c>
      <c r="AB3" s="297"/>
      <c r="AC3" s="297"/>
      <c r="AD3" s="297"/>
      <c r="AF3" s="269" t="s">
        <v>1298</v>
      </c>
    </row>
    <row r="4" spans="1:61" x14ac:dyDescent="0.3">
      <c r="A4" s="163" t="s">
        <v>1207</v>
      </c>
      <c r="B4" s="163" t="s">
        <v>1208</v>
      </c>
      <c r="C4" s="163" t="s">
        <v>1209</v>
      </c>
      <c r="D4" s="164">
        <v>-20</v>
      </c>
      <c r="E4" s="164">
        <v>-10</v>
      </c>
      <c r="F4" s="164">
        <v>0</v>
      </c>
      <c r="G4" s="164">
        <v>10</v>
      </c>
      <c r="H4" s="164">
        <v>20</v>
      </c>
      <c r="I4" s="164">
        <v>99</v>
      </c>
      <c r="J4" s="138" t="s">
        <v>1210</v>
      </c>
      <c r="L4" s="163" t="s">
        <v>1209</v>
      </c>
      <c r="M4" s="165">
        <f t="shared" si="1"/>
        <v>-20</v>
      </c>
      <c r="N4" s="165">
        <f t="shared" si="1"/>
        <v>-10</v>
      </c>
      <c r="O4" s="165">
        <f t="shared" si="1"/>
        <v>0</v>
      </c>
      <c r="P4" s="165">
        <f t="shared" si="1"/>
        <v>10</v>
      </c>
      <c r="Q4" s="165">
        <f t="shared" si="1"/>
        <v>20</v>
      </c>
      <c r="R4" s="165">
        <f t="shared" si="1"/>
        <v>99</v>
      </c>
      <c r="S4" s="138" t="s">
        <v>1210</v>
      </c>
      <c r="U4" s="138" t="s">
        <v>1232</v>
      </c>
      <c r="X4" s="284"/>
      <c r="AB4" s="295" t="s">
        <v>1273</v>
      </c>
      <c r="AC4" s="295"/>
      <c r="AF4" s="244">
        <v>1</v>
      </c>
      <c r="AG4" s="244">
        <v>2</v>
      </c>
      <c r="AH4" s="244">
        <v>3</v>
      </c>
      <c r="AI4" s="244">
        <v>4</v>
      </c>
      <c r="AJ4" s="244">
        <v>5</v>
      </c>
      <c r="AK4" s="245">
        <v>6</v>
      </c>
      <c r="AL4" s="245">
        <v>7</v>
      </c>
      <c r="AM4" s="245">
        <v>8</v>
      </c>
      <c r="AN4" s="245">
        <v>9</v>
      </c>
      <c r="AO4" s="245">
        <v>10</v>
      </c>
      <c r="AP4" s="245">
        <v>11</v>
      </c>
      <c r="AQ4" s="245">
        <v>12</v>
      </c>
      <c r="AR4" s="245">
        <v>13</v>
      </c>
      <c r="AS4" s="245">
        <v>14</v>
      </c>
      <c r="AT4" s="245">
        <v>15</v>
      </c>
      <c r="AU4" s="245">
        <v>16</v>
      </c>
      <c r="AV4" s="245">
        <v>17</v>
      </c>
      <c r="AW4" s="245">
        <v>18</v>
      </c>
      <c r="AX4" s="245">
        <v>19</v>
      </c>
      <c r="AY4" s="245">
        <v>20</v>
      </c>
      <c r="AZ4" s="245">
        <v>21</v>
      </c>
      <c r="BA4" s="245">
        <v>22</v>
      </c>
      <c r="BB4" s="245">
        <v>23</v>
      </c>
      <c r="BC4" s="245">
        <v>24</v>
      </c>
      <c r="BD4" s="245">
        <v>25</v>
      </c>
      <c r="BE4" s="245">
        <v>26</v>
      </c>
      <c r="BF4" s="245">
        <v>27</v>
      </c>
      <c r="BG4" s="245">
        <v>28</v>
      </c>
      <c r="BH4" s="245">
        <v>29</v>
      </c>
      <c r="BI4" s="245">
        <v>30</v>
      </c>
    </row>
    <row r="5" spans="1:61" x14ac:dyDescent="0.3">
      <c r="A5" s="160">
        <v>101</v>
      </c>
      <c r="B5" s="139" t="s">
        <v>1211</v>
      </c>
      <c r="C5" s="160">
        <f>6/60</f>
        <v>0.1</v>
      </c>
      <c r="D5" s="159">
        <f>COUNTIFS(CarchipData!$Q$7:$Q$963,"&gt;="&amp;0,CarchipData!$Q$7:$Q$963,"&lt;"&amp;$C5,CarchipData!$P$7:$P$963,"&gt;="&amp;D$3,CarchipData!$P$7:$P$963,"&lt;"&amp;D$4)</f>
        <v>17</v>
      </c>
      <c r="E5" s="159">
        <f>COUNTIFS(CarchipData!$Q$7:$Q$963,"&gt;="&amp;0,CarchipData!$Q$7:$Q$963,"&lt;"&amp;$C5,CarchipData!$P$7:$P$963,"&gt;="&amp;E$3,CarchipData!$P$7:$P$963,"&lt;"&amp;E$4)</f>
        <v>19</v>
      </c>
      <c r="F5" s="159">
        <f>COUNTIFS(CarchipData!$Q$7:$Q$963,"&gt;="&amp;0,CarchipData!$Q$7:$Q$963,"&lt;"&amp;$C5,CarchipData!$P$7:$P$963,"&gt;="&amp;F$3,CarchipData!$P$7:$P$963,"&lt;"&amp;F$4)</f>
        <v>40</v>
      </c>
      <c r="G5" s="159">
        <f>COUNTIFS(CarchipData!$Q$7:$Q$963,"&gt;="&amp;0,CarchipData!$Q$7:$Q$963,"&lt;"&amp;$C5,CarchipData!$P$7:$P$963,"&gt;="&amp;G$3,CarchipData!$P$7:$P$963,"&lt;"&amp;G$4)</f>
        <v>47</v>
      </c>
      <c r="H5" s="159">
        <f>COUNTIFS(CarchipData!$Q$7:$Q$963,"&gt;="&amp;0,CarchipData!$Q$7:$Q$963,"&lt;"&amp;$C5,CarchipData!$P$7:$P$963,"&gt;="&amp;H$3,CarchipData!$P$7:$P$963,"&lt;"&amp;H$4)</f>
        <v>28</v>
      </c>
      <c r="I5" s="159">
        <f>COUNTIFS(CarchipData!$Q$7:$Q$963,"&gt;="&amp;0,CarchipData!$Q$7:$Q$963,"&lt;"&amp;$C5,CarchipData!$P$7:$P$963,"&gt;="&amp;I$3,CarchipData!$P$7:$P$963,"&lt;"&amp;I$4)</f>
        <v>3</v>
      </c>
      <c r="J5" s="140">
        <f t="shared" ref="J5:J12" si="2">SUM(D5:I5)</f>
        <v>154</v>
      </c>
      <c r="L5" s="160">
        <f>6/60</f>
        <v>0.1</v>
      </c>
      <c r="M5" s="166">
        <f t="shared" ref="M5:M13" si="3">D5/D$13</f>
        <v>0.17708333333333334</v>
      </c>
      <c r="N5" s="166">
        <f t="shared" ref="N5:N13" si="4">E5/E$13</f>
        <v>0.17924528301886791</v>
      </c>
      <c r="O5" s="166">
        <f t="shared" ref="O5:O13" si="5">F5/F$13</f>
        <v>0.12861736334405144</v>
      </c>
      <c r="P5" s="166">
        <f t="shared" ref="P5:P13" si="6">G5/G$13</f>
        <v>0.19341563786008231</v>
      </c>
      <c r="Q5" s="166">
        <f t="shared" ref="Q5:Q13" si="7">H5/H$13</f>
        <v>0.15642458100558659</v>
      </c>
      <c r="R5" s="166">
        <f t="shared" ref="R5:R13" si="8">I5/I$13</f>
        <v>0.13636363636363635</v>
      </c>
      <c r="S5" s="167">
        <f t="shared" ref="S5:S13" si="9">J5/J$13</f>
        <v>0.16091954022988506</v>
      </c>
      <c r="U5" s="168">
        <f>FairbanksSoakDist!N5</f>
        <v>0.20334999999999998</v>
      </c>
      <c r="X5" s="284"/>
      <c r="AB5" s="240" t="s">
        <v>0</v>
      </c>
      <c r="AC5" s="241">
        <v>237.45346915362546</v>
      </c>
      <c r="AE5" s="250" t="s">
        <v>1299</v>
      </c>
      <c r="AF5" s="249">
        <v>233.35684316508537</v>
      </c>
      <c r="AG5" s="249">
        <v>119.28805332512745</v>
      </c>
      <c r="AH5" s="249">
        <v>58.328914067276273</v>
      </c>
      <c r="AI5" s="249">
        <v>30.241701405277713</v>
      </c>
      <c r="AJ5" s="249">
        <v>23.041845589625662</v>
      </c>
    </row>
    <row r="6" spans="1:61" x14ac:dyDescent="0.3">
      <c r="A6" s="160">
        <v>102</v>
      </c>
      <c r="B6" s="139" t="s">
        <v>1212</v>
      </c>
      <c r="C6" s="160">
        <f>30/60</f>
        <v>0.5</v>
      </c>
      <c r="D6" s="159">
        <f>COUNTIFS(CarchipData!$Q$7:$Q$963,"&gt;="&amp;$C5,CarchipData!$Q$7:$Q$963,"&lt;"&amp;$C6,CarchipData!$P$7:$P$963,"&gt;="&amp;D$3,CarchipData!$P$7:$P$963,"&lt;"&amp;D$4)</f>
        <v>18</v>
      </c>
      <c r="E6" s="159">
        <f>COUNTIFS(CarchipData!$Q$7:$Q$963,"&gt;="&amp;$C5,CarchipData!$Q$7:$Q$963,"&lt;"&amp;$C6,CarchipData!$P$7:$P$963,"&gt;="&amp;E$3,CarchipData!$P$7:$P$963,"&lt;"&amp;E$4)</f>
        <v>20</v>
      </c>
      <c r="F6" s="159">
        <f>COUNTIFS(CarchipData!$Q$7:$Q$963,"&gt;="&amp;$C5,CarchipData!$Q$7:$Q$963,"&lt;"&amp;$C6,CarchipData!$P$7:$P$963,"&gt;="&amp;F$3,CarchipData!$P$7:$P$963,"&lt;"&amp;F$4)</f>
        <v>70</v>
      </c>
      <c r="G6" s="159">
        <f>COUNTIFS(CarchipData!$Q$7:$Q$963,"&gt;="&amp;$C5,CarchipData!$Q$7:$Q$963,"&lt;"&amp;$C6,CarchipData!$P$7:$P$963,"&gt;="&amp;G$3,CarchipData!$P$7:$P$963,"&lt;"&amp;G$4)</f>
        <v>65</v>
      </c>
      <c r="H6" s="159">
        <f>COUNTIFS(CarchipData!$Q$7:$Q$963,"&gt;="&amp;$C5,CarchipData!$Q$7:$Q$963,"&lt;"&amp;$C6,CarchipData!$P$7:$P$963,"&gt;="&amp;H$3,CarchipData!$P$7:$P$963,"&lt;"&amp;H$4)</f>
        <v>46</v>
      </c>
      <c r="I6" s="159">
        <f>COUNTIFS(CarchipData!$Q$7:$Q$963,"&gt;="&amp;$C5,CarchipData!$Q$7:$Q$963,"&lt;"&amp;$C6,CarchipData!$P$7:$P$963,"&gt;="&amp;I$3,CarchipData!$P$7:$P$963,"&lt;"&amp;I$4)</f>
        <v>6</v>
      </c>
      <c r="J6" s="140">
        <f t="shared" si="2"/>
        <v>225</v>
      </c>
      <c r="L6" s="160">
        <f>30/60</f>
        <v>0.5</v>
      </c>
      <c r="M6" s="166">
        <f t="shared" si="3"/>
        <v>0.1875</v>
      </c>
      <c r="N6" s="166">
        <f t="shared" si="4"/>
        <v>0.18867924528301888</v>
      </c>
      <c r="O6" s="166">
        <f t="shared" si="5"/>
        <v>0.22508038585209003</v>
      </c>
      <c r="P6" s="166">
        <f t="shared" si="6"/>
        <v>0.26748971193415638</v>
      </c>
      <c r="Q6" s="166">
        <f t="shared" si="7"/>
        <v>0.25698324022346369</v>
      </c>
      <c r="R6" s="166">
        <f t="shared" si="8"/>
        <v>0.27272727272727271</v>
      </c>
      <c r="S6" s="167">
        <f t="shared" si="9"/>
        <v>0.23510971786833856</v>
      </c>
      <c r="U6" s="168">
        <f>FairbanksSoakDist!N6</f>
        <v>0.24809999999999999</v>
      </c>
      <c r="X6" s="284"/>
      <c r="AB6" s="240" t="s">
        <v>1</v>
      </c>
      <c r="AC6" s="241">
        <v>-1.2439512274885407</v>
      </c>
      <c r="AE6" s="246" t="s">
        <v>1275</v>
      </c>
      <c r="AF6" s="247">
        <f>$AC$5*AF$4^$AC$6</f>
        <v>237.45346915362546</v>
      </c>
      <c r="AG6" s="247">
        <f t="shared" ref="AG6:BI6" si="10">$AC$5*AG$4^$AC$6</f>
        <v>100.25634929945925</v>
      </c>
      <c r="AH6" s="247">
        <f t="shared" si="10"/>
        <v>60.542862175498144</v>
      </c>
      <c r="AI6" s="247">
        <f t="shared" si="10"/>
        <v>42.329706155407898</v>
      </c>
      <c r="AJ6" s="247">
        <f t="shared" si="10"/>
        <v>32.069628133918719</v>
      </c>
      <c r="AK6" s="248">
        <f t="shared" si="10"/>
        <v>25.562087424921017</v>
      </c>
      <c r="AL6" s="248">
        <f t="shared" si="10"/>
        <v>21.101716047219178</v>
      </c>
      <c r="AM6" s="248">
        <f t="shared" si="10"/>
        <v>17.872224908680597</v>
      </c>
      <c r="AN6" s="248">
        <f t="shared" si="10"/>
        <v>15.436448132201983</v>
      </c>
      <c r="AO6" s="248">
        <f t="shared" si="10"/>
        <v>13.540268969571422</v>
      </c>
      <c r="AP6" s="248">
        <f t="shared" si="10"/>
        <v>12.026432274196734</v>
      </c>
      <c r="AQ6" s="248">
        <f t="shared" si="10"/>
        <v>10.792689510205319</v>
      </c>
      <c r="AR6" s="248">
        <f t="shared" si="10"/>
        <v>9.7698370105200461</v>
      </c>
      <c r="AS6" s="248">
        <f t="shared" si="10"/>
        <v>8.9094550708766072</v>
      </c>
      <c r="AT6" s="248">
        <f t="shared" si="10"/>
        <v>8.1767054532910137</v>
      </c>
      <c r="AU6" s="248">
        <f t="shared" si="10"/>
        <v>7.5459163834912557</v>
      </c>
      <c r="AV6" s="248">
        <f t="shared" si="10"/>
        <v>6.9977765847584728</v>
      </c>
      <c r="AW6" s="248">
        <f t="shared" si="10"/>
        <v>6.5174955809290553</v>
      </c>
      <c r="AX6" s="248">
        <f t="shared" si="10"/>
        <v>6.0935644284164319</v>
      </c>
      <c r="AY6" s="248">
        <f t="shared" si="10"/>
        <v>5.7169008322372434</v>
      </c>
      <c r="AZ6" s="248">
        <f t="shared" si="10"/>
        <v>5.380246878965349</v>
      </c>
      <c r="BA6" s="248">
        <f t="shared" si="10"/>
        <v>5.0777367001873026</v>
      </c>
      <c r="BB6" s="248">
        <f t="shared" si="10"/>
        <v>4.8045808484201569</v>
      </c>
      <c r="BC6" s="248">
        <f t="shared" si="10"/>
        <v>4.5568323481334714</v>
      </c>
      <c r="BD6" s="248">
        <f t="shared" si="10"/>
        <v>4.3312108781297578</v>
      </c>
      <c r="BE6" s="248">
        <f t="shared" si="10"/>
        <v>4.124968969359557</v>
      </c>
      <c r="BF6" s="248">
        <f t="shared" si="10"/>
        <v>3.9357889993280901</v>
      </c>
      <c r="BG6" s="248">
        <f t="shared" si="10"/>
        <v>3.7617030521282886</v>
      </c>
      <c r="BH6" s="248">
        <f t="shared" si="10"/>
        <v>3.601029957676809</v>
      </c>
      <c r="BI6" s="248">
        <f t="shared" si="10"/>
        <v>3.4523253796455236</v>
      </c>
    </row>
    <row r="7" spans="1:61" x14ac:dyDescent="0.3">
      <c r="A7" s="160">
        <v>103</v>
      </c>
      <c r="B7" s="139" t="s">
        <v>1213</v>
      </c>
      <c r="C7" s="160">
        <f>60/60</f>
        <v>1</v>
      </c>
      <c r="D7" s="159">
        <f>COUNTIFS(CarchipData!$Q$7:$Q$963,"&gt;="&amp;$C6,CarchipData!$Q$7:$Q$963,"&lt;"&amp;$C7,CarchipData!$P$7:$P$963,"&gt;="&amp;D$3,CarchipData!$P$7:$P$963,"&lt;"&amp;D$4)</f>
        <v>15</v>
      </c>
      <c r="E7" s="159">
        <f>COUNTIFS(CarchipData!$Q$7:$Q$963,"&gt;="&amp;$C6,CarchipData!$Q$7:$Q$963,"&lt;"&amp;$C7,CarchipData!$P$7:$P$963,"&gt;="&amp;E$3,CarchipData!$P$7:$P$963,"&lt;"&amp;E$4)</f>
        <v>12</v>
      </c>
      <c r="F7" s="159">
        <f>COUNTIFS(CarchipData!$Q$7:$Q$963,"&gt;="&amp;$C6,CarchipData!$Q$7:$Q$963,"&lt;"&amp;$C7,CarchipData!$P$7:$P$963,"&gt;="&amp;F$3,CarchipData!$P$7:$P$963,"&lt;"&amp;F$4)</f>
        <v>39</v>
      </c>
      <c r="G7" s="159">
        <f>COUNTIFS(CarchipData!$Q$7:$Q$963,"&gt;="&amp;$C6,CarchipData!$Q$7:$Q$963,"&lt;"&amp;$C7,CarchipData!$P$7:$P$963,"&gt;="&amp;G$3,CarchipData!$P$7:$P$963,"&lt;"&amp;G$4)</f>
        <v>23</v>
      </c>
      <c r="H7" s="159">
        <f>COUNTIFS(CarchipData!$Q$7:$Q$963,"&gt;="&amp;$C6,CarchipData!$Q$7:$Q$963,"&lt;"&amp;$C7,CarchipData!$P$7:$P$963,"&gt;="&amp;H$3,CarchipData!$P$7:$P$963,"&lt;"&amp;H$4)</f>
        <v>21</v>
      </c>
      <c r="I7" s="159">
        <f>COUNTIFS(CarchipData!$Q$7:$Q$963,"&gt;="&amp;$C6,CarchipData!$Q$7:$Q$963,"&lt;"&amp;$C7,CarchipData!$P$7:$P$963,"&gt;="&amp;I$3,CarchipData!$P$7:$P$963,"&lt;"&amp;I$4)</f>
        <v>2</v>
      </c>
      <c r="J7" s="140">
        <f t="shared" si="2"/>
        <v>112</v>
      </c>
      <c r="L7" s="160">
        <f>60/60</f>
        <v>1</v>
      </c>
      <c r="M7" s="166">
        <f t="shared" si="3"/>
        <v>0.15625</v>
      </c>
      <c r="N7" s="166">
        <f t="shared" si="4"/>
        <v>0.11320754716981132</v>
      </c>
      <c r="O7" s="166">
        <f t="shared" si="5"/>
        <v>0.12540192926045016</v>
      </c>
      <c r="P7" s="166">
        <f t="shared" si="6"/>
        <v>9.4650205761316872E-2</v>
      </c>
      <c r="Q7" s="166">
        <f t="shared" si="7"/>
        <v>0.11731843575418995</v>
      </c>
      <c r="R7" s="166">
        <f t="shared" si="8"/>
        <v>9.0909090909090912E-2</v>
      </c>
      <c r="S7" s="167">
        <f t="shared" si="9"/>
        <v>0.11703239289446186</v>
      </c>
      <c r="U7" s="168">
        <f>FairbanksSoakDist!N7</f>
        <v>0.10880000000000001</v>
      </c>
      <c r="X7" s="284"/>
      <c r="AB7" s="240" t="s">
        <v>1229</v>
      </c>
      <c r="AC7" s="242">
        <f>SUMXMY2($AF$5:$AJ$5,$AF$6:$AJ$6)</f>
        <v>611.51038534272902</v>
      </c>
    </row>
    <row r="8" spans="1:61" x14ac:dyDescent="0.3">
      <c r="A8" s="160">
        <v>104</v>
      </c>
      <c r="B8" s="139" t="s">
        <v>1214</v>
      </c>
      <c r="C8" s="160">
        <f>90/60</f>
        <v>1.5</v>
      </c>
      <c r="D8" s="159">
        <f>COUNTIFS(CarchipData!$Q$7:$Q$963,"&gt;="&amp;$C7,CarchipData!$Q$7:$Q$963,"&lt;"&amp;$C8,CarchipData!$P$7:$P$963,"&gt;="&amp;D$3,CarchipData!$P$7:$P$963,"&lt;"&amp;D$4)</f>
        <v>13</v>
      </c>
      <c r="E8" s="159">
        <f>COUNTIFS(CarchipData!$Q$7:$Q$963,"&gt;="&amp;$C7,CarchipData!$Q$7:$Q$963,"&lt;"&amp;$C8,CarchipData!$P$7:$P$963,"&gt;="&amp;E$3,CarchipData!$P$7:$P$963,"&lt;"&amp;E$4)</f>
        <v>8</v>
      </c>
      <c r="F8" s="159">
        <f>COUNTIFS(CarchipData!$Q$7:$Q$963,"&gt;="&amp;$C7,CarchipData!$Q$7:$Q$963,"&lt;"&amp;$C8,CarchipData!$P$7:$P$963,"&gt;="&amp;F$3,CarchipData!$P$7:$P$963,"&lt;"&amp;F$4)</f>
        <v>24</v>
      </c>
      <c r="G8" s="159">
        <f>COUNTIFS(CarchipData!$Q$7:$Q$963,"&gt;="&amp;$C7,CarchipData!$Q$7:$Q$963,"&lt;"&amp;$C8,CarchipData!$P$7:$P$963,"&gt;="&amp;G$3,CarchipData!$P$7:$P$963,"&lt;"&amp;G$4)</f>
        <v>14</v>
      </c>
      <c r="H8" s="159">
        <f>COUNTIFS(CarchipData!$Q$7:$Q$963,"&gt;="&amp;$C7,CarchipData!$Q$7:$Q$963,"&lt;"&amp;$C8,CarchipData!$P$7:$P$963,"&gt;="&amp;H$3,CarchipData!$P$7:$P$963,"&lt;"&amp;H$4)</f>
        <v>16</v>
      </c>
      <c r="I8" s="159">
        <f>COUNTIFS(CarchipData!$Q$7:$Q$963,"&gt;="&amp;$C7,CarchipData!$Q$7:$Q$963,"&lt;"&amp;$C8,CarchipData!$P$7:$P$963,"&gt;="&amp;I$3,CarchipData!$P$7:$P$963,"&lt;"&amp;I$4)</f>
        <v>2</v>
      </c>
      <c r="J8" s="140">
        <f t="shared" si="2"/>
        <v>77</v>
      </c>
      <c r="L8" s="160">
        <f>90/60</f>
        <v>1.5</v>
      </c>
      <c r="M8" s="166">
        <f t="shared" si="3"/>
        <v>0.13541666666666666</v>
      </c>
      <c r="N8" s="166">
        <f t="shared" si="4"/>
        <v>7.5471698113207544E-2</v>
      </c>
      <c r="O8" s="166">
        <f t="shared" si="5"/>
        <v>7.7170418006430874E-2</v>
      </c>
      <c r="P8" s="166">
        <f t="shared" si="6"/>
        <v>5.7613168724279837E-2</v>
      </c>
      <c r="Q8" s="166">
        <f t="shared" si="7"/>
        <v>8.9385474860335198E-2</v>
      </c>
      <c r="R8" s="166">
        <f t="shared" si="8"/>
        <v>9.0909090909090912E-2</v>
      </c>
      <c r="S8" s="167">
        <f t="shared" si="9"/>
        <v>8.0459770114942528E-2</v>
      </c>
      <c r="U8" s="168">
        <f>FairbanksSoakDist!N8</f>
        <v>6.2850000000000003E-2</v>
      </c>
      <c r="X8" s="284"/>
      <c r="AB8" s="240" t="s">
        <v>1230</v>
      </c>
      <c r="AC8" s="243">
        <f>RSQ($AF$5:$AJ$5,$AF$6:$AJ$6)</f>
        <v>0.98109779013923248</v>
      </c>
    </row>
    <row r="9" spans="1:61" x14ac:dyDescent="0.3">
      <c r="A9" s="160">
        <v>105</v>
      </c>
      <c r="B9" s="139" t="s">
        <v>1215</v>
      </c>
      <c r="C9" s="160">
        <f>120/60</f>
        <v>2</v>
      </c>
      <c r="D9" s="159">
        <f>COUNTIFS(CarchipData!$Q$7:$Q$963,"&gt;="&amp;$C8,CarchipData!$Q$7:$Q$963,"&lt;"&amp;$C9,CarchipData!$P$7:$P$963,"&gt;="&amp;D$3,CarchipData!$P$7:$P$963,"&lt;"&amp;D$4)</f>
        <v>5</v>
      </c>
      <c r="E9" s="159">
        <f>COUNTIFS(CarchipData!$Q$7:$Q$963,"&gt;="&amp;$C8,CarchipData!$Q$7:$Q$963,"&lt;"&amp;$C9,CarchipData!$P$7:$P$963,"&gt;="&amp;E$3,CarchipData!$P$7:$P$963,"&lt;"&amp;E$4)</f>
        <v>4</v>
      </c>
      <c r="F9" s="159">
        <f>COUNTIFS(CarchipData!$Q$7:$Q$963,"&gt;="&amp;$C8,CarchipData!$Q$7:$Q$963,"&lt;"&amp;$C9,CarchipData!$P$7:$P$963,"&gt;="&amp;F$3,CarchipData!$P$7:$P$963,"&lt;"&amp;F$4)</f>
        <v>16</v>
      </c>
      <c r="G9" s="159">
        <f>COUNTIFS(CarchipData!$Q$7:$Q$963,"&gt;="&amp;$C8,CarchipData!$Q$7:$Q$963,"&lt;"&amp;$C9,CarchipData!$P$7:$P$963,"&gt;="&amp;G$3,CarchipData!$P$7:$P$963,"&lt;"&amp;G$4)</f>
        <v>8</v>
      </c>
      <c r="H9" s="159">
        <f>COUNTIFS(CarchipData!$Q$7:$Q$963,"&gt;="&amp;$C8,CarchipData!$Q$7:$Q$963,"&lt;"&amp;$C9,CarchipData!$P$7:$P$963,"&gt;="&amp;H$3,CarchipData!$P$7:$P$963,"&lt;"&amp;H$4)</f>
        <v>14</v>
      </c>
      <c r="I9" s="159">
        <f>COUNTIFS(CarchipData!$Q$7:$Q$963,"&gt;="&amp;$C8,CarchipData!$Q$7:$Q$963,"&lt;"&amp;$C9,CarchipData!$P$7:$P$963,"&gt;="&amp;I$3,CarchipData!$P$7:$P$963,"&lt;"&amp;I$4)</f>
        <v>1</v>
      </c>
      <c r="J9" s="140">
        <f t="shared" si="2"/>
        <v>48</v>
      </c>
      <c r="L9" s="160">
        <f>120/60</f>
        <v>2</v>
      </c>
      <c r="M9" s="166">
        <f t="shared" si="3"/>
        <v>5.2083333333333336E-2</v>
      </c>
      <c r="N9" s="166">
        <f t="shared" si="4"/>
        <v>3.7735849056603772E-2</v>
      </c>
      <c r="O9" s="166">
        <f t="shared" si="5"/>
        <v>5.1446945337620578E-2</v>
      </c>
      <c r="P9" s="166">
        <f t="shared" si="6"/>
        <v>3.292181069958848E-2</v>
      </c>
      <c r="Q9" s="166">
        <f t="shared" si="7"/>
        <v>7.8212290502793297E-2</v>
      </c>
      <c r="R9" s="166">
        <f t="shared" si="8"/>
        <v>4.5454545454545456E-2</v>
      </c>
      <c r="S9" s="167">
        <f t="shared" si="9"/>
        <v>5.0156739811912224E-2</v>
      </c>
      <c r="U9" s="168">
        <f>FairbanksSoakDist!N9</f>
        <v>4.0900000000000006E-2</v>
      </c>
      <c r="X9" s="284"/>
    </row>
    <row r="10" spans="1:61" x14ac:dyDescent="0.3">
      <c r="A10" s="160">
        <v>106</v>
      </c>
      <c r="B10" s="139" t="s">
        <v>1216</v>
      </c>
      <c r="C10" s="160">
        <f>360/60</f>
        <v>6</v>
      </c>
      <c r="D10" s="159">
        <f>COUNTIFS(CarchipData!$Q$7:$Q$963,"&gt;="&amp;$C9,CarchipData!$Q$7:$Q$963,"&lt;"&amp;$C10,CarchipData!$P$7:$P$963,"&gt;="&amp;D$3,CarchipData!$P$7:$P$963,"&lt;"&amp;D$4)</f>
        <v>12</v>
      </c>
      <c r="E10" s="159">
        <f>COUNTIFS(CarchipData!$Q$7:$Q$963,"&gt;="&amp;$C9,CarchipData!$Q$7:$Q$963,"&lt;"&amp;$C10,CarchipData!$P$7:$P$963,"&gt;="&amp;E$3,CarchipData!$P$7:$P$963,"&lt;"&amp;E$4)</f>
        <v>12</v>
      </c>
      <c r="F10" s="159">
        <f>COUNTIFS(CarchipData!$Q$7:$Q$963,"&gt;="&amp;$C9,CarchipData!$Q$7:$Q$963,"&lt;"&amp;$C10,CarchipData!$P$7:$P$963,"&gt;="&amp;F$3,CarchipData!$P$7:$P$963,"&lt;"&amp;F$4)</f>
        <v>56</v>
      </c>
      <c r="G10" s="159">
        <f>COUNTIFS(CarchipData!$Q$7:$Q$963,"&gt;="&amp;$C9,CarchipData!$Q$7:$Q$963,"&lt;"&amp;$C10,CarchipData!$P$7:$P$963,"&gt;="&amp;G$3,CarchipData!$P$7:$P$963,"&lt;"&amp;G$4)</f>
        <v>41</v>
      </c>
      <c r="H10" s="159">
        <f>COUNTIFS(CarchipData!$Q$7:$Q$963,"&gt;="&amp;$C9,CarchipData!$Q$7:$Q$963,"&lt;"&amp;$C10,CarchipData!$P$7:$P$963,"&gt;="&amp;H$3,CarchipData!$P$7:$P$963,"&lt;"&amp;H$4)</f>
        <v>20</v>
      </c>
      <c r="I10" s="159">
        <f>COUNTIFS(CarchipData!$Q$7:$Q$963,"&gt;="&amp;$C9,CarchipData!$Q$7:$Q$963,"&lt;"&amp;$C10,CarchipData!$P$7:$P$963,"&gt;="&amp;I$3,CarchipData!$P$7:$P$963,"&lt;"&amp;I$4)</f>
        <v>1</v>
      </c>
      <c r="J10" s="140">
        <f t="shared" si="2"/>
        <v>142</v>
      </c>
      <c r="L10" s="160">
        <f>360/60</f>
        <v>6</v>
      </c>
      <c r="M10" s="166">
        <f t="shared" si="3"/>
        <v>0.125</v>
      </c>
      <c r="N10" s="166">
        <f t="shared" si="4"/>
        <v>0.11320754716981132</v>
      </c>
      <c r="O10" s="166">
        <f t="shared" si="5"/>
        <v>0.18006430868167203</v>
      </c>
      <c r="P10" s="166">
        <f t="shared" si="6"/>
        <v>0.16872427983539096</v>
      </c>
      <c r="Q10" s="166">
        <f t="shared" si="7"/>
        <v>0.11173184357541899</v>
      </c>
      <c r="R10" s="166">
        <f t="shared" si="8"/>
        <v>4.5454545454545456E-2</v>
      </c>
      <c r="S10" s="167">
        <f t="shared" si="9"/>
        <v>0.14838035527690699</v>
      </c>
      <c r="U10" s="168">
        <f>FairbanksSoakDist!N10</f>
        <v>0.12540000000000001</v>
      </c>
      <c r="X10" s="284"/>
      <c r="Z10" s="300" t="s">
        <v>1277</v>
      </c>
      <c r="AA10" s="300"/>
      <c r="AB10" s="300"/>
      <c r="AC10" s="300"/>
      <c r="AD10" s="300"/>
      <c r="AE10" s="300"/>
    </row>
    <row r="11" spans="1:61" x14ac:dyDescent="0.3">
      <c r="A11" s="160">
        <v>107</v>
      </c>
      <c r="B11" s="139" t="s">
        <v>1217</v>
      </c>
      <c r="C11" s="160">
        <f>720/60</f>
        <v>12</v>
      </c>
      <c r="D11" s="159">
        <f>COUNTIFS(CarchipData!$Q$7:$Q$963,"&gt;="&amp;$C10,CarchipData!$Q$7:$Q$963,"&lt;"&amp;$C11,CarchipData!$P$7:$P$963,"&gt;="&amp;D$3,CarchipData!$P$7:$P$963,"&lt;"&amp;D$4)</f>
        <v>8</v>
      </c>
      <c r="E11" s="159">
        <f>COUNTIFS(CarchipData!$Q$7:$Q$963,"&gt;="&amp;$C10,CarchipData!$Q$7:$Q$963,"&lt;"&amp;$C11,CarchipData!$P$7:$P$963,"&gt;="&amp;E$3,CarchipData!$P$7:$P$963,"&lt;"&amp;E$4)</f>
        <v>11</v>
      </c>
      <c r="F11" s="159">
        <f>COUNTIFS(CarchipData!$Q$7:$Q$963,"&gt;="&amp;$C10,CarchipData!$Q$7:$Q$963,"&lt;"&amp;$C11,CarchipData!$P$7:$P$963,"&gt;="&amp;F$3,CarchipData!$P$7:$P$963,"&lt;"&amp;F$4)</f>
        <v>26</v>
      </c>
      <c r="G11" s="159">
        <f>COUNTIFS(CarchipData!$Q$7:$Q$963,"&gt;="&amp;$C10,CarchipData!$Q$7:$Q$963,"&lt;"&amp;$C11,CarchipData!$P$7:$P$963,"&gt;="&amp;G$3,CarchipData!$P$7:$P$963,"&lt;"&amp;G$4)</f>
        <v>16</v>
      </c>
      <c r="H11" s="159">
        <f>COUNTIFS(CarchipData!$Q$7:$Q$963,"&gt;="&amp;$C10,CarchipData!$Q$7:$Q$963,"&lt;"&amp;$C11,CarchipData!$P$7:$P$963,"&gt;="&amp;H$3,CarchipData!$P$7:$P$963,"&lt;"&amp;H$4)</f>
        <v>9</v>
      </c>
      <c r="I11" s="159">
        <f>COUNTIFS(CarchipData!$Q$7:$Q$963,"&gt;="&amp;$C10,CarchipData!$Q$7:$Q$963,"&lt;"&amp;$C11,CarchipData!$P$7:$P$963,"&gt;="&amp;I$3,CarchipData!$P$7:$P$963,"&lt;"&amp;I$4)</f>
        <v>3</v>
      </c>
      <c r="J11" s="140">
        <f t="shared" si="2"/>
        <v>73</v>
      </c>
      <c r="L11" s="160">
        <f>720/60</f>
        <v>12</v>
      </c>
      <c r="M11" s="166">
        <f t="shared" si="3"/>
        <v>8.3333333333333329E-2</v>
      </c>
      <c r="N11" s="166">
        <f t="shared" si="4"/>
        <v>0.10377358490566038</v>
      </c>
      <c r="O11" s="166">
        <f t="shared" si="5"/>
        <v>8.3601286173633438E-2</v>
      </c>
      <c r="P11" s="166">
        <f t="shared" si="6"/>
        <v>6.584362139917696E-2</v>
      </c>
      <c r="Q11" s="166">
        <f t="shared" si="7"/>
        <v>5.027932960893855E-2</v>
      </c>
      <c r="R11" s="166">
        <f t="shared" si="8"/>
        <v>0.13636363636363635</v>
      </c>
      <c r="S11" s="167">
        <f t="shared" si="9"/>
        <v>7.6280041797283177E-2</v>
      </c>
      <c r="U11" s="168">
        <f>FairbanksSoakDist!N11</f>
        <v>9.11E-2</v>
      </c>
      <c r="X11" s="284"/>
      <c r="AB11" s="252">
        <f>[2]BinPlots!$H$52</f>
        <v>0.12288372772413508</v>
      </c>
      <c r="AC11" s="251" t="s">
        <v>1278</v>
      </c>
    </row>
    <row r="12" spans="1:61" ht="15" thickBot="1" x14ac:dyDescent="0.35">
      <c r="A12" s="169">
        <v>108</v>
      </c>
      <c r="B12" s="141" t="s">
        <v>1218</v>
      </c>
      <c r="C12" s="169">
        <v>999</v>
      </c>
      <c r="D12" s="170">
        <f>COUNTIFS(CarchipData!$Q$7:$Q$963,"&gt;="&amp;$C11,CarchipData!$Q$7:$Q$963,"&lt;"&amp;$C12,CarchipData!$P$7:$P$963,"&gt;="&amp;D$3,CarchipData!$P$7:$P$963,"&lt;"&amp;D$4)</f>
        <v>8</v>
      </c>
      <c r="E12" s="170">
        <f>COUNTIFS(CarchipData!$Q$7:$Q$963,"&gt;="&amp;$C11,CarchipData!$Q$7:$Q$963,"&lt;"&amp;$C12,CarchipData!$P$7:$P$963,"&gt;="&amp;E$3,CarchipData!$P$7:$P$963,"&lt;"&amp;E$4)</f>
        <v>20</v>
      </c>
      <c r="F12" s="170">
        <f>COUNTIFS(CarchipData!$Q$7:$Q$963,"&gt;="&amp;$C11,CarchipData!$Q$7:$Q$963,"&lt;"&amp;$C12,CarchipData!$P$7:$P$963,"&gt;="&amp;F$3,CarchipData!$P$7:$P$963,"&lt;"&amp;F$4)</f>
        <v>40</v>
      </c>
      <c r="G12" s="170">
        <f>COUNTIFS(CarchipData!$Q$7:$Q$963,"&gt;="&amp;$C11,CarchipData!$Q$7:$Q$963,"&lt;"&amp;$C12,CarchipData!$P$7:$P$963,"&gt;="&amp;G$3,CarchipData!$P$7:$P$963,"&lt;"&amp;G$4)</f>
        <v>29</v>
      </c>
      <c r="H12" s="170">
        <f>COUNTIFS(CarchipData!$Q$7:$Q$963,"&gt;="&amp;$C11,CarchipData!$Q$7:$Q$963,"&lt;"&amp;$C12,CarchipData!$P$7:$P$963,"&gt;="&amp;H$3,CarchipData!$P$7:$P$963,"&lt;"&amp;H$4)</f>
        <v>25</v>
      </c>
      <c r="I12" s="170">
        <f>COUNTIFS(CarchipData!$Q$7:$Q$963,"&gt;="&amp;$C11,CarchipData!$Q$7:$Q$963,"&lt;"&amp;$C12,CarchipData!$P$7:$P$963,"&gt;="&amp;I$3,CarchipData!$P$7:$P$963,"&lt;"&amp;I$4)</f>
        <v>4</v>
      </c>
      <c r="J12" s="142">
        <f t="shared" si="2"/>
        <v>126</v>
      </c>
      <c r="L12" s="169">
        <v>999</v>
      </c>
      <c r="M12" s="171">
        <f t="shared" si="3"/>
        <v>8.3333333333333329E-2</v>
      </c>
      <c r="N12" s="171">
        <f t="shared" si="4"/>
        <v>0.18867924528301888</v>
      </c>
      <c r="O12" s="171">
        <f t="shared" si="5"/>
        <v>0.12861736334405144</v>
      </c>
      <c r="P12" s="171">
        <f t="shared" si="6"/>
        <v>0.11934156378600823</v>
      </c>
      <c r="Q12" s="171">
        <f t="shared" si="7"/>
        <v>0.13966480446927373</v>
      </c>
      <c r="R12" s="171">
        <f t="shared" si="8"/>
        <v>0.18181818181818182</v>
      </c>
      <c r="S12" s="172">
        <f t="shared" si="9"/>
        <v>0.13166144200626959</v>
      </c>
      <c r="U12" s="173">
        <f>FairbanksSoakDist!N12</f>
        <v>0.11954999999999999</v>
      </c>
      <c r="X12" s="284"/>
      <c r="AB12" s="253">
        <f>AB11*1000/60</f>
        <v>2.0480621287355847</v>
      </c>
      <c r="AC12" s="251" t="s">
        <v>1279</v>
      </c>
    </row>
    <row r="13" spans="1:61" ht="15" thickTop="1" x14ac:dyDescent="0.3">
      <c r="B13" s="143" t="s">
        <v>1219</v>
      </c>
      <c r="D13" s="140">
        <f>SUM(D5:D12)</f>
        <v>96</v>
      </c>
      <c r="E13" s="140">
        <f t="shared" ref="E13:J13" si="11">SUM(E5:E12)</f>
        <v>106</v>
      </c>
      <c r="F13" s="140">
        <f t="shared" si="11"/>
        <v>311</v>
      </c>
      <c r="G13" s="140">
        <f t="shared" si="11"/>
        <v>243</v>
      </c>
      <c r="H13" s="140">
        <f t="shared" si="11"/>
        <v>179</v>
      </c>
      <c r="I13" s="140">
        <f t="shared" si="11"/>
        <v>22</v>
      </c>
      <c r="J13" s="140">
        <f t="shared" si="11"/>
        <v>957</v>
      </c>
      <c r="M13" s="151">
        <f t="shared" si="3"/>
        <v>1</v>
      </c>
      <c r="N13" s="151">
        <f t="shared" si="4"/>
        <v>1</v>
      </c>
      <c r="O13" s="151">
        <f t="shared" si="5"/>
        <v>1</v>
      </c>
      <c r="P13" s="151">
        <f t="shared" si="6"/>
        <v>1</v>
      </c>
      <c r="Q13" s="151">
        <f t="shared" si="7"/>
        <v>1</v>
      </c>
      <c r="R13" s="151">
        <f t="shared" si="8"/>
        <v>1</v>
      </c>
      <c r="S13" s="153">
        <f t="shared" si="9"/>
        <v>1</v>
      </c>
      <c r="U13" s="154">
        <f>FairbanksSoakDist!N13</f>
        <v>1.0000499999999999</v>
      </c>
      <c r="X13" s="284"/>
    </row>
    <row r="14" spans="1:61" x14ac:dyDescent="0.3">
      <c r="X14" s="284"/>
    </row>
    <row r="15" spans="1:61" x14ac:dyDescent="0.3">
      <c r="X15" s="284"/>
    </row>
    <row r="16" spans="1:61" hidden="1" x14ac:dyDescent="0.3">
      <c r="A16" s="298" t="s">
        <v>1220</v>
      </c>
      <c r="B16" s="298"/>
      <c r="C16" s="298"/>
      <c r="D16" s="298"/>
      <c r="E16" s="298"/>
      <c r="F16" s="298"/>
      <c r="G16" s="298"/>
      <c r="H16" s="298"/>
      <c r="I16" s="298"/>
      <c r="J16" s="298"/>
      <c r="X16" s="284"/>
    </row>
    <row r="17" spans="1:24" hidden="1" x14ac:dyDescent="0.3">
      <c r="X17" s="284"/>
    </row>
    <row r="18" spans="1:24" hidden="1" x14ac:dyDescent="0.3">
      <c r="A18" s="160" t="s">
        <v>1204</v>
      </c>
      <c r="C18" s="160" t="s">
        <v>1205</v>
      </c>
      <c r="D18" s="159">
        <f>D$3</f>
        <v>-99</v>
      </c>
      <c r="E18" s="159">
        <f t="shared" ref="E18:I18" si="12">E$3</f>
        <v>-20</v>
      </c>
      <c r="F18" s="159">
        <f t="shared" si="12"/>
        <v>-10</v>
      </c>
      <c r="G18" s="159">
        <f t="shared" si="12"/>
        <v>0</v>
      </c>
      <c r="H18" s="159">
        <f t="shared" si="12"/>
        <v>10</v>
      </c>
      <c r="I18" s="159">
        <f t="shared" si="12"/>
        <v>20</v>
      </c>
      <c r="J18" s="137" t="s">
        <v>1206</v>
      </c>
      <c r="X18" s="284"/>
    </row>
    <row r="19" spans="1:24" hidden="1" x14ac:dyDescent="0.3">
      <c r="A19" s="163" t="s">
        <v>1207</v>
      </c>
      <c r="B19" s="163" t="s">
        <v>1208</v>
      </c>
      <c r="C19" s="163" t="s">
        <v>1209</v>
      </c>
      <c r="D19" s="174">
        <f>D$4</f>
        <v>-20</v>
      </c>
      <c r="E19" s="174">
        <f t="shared" ref="E19:I19" si="13">E$4</f>
        <v>-10</v>
      </c>
      <c r="F19" s="174">
        <f t="shared" si="13"/>
        <v>0</v>
      </c>
      <c r="G19" s="174">
        <f t="shared" si="13"/>
        <v>10</v>
      </c>
      <c r="H19" s="174">
        <f t="shared" si="13"/>
        <v>20</v>
      </c>
      <c r="I19" s="174">
        <f t="shared" si="13"/>
        <v>99</v>
      </c>
      <c r="J19" s="138" t="s">
        <v>1210</v>
      </c>
      <c r="X19" s="284"/>
    </row>
    <row r="20" spans="1:24" hidden="1" x14ac:dyDescent="0.3">
      <c r="A20" s="160">
        <v>101</v>
      </c>
      <c r="B20" s="139" t="s">
        <v>1211</v>
      </c>
      <c r="C20" s="160">
        <f>6/60</f>
        <v>0.1</v>
      </c>
      <c r="D20" s="159">
        <f>SUMIFS(CarchipData!$Z$7:$Z$963,CarchipData!$Q$7:$Q$963,"&gt;="&amp;0,CarchipData!$Q$7:$Q$963,"&lt;"&amp;$C20,CarchipData!$P$7:$P$963,"&gt;="&amp;D$3,CarchipData!$P$7:$P$963,"&lt;"&amp;D$4)</f>
        <v>1</v>
      </c>
      <c r="E20" s="159">
        <f>SUMIFS(CarchipData!$Z$7:$Z$963,CarchipData!$Q$7:$Q$963,"&gt;="&amp;0,CarchipData!$Q$7:$Q$963,"&lt;"&amp;$C20,CarchipData!$P$7:$P$963,"&gt;="&amp;E$3,CarchipData!$P$7:$P$963,"&lt;"&amp;E$4)</f>
        <v>0</v>
      </c>
      <c r="F20" s="159">
        <f>SUMIFS(CarchipData!$Z$7:$Z$963,CarchipData!$Q$7:$Q$963,"&gt;="&amp;0,CarchipData!$Q$7:$Q$963,"&lt;"&amp;$C20,CarchipData!$P$7:$P$963,"&gt;="&amp;F$3,CarchipData!$P$7:$P$963,"&lt;"&amp;F$4)</f>
        <v>0</v>
      </c>
      <c r="G20" s="159">
        <f>SUMIFS(CarchipData!$Z$7:$Z$963,CarchipData!$Q$7:$Q$963,"&gt;="&amp;0,CarchipData!$Q$7:$Q$963,"&lt;"&amp;$C20,CarchipData!$P$7:$P$963,"&gt;="&amp;G$3,CarchipData!$P$7:$P$963,"&lt;"&amp;G$4)</f>
        <v>1</v>
      </c>
      <c r="H20" s="159">
        <f>SUMIFS(CarchipData!$Z$7:$Z$963,CarchipData!$Q$7:$Q$963,"&gt;="&amp;0,CarchipData!$Q$7:$Q$963,"&lt;"&amp;$C20,CarchipData!$P$7:$P$963,"&gt;="&amp;H$3,CarchipData!$P$7:$P$963,"&lt;"&amp;H$4)</f>
        <v>0</v>
      </c>
      <c r="I20" s="159">
        <f>SUMIFS(CarchipData!$Z$7:$Z$963,CarchipData!$Q$7:$Q$963,"&gt;="&amp;0,CarchipData!$Q$7:$Q$963,"&lt;"&amp;$C20,CarchipData!$P$7:$P$963,"&gt;="&amp;I$3,CarchipData!$P$7:$P$963,"&lt;"&amp;I$4)</f>
        <v>0</v>
      </c>
      <c r="J20" s="140">
        <f t="shared" ref="J20:J27" si="14">SUM(D20:I20)</f>
        <v>2</v>
      </c>
      <c r="X20" s="284"/>
    </row>
    <row r="21" spans="1:24" hidden="1" x14ac:dyDescent="0.3">
      <c r="A21" s="160">
        <v>102</v>
      </c>
      <c r="B21" s="139" t="s">
        <v>1212</v>
      </c>
      <c r="C21" s="160">
        <f>30/60</f>
        <v>0.5</v>
      </c>
      <c r="D21" s="159">
        <f>SUMIFS(CarchipData!$Z$7:$Z$963,CarchipData!$Q$7:$Q$963,"&gt;="&amp;$C20,CarchipData!$Q$7:$Q$963,"&lt;"&amp;$C21,CarchipData!$P$7:$P$963,"&gt;="&amp;D$3,CarchipData!$P$7:$P$963,"&lt;"&amp;D$4)</f>
        <v>0</v>
      </c>
      <c r="E21" s="159">
        <f>SUMIFS(CarchipData!$Z$7:$Z$963,CarchipData!$Q$7:$Q$963,"&gt;="&amp;$C20,CarchipData!$Q$7:$Q$963,"&lt;"&amp;$C21,CarchipData!$P$7:$P$963,"&gt;="&amp;E$3,CarchipData!$P$7:$P$963,"&lt;"&amp;E$4)</f>
        <v>1</v>
      </c>
      <c r="F21" s="159">
        <f>SUMIFS(CarchipData!$Z$7:$Z$963,CarchipData!$Q$7:$Q$963,"&gt;="&amp;$C20,CarchipData!$Q$7:$Q$963,"&lt;"&amp;$C21,CarchipData!$P$7:$P$963,"&gt;="&amp;F$3,CarchipData!$P$7:$P$963,"&lt;"&amp;F$4)</f>
        <v>0</v>
      </c>
      <c r="G21" s="159">
        <f>SUMIFS(CarchipData!$Z$7:$Z$963,CarchipData!$Q$7:$Q$963,"&gt;="&amp;$C20,CarchipData!$Q$7:$Q$963,"&lt;"&amp;$C21,CarchipData!$P$7:$P$963,"&gt;="&amp;G$3,CarchipData!$P$7:$P$963,"&lt;"&amp;G$4)</f>
        <v>0</v>
      </c>
      <c r="H21" s="159">
        <f>SUMIFS(CarchipData!$Z$7:$Z$963,CarchipData!$Q$7:$Q$963,"&gt;="&amp;$C20,CarchipData!$Q$7:$Q$963,"&lt;"&amp;$C21,CarchipData!$P$7:$P$963,"&gt;="&amp;H$3,CarchipData!$P$7:$P$963,"&lt;"&amp;H$4)</f>
        <v>0</v>
      </c>
      <c r="I21" s="159">
        <f>SUMIFS(CarchipData!$Z$7:$Z$963,CarchipData!$Q$7:$Q$963,"&gt;="&amp;$C20,CarchipData!$Q$7:$Q$963,"&lt;"&amp;$C21,CarchipData!$P$7:$P$963,"&gt;="&amp;I$3,CarchipData!$P$7:$P$963,"&lt;"&amp;I$4)</f>
        <v>0</v>
      </c>
      <c r="J21" s="140">
        <f t="shared" si="14"/>
        <v>1</v>
      </c>
      <c r="X21" s="284"/>
    </row>
    <row r="22" spans="1:24" hidden="1" x14ac:dyDescent="0.3">
      <c r="A22" s="160">
        <v>103</v>
      </c>
      <c r="B22" s="139" t="s">
        <v>1213</v>
      </c>
      <c r="C22" s="160">
        <f>60/60</f>
        <v>1</v>
      </c>
      <c r="D22" s="159">
        <f>SUMIFS(CarchipData!$Z$7:$Z$963,CarchipData!$Q$7:$Q$963,"&gt;="&amp;$C21,CarchipData!$Q$7:$Q$963,"&lt;"&amp;$C22,CarchipData!$P$7:$P$963,"&gt;="&amp;D$3,CarchipData!$P$7:$P$963,"&lt;"&amp;D$4)</f>
        <v>0</v>
      </c>
      <c r="E22" s="159">
        <f>SUMIFS(CarchipData!$Z$7:$Z$963,CarchipData!$Q$7:$Q$963,"&gt;="&amp;$C21,CarchipData!$Q$7:$Q$963,"&lt;"&amp;$C22,CarchipData!$P$7:$P$963,"&gt;="&amp;E$3,CarchipData!$P$7:$P$963,"&lt;"&amp;E$4)</f>
        <v>0</v>
      </c>
      <c r="F22" s="159">
        <f>SUMIFS(CarchipData!$Z$7:$Z$963,CarchipData!$Q$7:$Q$963,"&gt;="&amp;$C21,CarchipData!$Q$7:$Q$963,"&lt;"&amp;$C22,CarchipData!$P$7:$P$963,"&gt;="&amp;F$3,CarchipData!$P$7:$P$963,"&lt;"&amp;F$4)</f>
        <v>0</v>
      </c>
      <c r="G22" s="159">
        <f>SUMIFS(CarchipData!$Z$7:$Z$963,CarchipData!$Q$7:$Q$963,"&gt;="&amp;$C21,CarchipData!$Q$7:$Q$963,"&lt;"&amp;$C22,CarchipData!$P$7:$P$963,"&gt;="&amp;G$3,CarchipData!$P$7:$P$963,"&lt;"&amp;G$4)</f>
        <v>0</v>
      </c>
      <c r="H22" s="159">
        <f>SUMIFS(CarchipData!$Z$7:$Z$963,CarchipData!$Q$7:$Q$963,"&gt;="&amp;$C21,CarchipData!$Q$7:$Q$963,"&lt;"&amp;$C22,CarchipData!$P$7:$P$963,"&gt;="&amp;H$3,CarchipData!$P$7:$P$963,"&lt;"&amp;H$4)</f>
        <v>0</v>
      </c>
      <c r="I22" s="159">
        <f>SUMIFS(CarchipData!$Z$7:$Z$963,CarchipData!$Q$7:$Q$963,"&gt;="&amp;$C21,CarchipData!$Q$7:$Q$963,"&lt;"&amp;$C22,CarchipData!$P$7:$P$963,"&gt;="&amp;I$3,CarchipData!$P$7:$P$963,"&lt;"&amp;I$4)</f>
        <v>0</v>
      </c>
      <c r="J22" s="140">
        <f t="shared" si="14"/>
        <v>0</v>
      </c>
      <c r="X22" s="284"/>
    </row>
    <row r="23" spans="1:24" hidden="1" x14ac:dyDescent="0.3">
      <c r="A23" s="160">
        <v>104</v>
      </c>
      <c r="B23" s="139" t="s">
        <v>1214</v>
      </c>
      <c r="C23" s="160">
        <f>90/60</f>
        <v>1.5</v>
      </c>
      <c r="D23" s="159">
        <f>SUMIFS(CarchipData!$Z$7:$Z$963,CarchipData!$Q$7:$Q$963,"&gt;="&amp;$C22,CarchipData!$Q$7:$Q$963,"&lt;"&amp;$C23,CarchipData!$P$7:$P$963,"&gt;="&amp;D$3,CarchipData!$P$7:$P$963,"&lt;"&amp;D$4)</f>
        <v>0</v>
      </c>
      <c r="E23" s="159">
        <f>SUMIFS(CarchipData!$Z$7:$Z$963,CarchipData!$Q$7:$Q$963,"&gt;="&amp;$C22,CarchipData!$Q$7:$Q$963,"&lt;"&amp;$C23,CarchipData!$P$7:$P$963,"&gt;="&amp;E$3,CarchipData!$P$7:$P$963,"&lt;"&amp;E$4)</f>
        <v>0</v>
      </c>
      <c r="F23" s="159">
        <f>SUMIFS(CarchipData!$Z$7:$Z$963,CarchipData!$Q$7:$Q$963,"&gt;="&amp;$C22,CarchipData!$Q$7:$Q$963,"&lt;"&amp;$C23,CarchipData!$P$7:$P$963,"&gt;="&amp;F$3,CarchipData!$P$7:$P$963,"&lt;"&amp;F$4)</f>
        <v>0</v>
      </c>
      <c r="G23" s="159">
        <f>SUMIFS(CarchipData!$Z$7:$Z$963,CarchipData!$Q$7:$Q$963,"&gt;="&amp;$C22,CarchipData!$Q$7:$Q$963,"&lt;"&amp;$C23,CarchipData!$P$7:$P$963,"&gt;="&amp;G$3,CarchipData!$P$7:$P$963,"&lt;"&amp;G$4)</f>
        <v>0</v>
      </c>
      <c r="H23" s="159">
        <f>SUMIFS(CarchipData!$Z$7:$Z$963,CarchipData!$Q$7:$Q$963,"&gt;="&amp;$C22,CarchipData!$Q$7:$Q$963,"&lt;"&amp;$C23,CarchipData!$P$7:$P$963,"&gt;="&amp;H$3,CarchipData!$P$7:$P$963,"&lt;"&amp;H$4)</f>
        <v>0</v>
      </c>
      <c r="I23" s="159">
        <f>SUMIFS(CarchipData!$Z$7:$Z$963,CarchipData!$Q$7:$Q$963,"&gt;="&amp;$C22,CarchipData!$Q$7:$Q$963,"&lt;"&amp;$C23,CarchipData!$P$7:$P$963,"&gt;="&amp;I$3,CarchipData!$P$7:$P$963,"&lt;"&amp;I$4)</f>
        <v>0</v>
      </c>
      <c r="J23" s="140">
        <f t="shared" si="14"/>
        <v>0</v>
      </c>
      <c r="X23" s="284"/>
    </row>
    <row r="24" spans="1:24" hidden="1" x14ac:dyDescent="0.3">
      <c r="A24" s="160">
        <v>105</v>
      </c>
      <c r="B24" s="139" t="s">
        <v>1215</v>
      </c>
      <c r="C24" s="160">
        <f>120/60</f>
        <v>2</v>
      </c>
      <c r="D24" s="159">
        <f>SUMIFS(CarchipData!$Z$7:$Z$963,CarchipData!$Q$7:$Q$963,"&gt;="&amp;$C23,CarchipData!$Q$7:$Q$963,"&lt;"&amp;$C24,CarchipData!$P$7:$P$963,"&gt;="&amp;D$3,CarchipData!$P$7:$P$963,"&lt;"&amp;D$4)</f>
        <v>2</v>
      </c>
      <c r="E24" s="159">
        <f>SUMIFS(CarchipData!$Z$7:$Z$963,CarchipData!$Q$7:$Q$963,"&gt;="&amp;$C23,CarchipData!$Q$7:$Q$963,"&lt;"&amp;$C24,CarchipData!$P$7:$P$963,"&gt;="&amp;E$3,CarchipData!$P$7:$P$963,"&lt;"&amp;E$4)</f>
        <v>0</v>
      </c>
      <c r="F24" s="159">
        <f>SUMIFS(CarchipData!$Z$7:$Z$963,CarchipData!$Q$7:$Q$963,"&gt;="&amp;$C23,CarchipData!$Q$7:$Q$963,"&lt;"&amp;$C24,CarchipData!$P$7:$P$963,"&gt;="&amp;F$3,CarchipData!$P$7:$P$963,"&lt;"&amp;F$4)</f>
        <v>2</v>
      </c>
      <c r="G24" s="159">
        <f>SUMIFS(CarchipData!$Z$7:$Z$963,CarchipData!$Q$7:$Q$963,"&gt;="&amp;$C23,CarchipData!$Q$7:$Q$963,"&lt;"&amp;$C24,CarchipData!$P$7:$P$963,"&gt;="&amp;G$3,CarchipData!$P$7:$P$963,"&lt;"&amp;G$4)</f>
        <v>1</v>
      </c>
      <c r="H24" s="159">
        <f>SUMIFS(CarchipData!$Z$7:$Z$963,CarchipData!$Q$7:$Q$963,"&gt;="&amp;$C23,CarchipData!$Q$7:$Q$963,"&lt;"&amp;$C24,CarchipData!$P$7:$P$963,"&gt;="&amp;H$3,CarchipData!$P$7:$P$963,"&lt;"&amp;H$4)</f>
        <v>0</v>
      </c>
      <c r="I24" s="159">
        <f>SUMIFS(CarchipData!$Z$7:$Z$963,CarchipData!$Q$7:$Q$963,"&gt;="&amp;$C23,CarchipData!$Q$7:$Q$963,"&lt;"&amp;$C24,CarchipData!$P$7:$P$963,"&gt;="&amp;I$3,CarchipData!$P$7:$P$963,"&lt;"&amp;I$4)</f>
        <v>0</v>
      </c>
      <c r="J24" s="140">
        <f t="shared" si="14"/>
        <v>5</v>
      </c>
      <c r="X24" s="284"/>
    </row>
    <row r="25" spans="1:24" hidden="1" x14ac:dyDescent="0.3">
      <c r="A25" s="160">
        <v>106</v>
      </c>
      <c r="B25" s="139" t="s">
        <v>1216</v>
      </c>
      <c r="C25" s="160">
        <f>360/60</f>
        <v>6</v>
      </c>
      <c r="D25" s="159">
        <f>SUMIFS(CarchipData!$Z$7:$Z$963,CarchipData!$Q$7:$Q$963,"&gt;="&amp;$C24,CarchipData!$Q$7:$Q$963,"&lt;"&amp;$C25,CarchipData!$P$7:$P$963,"&gt;="&amp;D$3,CarchipData!$P$7:$P$963,"&lt;"&amp;D$4)</f>
        <v>6</v>
      </c>
      <c r="E25" s="159">
        <f>SUMIFS(CarchipData!$Z$7:$Z$963,CarchipData!$Q$7:$Q$963,"&gt;="&amp;$C24,CarchipData!$Q$7:$Q$963,"&lt;"&amp;$C25,CarchipData!$P$7:$P$963,"&gt;="&amp;E$3,CarchipData!$P$7:$P$963,"&lt;"&amp;E$4)</f>
        <v>6</v>
      </c>
      <c r="F25" s="159">
        <f>SUMIFS(CarchipData!$Z$7:$Z$963,CarchipData!$Q$7:$Q$963,"&gt;="&amp;$C24,CarchipData!$Q$7:$Q$963,"&lt;"&amp;$C25,CarchipData!$P$7:$P$963,"&gt;="&amp;F$3,CarchipData!$P$7:$P$963,"&lt;"&amp;F$4)</f>
        <v>32</v>
      </c>
      <c r="G25" s="159">
        <f>SUMIFS(CarchipData!$Z$7:$Z$963,CarchipData!$Q$7:$Q$963,"&gt;="&amp;$C24,CarchipData!$Q$7:$Q$963,"&lt;"&amp;$C25,CarchipData!$P$7:$P$963,"&gt;="&amp;G$3,CarchipData!$P$7:$P$963,"&lt;"&amp;G$4)</f>
        <v>15</v>
      </c>
      <c r="H25" s="159">
        <f>SUMIFS(CarchipData!$Z$7:$Z$963,CarchipData!$Q$7:$Q$963,"&gt;="&amp;$C24,CarchipData!$Q$7:$Q$963,"&lt;"&amp;$C25,CarchipData!$P$7:$P$963,"&gt;="&amp;H$3,CarchipData!$P$7:$P$963,"&lt;"&amp;H$4)</f>
        <v>7</v>
      </c>
      <c r="I25" s="159">
        <f>SUMIFS(CarchipData!$Z$7:$Z$963,CarchipData!$Q$7:$Q$963,"&gt;="&amp;$C24,CarchipData!$Q$7:$Q$963,"&lt;"&amp;$C25,CarchipData!$P$7:$P$963,"&gt;="&amp;I$3,CarchipData!$P$7:$P$963,"&lt;"&amp;I$4)</f>
        <v>0</v>
      </c>
      <c r="J25" s="140">
        <f t="shared" si="14"/>
        <v>66</v>
      </c>
      <c r="X25" s="284"/>
    </row>
    <row r="26" spans="1:24" hidden="1" x14ac:dyDescent="0.3">
      <c r="A26" s="160">
        <v>107</v>
      </c>
      <c r="B26" s="139" t="s">
        <v>1217</v>
      </c>
      <c r="C26" s="160">
        <f>720/60</f>
        <v>12</v>
      </c>
      <c r="D26" s="159">
        <f>SUMIFS(CarchipData!$Z$7:$Z$963,CarchipData!$Q$7:$Q$963,"&gt;="&amp;$C25,CarchipData!$Q$7:$Q$963,"&lt;"&amp;$C26,CarchipData!$P$7:$P$963,"&gt;="&amp;D$3,CarchipData!$P$7:$P$963,"&lt;"&amp;D$4)</f>
        <v>8</v>
      </c>
      <c r="E26" s="159">
        <f>SUMIFS(CarchipData!$Z$7:$Z$963,CarchipData!$Q$7:$Q$963,"&gt;="&amp;$C25,CarchipData!$Q$7:$Q$963,"&lt;"&amp;$C26,CarchipData!$P$7:$P$963,"&gt;="&amp;E$3,CarchipData!$P$7:$P$963,"&lt;"&amp;E$4)</f>
        <v>6</v>
      </c>
      <c r="F26" s="159">
        <f>SUMIFS(CarchipData!$Z$7:$Z$963,CarchipData!$Q$7:$Q$963,"&gt;="&amp;$C25,CarchipData!$Q$7:$Q$963,"&lt;"&amp;$C26,CarchipData!$P$7:$P$963,"&gt;="&amp;F$3,CarchipData!$P$7:$P$963,"&lt;"&amp;F$4)</f>
        <v>21</v>
      </c>
      <c r="G26" s="159">
        <f>SUMIFS(CarchipData!$Z$7:$Z$963,CarchipData!$Q$7:$Q$963,"&gt;="&amp;$C25,CarchipData!$Q$7:$Q$963,"&lt;"&amp;$C26,CarchipData!$P$7:$P$963,"&gt;="&amp;G$3,CarchipData!$P$7:$P$963,"&lt;"&amp;G$4)</f>
        <v>10</v>
      </c>
      <c r="H26" s="159">
        <f>SUMIFS(CarchipData!$Z$7:$Z$963,CarchipData!$Q$7:$Q$963,"&gt;="&amp;$C25,CarchipData!$Q$7:$Q$963,"&lt;"&amp;$C26,CarchipData!$P$7:$P$963,"&gt;="&amp;H$3,CarchipData!$P$7:$P$963,"&lt;"&amp;H$4)</f>
        <v>6</v>
      </c>
      <c r="I26" s="159">
        <f>SUMIFS(CarchipData!$Z$7:$Z$963,CarchipData!$Q$7:$Q$963,"&gt;="&amp;$C25,CarchipData!$Q$7:$Q$963,"&lt;"&amp;$C26,CarchipData!$P$7:$P$963,"&gt;="&amp;I$3,CarchipData!$P$7:$P$963,"&lt;"&amp;I$4)</f>
        <v>1</v>
      </c>
      <c r="J26" s="140">
        <f t="shared" si="14"/>
        <v>52</v>
      </c>
      <c r="X26" s="284"/>
    </row>
    <row r="27" spans="1:24" ht="15" hidden="1" thickBot="1" x14ac:dyDescent="0.35">
      <c r="A27" s="169">
        <v>108</v>
      </c>
      <c r="B27" s="141" t="s">
        <v>1218</v>
      </c>
      <c r="C27" s="169">
        <v>999</v>
      </c>
      <c r="D27" s="170">
        <f>SUMIFS(CarchipData!$Z$7:$Z$963,CarchipData!$Q$7:$Q$963,"&gt;="&amp;$C26,CarchipData!$Q$7:$Q$963,"&lt;"&amp;$C27,CarchipData!$P$7:$P$963,"&gt;="&amp;D$3,CarchipData!$P$7:$P$963,"&lt;"&amp;D$4)</f>
        <v>7</v>
      </c>
      <c r="E27" s="170">
        <f>SUMIFS(CarchipData!$Z$7:$Z$963,CarchipData!$Q$7:$Q$963,"&gt;="&amp;$C26,CarchipData!$Q$7:$Q$963,"&lt;"&amp;$C27,CarchipData!$P$7:$P$963,"&gt;="&amp;E$3,CarchipData!$P$7:$P$963,"&lt;"&amp;E$4)</f>
        <v>17</v>
      </c>
      <c r="F27" s="170">
        <f>SUMIFS(CarchipData!$Z$7:$Z$963,CarchipData!$Q$7:$Q$963,"&gt;="&amp;$C26,CarchipData!$Q$7:$Q$963,"&lt;"&amp;$C27,CarchipData!$P$7:$P$963,"&gt;="&amp;F$3,CarchipData!$P$7:$P$963,"&lt;"&amp;F$4)</f>
        <v>30</v>
      </c>
      <c r="G27" s="170">
        <f>SUMIFS(CarchipData!$Z$7:$Z$963,CarchipData!$Q$7:$Q$963,"&gt;="&amp;$C26,CarchipData!$Q$7:$Q$963,"&lt;"&amp;$C27,CarchipData!$P$7:$P$963,"&gt;="&amp;G$3,CarchipData!$P$7:$P$963,"&lt;"&amp;G$4)</f>
        <v>22</v>
      </c>
      <c r="H27" s="170">
        <f>SUMIFS(CarchipData!$Z$7:$Z$963,CarchipData!$Q$7:$Q$963,"&gt;="&amp;$C26,CarchipData!$Q$7:$Q$963,"&lt;"&amp;$C27,CarchipData!$P$7:$P$963,"&gt;="&amp;H$3,CarchipData!$P$7:$P$963,"&lt;"&amp;H$4)</f>
        <v>21</v>
      </c>
      <c r="I27" s="170">
        <f>SUMIFS(CarchipData!$Z$7:$Z$963,CarchipData!$Q$7:$Q$963,"&gt;="&amp;$C26,CarchipData!$Q$7:$Q$963,"&lt;"&amp;$C27,CarchipData!$P$7:$P$963,"&gt;="&amp;I$3,CarchipData!$P$7:$P$963,"&lt;"&amp;I$4)</f>
        <v>3</v>
      </c>
      <c r="J27" s="142">
        <f t="shared" si="14"/>
        <v>100</v>
      </c>
      <c r="X27" s="284"/>
    </row>
    <row r="28" spans="1:24" hidden="1" x14ac:dyDescent="0.3">
      <c r="B28" s="143" t="s">
        <v>1219</v>
      </c>
      <c r="D28" s="140">
        <f>SUM(D20:D27)</f>
        <v>24</v>
      </c>
      <c r="E28" s="140">
        <f t="shared" ref="E28:J28" si="15">SUM(E20:E27)</f>
        <v>30</v>
      </c>
      <c r="F28" s="140">
        <f t="shared" si="15"/>
        <v>85</v>
      </c>
      <c r="G28" s="140">
        <f t="shared" si="15"/>
        <v>49</v>
      </c>
      <c r="H28" s="140">
        <f t="shared" si="15"/>
        <v>34</v>
      </c>
      <c r="I28" s="140">
        <f t="shared" si="15"/>
        <v>4</v>
      </c>
      <c r="J28" s="140">
        <f t="shared" si="15"/>
        <v>226</v>
      </c>
      <c r="X28" s="284"/>
    </row>
    <row r="29" spans="1:24" hidden="1" x14ac:dyDescent="0.3">
      <c r="X29" s="284"/>
    </row>
    <row r="30" spans="1:24" hidden="1" x14ac:dyDescent="0.3">
      <c r="X30" s="284"/>
    </row>
    <row r="31" spans="1:24" hidden="1" x14ac:dyDescent="0.3">
      <c r="A31" s="298" t="s">
        <v>1221</v>
      </c>
      <c r="B31" s="298"/>
      <c r="C31" s="298"/>
      <c r="D31" s="298"/>
      <c r="E31" s="298"/>
      <c r="F31" s="298"/>
      <c r="G31" s="298"/>
      <c r="H31" s="298"/>
      <c r="I31" s="298"/>
      <c r="J31" s="298"/>
      <c r="X31" s="284"/>
    </row>
    <row r="32" spans="1:24" hidden="1" x14ac:dyDescent="0.3">
      <c r="X32" s="284"/>
    </row>
    <row r="33" spans="1:43" hidden="1" x14ac:dyDescent="0.3">
      <c r="A33" s="160" t="s">
        <v>1204</v>
      </c>
      <c r="C33" s="160" t="s">
        <v>1205</v>
      </c>
      <c r="D33" s="159">
        <f>D$3</f>
        <v>-99</v>
      </c>
      <c r="E33" s="159">
        <f t="shared" ref="E33:I33" si="16">E$3</f>
        <v>-20</v>
      </c>
      <c r="F33" s="159">
        <f t="shared" si="16"/>
        <v>-10</v>
      </c>
      <c r="G33" s="159">
        <f t="shared" si="16"/>
        <v>0</v>
      </c>
      <c r="H33" s="159">
        <f t="shared" si="16"/>
        <v>10</v>
      </c>
      <c r="I33" s="159">
        <f t="shared" si="16"/>
        <v>20</v>
      </c>
      <c r="J33" s="137" t="s">
        <v>1206</v>
      </c>
      <c r="X33" s="284"/>
    </row>
    <row r="34" spans="1:43" hidden="1" x14ac:dyDescent="0.3">
      <c r="A34" s="163" t="s">
        <v>1207</v>
      </c>
      <c r="B34" s="163" t="s">
        <v>1208</v>
      </c>
      <c r="C34" s="163" t="s">
        <v>1209</v>
      </c>
      <c r="D34" s="174">
        <f>D$4</f>
        <v>-20</v>
      </c>
      <c r="E34" s="174">
        <f t="shared" ref="E34:I34" si="17">E$4</f>
        <v>-10</v>
      </c>
      <c r="F34" s="174">
        <f t="shared" si="17"/>
        <v>0</v>
      </c>
      <c r="G34" s="174">
        <f t="shared" si="17"/>
        <v>10</v>
      </c>
      <c r="H34" s="174">
        <f t="shared" si="17"/>
        <v>20</v>
      </c>
      <c r="I34" s="174">
        <f t="shared" si="17"/>
        <v>99</v>
      </c>
      <c r="J34" s="138" t="s">
        <v>1210</v>
      </c>
      <c r="X34" s="284"/>
    </row>
    <row r="35" spans="1:43" hidden="1" x14ac:dyDescent="0.3">
      <c r="A35" s="160">
        <v>101</v>
      </c>
      <c r="B35" s="139" t="s">
        <v>1211</v>
      </c>
      <c r="C35" s="160">
        <f>6/60</f>
        <v>0.1</v>
      </c>
      <c r="D35" s="175">
        <f>D20/D5</f>
        <v>5.8823529411764705E-2</v>
      </c>
      <c r="E35" s="176">
        <f t="shared" ref="E35:J43" si="18">E20/E5</f>
        <v>0</v>
      </c>
      <c r="F35" s="176">
        <f t="shared" si="18"/>
        <v>0</v>
      </c>
      <c r="G35" s="176">
        <f t="shared" si="18"/>
        <v>2.1276595744680851E-2</v>
      </c>
      <c r="H35" s="176">
        <f t="shared" si="18"/>
        <v>0</v>
      </c>
      <c r="I35" s="176">
        <f t="shared" si="18"/>
        <v>0</v>
      </c>
      <c r="J35" s="144">
        <f t="shared" si="18"/>
        <v>1.2987012987012988E-2</v>
      </c>
      <c r="X35" s="284"/>
    </row>
    <row r="36" spans="1:43" hidden="1" x14ac:dyDescent="0.3">
      <c r="A36" s="160">
        <v>102</v>
      </c>
      <c r="B36" s="139" t="s">
        <v>1212</v>
      </c>
      <c r="C36" s="160">
        <f>30/60</f>
        <v>0.5</v>
      </c>
      <c r="D36" s="176">
        <f t="shared" ref="D36:J43" si="19">D21/D6</f>
        <v>0</v>
      </c>
      <c r="E36" s="176">
        <f t="shared" si="19"/>
        <v>0.05</v>
      </c>
      <c r="F36" s="176">
        <f t="shared" si="19"/>
        <v>0</v>
      </c>
      <c r="G36" s="176">
        <f t="shared" si="18"/>
        <v>0</v>
      </c>
      <c r="H36" s="176">
        <f t="shared" si="18"/>
        <v>0</v>
      </c>
      <c r="I36" s="176">
        <f t="shared" si="19"/>
        <v>0</v>
      </c>
      <c r="J36" s="144">
        <f t="shared" si="19"/>
        <v>4.4444444444444444E-3</v>
      </c>
      <c r="X36" s="284"/>
    </row>
    <row r="37" spans="1:43" hidden="1" x14ac:dyDescent="0.3">
      <c r="A37" s="160">
        <v>103</v>
      </c>
      <c r="B37" s="139" t="s">
        <v>1213</v>
      </c>
      <c r="C37" s="160">
        <f>60/60</f>
        <v>1</v>
      </c>
      <c r="D37" s="176">
        <f t="shared" si="19"/>
        <v>0</v>
      </c>
      <c r="E37" s="176">
        <f t="shared" si="19"/>
        <v>0</v>
      </c>
      <c r="F37" s="176">
        <f t="shared" si="19"/>
        <v>0</v>
      </c>
      <c r="G37" s="176">
        <f t="shared" si="18"/>
        <v>0</v>
      </c>
      <c r="H37" s="176">
        <f t="shared" si="18"/>
        <v>0</v>
      </c>
      <c r="I37" s="176">
        <f t="shared" si="19"/>
        <v>0</v>
      </c>
      <c r="J37" s="144">
        <f t="shared" si="19"/>
        <v>0</v>
      </c>
      <c r="X37" s="284"/>
    </row>
    <row r="38" spans="1:43" hidden="1" x14ac:dyDescent="0.3">
      <c r="A38" s="160">
        <v>104</v>
      </c>
      <c r="B38" s="139" t="s">
        <v>1214</v>
      </c>
      <c r="C38" s="160">
        <f>90/60</f>
        <v>1.5</v>
      </c>
      <c r="D38" s="176">
        <f t="shared" si="19"/>
        <v>0</v>
      </c>
      <c r="E38" s="176">
        <f t="shared" si="19"/>
        <v>0</v>
      </c>
      <c r="F38" s="176">
        <f t="shared" si="19"/>
        <v>0</v>
      </c>
      <c r="G38" s="176">
        <f t="shared" si="18"/>
        <v>0</v>
      </c>
      <c r="H38" s="176">
        <f t="shared" si="18"/>
        <v>0</v>
      </c>
      <c r="I38" s="176">
        <f t="shared" si="19"/>
        <v>0</v>
      </c>
      <c r="J38" s="144">
        <f t="shared" si="19"/>
        <v>0</v>
      </c>
      <c r="X38" s="284"/>
    </row>
    <row r="39" spans="1:43" hidden="1" x14ac:dyDescent="0.3">
      <c r="A39" s="160">
        <v>105</v>
      </c>
      <c r="B39" s="139" t="s">
        <v>1215</v>
      </c>
      <c r="C39" s="160">
        <f>120/60</f>
        <v>2</v>
      </c>
      <c r="D39" s="176">
        <f t="shared" si="19"/>
        <v>0.4</v>
      </c>
      <c r="E39" s="176">
        <f t="shared" si="19"/>
        <v>0</v>
      </c>
      <c r="F39" s="176">
        <f t="shared" si="19"/>
        <v>0.125</v>
      </c>
      <c r="G39" s="176">
        <f t="shared" si="18"/>
        <v>0.125</v>
      </c>
      <c r="H39" s="176">
        <f t="shared" si="18"/>
        <v>0</v>
      </c>
      <c r="I39" s="176">
        <f t="shared" si="19"/>
        <v>0</v>
      </c>
      <c r="J39" s="144">
        <f t="shared" si="19"/>
        <v>0.10416666666666667</v>
      </c>
      <c r="X39" s="284"/>
    </row>
    <row r="40" spans="1:43" hidden="1" x14ac:dyDescent="0.3">
      <c r="A40" s="160">
        <v>106</v>
      </c>
      <c r="B40" s="139" t="s">
        <v>1216</v>
      </c>
      <c r="C40" s="160">
        <f>360/60</f>
        <v>6</v>
      </c>
      <c r="D40" s="176">
        <f t="shared" si="19"/>
        <v>0.5</v>
      </c>
      <c r="E40" s="176">
        <f t="shared" si="19"/>
        <v>0.5</v>
      </c>
      <c r="F40" s="176">
        <f t="shared" si="19"/>
        <v>0.5714285714285714</v>
      </c>
      <c r="G40" s="176">
        <f t="shared" si="18"/>
        <v>0.36585365853658536</v>
      </c>
      <c r="H40" s="176">
        <f t="shared" si="18"/>
        <v>0.35</v>
      </c>
      <c r="I40" s="176">
        <f t="shared" si="19"/>
        <v>0</v>
      </c>
      <c r="J40" s="144">
        <f t="shared" si="19"/>
        <v>0.46478873239436619</v>
      </c>
      <c r="X40" s="284"/>
    </row>
    <row r="41" spans="1:43" hidden="1" x14ac:dyDescent="0.3">
      <c r="A41" s="160">
        <v>107</v>
      </c>
      <c r="B41" s="139" t="s">
        <v>1217</v>
      </c>
      <c r="C41" s="160">
        <f>720/60</f>
        <v>12</v>
      </c>
      <c r="D41" s="176">
        <f t="shared" si="19"/>
        <v>1</v>
      </c>
      <c r="E41" s="176">
        <f t="shared" si="19"/>
        <v>0.54545454545454541</v>
      </c>
      <c r="F41" s="176">
        <f t="shared" si="19"/>
        <v>0.80769230769230771</v>
      </c>
      <c r="G41" s="176">
        <f t="shared" si="18"/>
        <v>0.625</v>
      </c>
      <c r="H41" s="176">
        <f t="shared" si="18"/>
        <v>0.66666666666666663</v>
      </c>
      <c r="I41" s="176">
        <f t="shared" si="19"/>
        <v>0.33333333333333331</v>
      </c>
      <c r="J41" s="144">
        <f t="shared" si="19"/>
        <v>0.71232876712328763</v>
      </c>
      <c r="X41" s="284"/>
    </row>
    <row r="42" spans="1:43" ht="15" hidden="1" thickBot="1" x14ac:dyDescent="0.35">
      <c r="A42" s="169">
        <v>108</v>
      </c>
      <c r="B42" s="141" t="s">
        <v>1218</v>
      </c>
      <c r="C42" s="169">
        <v>999</v>
      </c>
      <c r="D42" s="177">
        <f t="shared" si="19"/>
        <v>0.875</v>
      </c>
      <c r="E42" s="177">
        <f t="shared" si="19"/>
        <v>0.85</v>
      </c>
      <c r="F42" s="177">
        <f t="shared" si="19"/>
        <v>0.75</v>
      </c>
      <c r="G42" s="177">
        <f t="shared" si="18"/>
        <v>0.75862068965517238</v>
      </c>
      <c r="H42" s="177">
        <f t="shared" si="18"/>
        <v>0.84</v>
      </c>
      <c r="I42" s="177">
        <f t="shared" si="19"/>
        <v>0.75</v>
      </c>
      <c r="J42" s="145">
        <f t="shared" si="19"/>
        <v>0.79365079365079361</v>
      </c>
      <c r="X42" s="284"/>
    </row>
    <row r="43" spans="1:43" hidden="1" x14ac:dyDescent="0.3">
      <c r="B43" s="143" t="s">
        <v>1219</v>
      </c>
      <c r="D43" s="144">
        <f t="shared" si="19"/>
        <v>0.25</v>
      </c>
      <c r="E43" s="144">
        <f t="shared" si="19"/>
        <v>0.28301886792452829</v>
      </c>
      <c r="F43" s="144">
        <f t="shared" si="19"/>
        <v>0.27331189710610931</v>
      </c>
      <c r="G43" s="144">
        <f t="shared" si="18"/>
        <v>0.20164609053497942</v>
      </c>
      <c r="H43" s="144">
        <f t="shared" si="18"/>
        <v>0.18994413407821228</v>
      </c>
      <c r="I43" s="144">
        <f t="shared" si="19"/>
        <v>0.18181818181818182</v>
      </c>
      <c r="J43" s="144">
        <f t="shared" si="19"/>
        <v>0.2361546499477534</v>
      </c>
      <c r="X43" s="284"/>
    </row>
    <row r="44" spans="1:43" hidden="1" x14ac:dyDescent="0.3">
      <c r="X44" s="284"/>
    </row>
    <row r="45" spans="1:43" hidden="1" x14ac:dyDescent="0.3">
      <c r="X45" s="284"/>
    </row>
    <row r="46" spans="1:43" x14ac:dyDescent="0.3">
      <c r="A46" s="298" t="s">
        <v>1222</v>
      </c>
      <c r="B46" s="298"/>
      <c r="C46" s="298"/>
      <c r="D46" s="298"/>
      <c r="E46" s="298"/>
      <c r="F46" s="298"/>
      <c r="G46" s="298"/>
      <c r="H46" s="298"/>
      <c r="I46" s="298"/>
      <c r="J46" s="298"/>
      <c r="X46" s="284"/>
    </row>
    <row r="47" spans="1:43" x14ac:dyDescent="0.3">
      <c r="X47" s="284"/>
      <c r="AA47" s="301" t="s">
        <v>1288</v>
      </c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</row>
    <row r="48" spans="1:43" x14ac:dyDescent="0.3">
      <c r="A48" s="160" t="s">
        <v>1204</v>
      </c>
      <c r="C48" s="160" t="s">
        <v>1205</v>
      </c>
      <c r="D48" s="159">
        <f>D$3</f>
        <v>-99</v>
      </c>
      <c r="E48" s="159">
        <f t="shared" ref="E48:I48" si="20">E$3</f>
        <v>-20</v>
      </c>
      <c r="F48" s="159">
        <f t="shared" si="20"/>
        <v>-10</v>
      </c>
      <c r="G48" s="159">
        <f t="shared" si="20"/>
        <v>0</v>
      </c>
      <c r="H48" s="159">
        <f t="shared" si="20"/>
        <v>10</v>
      </c>
      <c r="I48" s="159">
        <f t="shared" si="20"/>
        <v>20</v>
      </c>
      <c r="J48" s="137" t="s">
        <v>1206</v>
      </c>
      <c r="X48" s="284"/>
      <c r="AA48" s="128"/>
      <c r="AB48" s="128"/>
      <c r="AC48" s="128"/>
      <c r="AD48" s="128"/>
      <c r="AE48" s="128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</row>
    <row r="49" spans="1:43" x14ac:dyDescent="0.3">
      <c r="A49" s="163" t="s">
        <v>1207</v>
      </c>
      <c r="B49" s="163" t="s">
        <v>1208</v>
      </c>
      <c r="C49" s="163" t="s">
        <v>1209</v>
      </c>
      <c r="D49" s="174">
        <f>D$4</f>
        <v>-20</v>
      </c>
      <c r="E49" s="174">
        <f t="shared" ref="E49:I49" si="21">E$4</f>
        <v>-10</v>
      </c>
      <c r="F49" s="174">
        <f t="shared" si="21"/>
        <v>0</v>
      </c>
      <c r="G49" s="174">
        <f t="shared" si="21"/>
        <v>10</v>
      </c>
      <c r="H49" s="174">
        <f t="shared" si="21"/>
        <v>20</v>
      </c>
      <c r="I49" s="174">
        <f t="shared" si="21"/>
        <v>99</v>
      </c>
      <c r="J49" s="138" t="s">
        <v>1210</v>
      </c>
      <c r="X49" s="284"/>
      <c r="AA49" s="128"/>
      <c r="AB49" s="302" t="s">
        <v>1289</v>
      </c>
      <c r="AC49" s="302"/>
      <c r="AD49" s="302"/>
      <c r="AE49" s="302"/>
      <c r="AF49" s="303" t="s">
        <v>1290</v>
      </c>
      <c r="AG49" s="303"/>
      <c r="AH49" s="303"/>
      <c r="AI49" s="303"/>
      <c r="AJ49" s="303" t="s">
        <v>1291</v>
      </c>
      <c r="AK49" s="303"/>
      <c r="AL49" s="303"/>
      <c r="AM49" s="303"/>
      <c r="AN49" s="303" t="s">
        <v>1292</v>
      </c>
      <c r="AO49" s="303"/>
      <c r="AP49" s="303"/>
      <c r="AQ49" s="303"/>
    </row>
    <row r="50" spans="1:43" x14ac:dyDescent="0.3">
      <c r="A50" s="160">
        <v>101</v>
      </c>
      <c r="B50" s="139" t="s">
        <v>1211</v>
      </c>
      <c r="C50" s="160">
        <f>6/60</f>
        <v>0.1</v>
      </c>
      <c r="D50" s="159">
        <f>SUMIFS(CarchipData!$AN$7:$AN$963,CarchipData!$Q$7:$Q$963,"&gt;="&amp;0,CarchipData!$Q$7:$Q$963,"&lt;"&amp;$C50,CarchipData!$P$7:$P$963,"&gt;="&amp;D$3,CarchipData!$P$7:$P$963,"&lt;"&amp;D$4)</f>
        <v>1</v>
      </c>
      <c r="E50" s="159">
        <f>SUMIFS(CarchipData!$AN$7:$AN$963,CarchipData!$Q$7:$Q$963,"&gt;="&amp;0,CarchipData!$Q$7:$Q$963,"&lt;"&amp;$C50,CarchipData!$P$7:$P$963,"&gt;="&amp;E$3,CarchipData!$P$7:$P$963,"&lt;"&amp;E$4)</f>
        <v>0</v>
      </c>
      <c r="F50" s="159">
        <f>SUMIFS(CarchipData!$AN$7:$AN$963,CarchipData!$Q$7:$Q$963,"&gt;="&amp;0,CarchipData!$Q$7:$Q$963,"&lt;"&amp;$C50,CarchipData!$P$7:$P$963,"&gt;="&amp;F$3,CarchipData!$P$7:$P$963,"&lt;"&amp;F$4)</f>
        <v>0</v>
      </c>
      <c r="G50" s="159">
        <f>SUMIFS(CarchipData!$AN$7:$AN$963,CarchipData!$Q$7:$Q$963,"&gt;="&amp;0,CarchipData!$Q$7:$Q$963,"&lt;"&amp;$C50,CarchipData!$P$7:$P$963,"&gt;="&amp;G$3,CarchipData!$P$7:$P$963,"&lt;"&amp;G$4)</f>
        <v>1</v>
      </c>
      <c r="H50" s="159">
        <f>SUMIFS(CarchipData!$AN$7:$AN$963,CarchipData!$Q$7:$Q$963,"&gt;="&amp;0,CarchipData!$Q$7:$Q$963,"&lt;"&amp;$C50,CarchipData!$P$7:$P$963,"&gt;="&amp;H$3,CarchipData!$P$7:$P$963,"&lt;"&amp;H$4)</f>
        <v>0</v>
      </c>
      <c r="I50" s="159">
        <f>SUMIFS(CarchipData!$AN$7:$AN$963,CarchipData!$Q$7:$Q$963,"&gt;="&amp;0,CarchipData!$Q$7:$Q$963,"&lt;"&amp;$C50,CarchipData!$P$7:$P$963,"&gt;="&amp;I$3,CarchipData!$P$7:$P$963,"&lt;"&amp;I$4)</f>
        <v>0</v>
      </c>
      <c r="J50" s="140">
        <f t="shared" ref="J50:J57" si="22">SUM(D50:I50)</f>
        <v>2</v>
      </c>
      <c r="X50" s="284"/>
      <c r="AA50" s="261" t="s">
        <v>1293</v>
      </c>
      <c r="AB50" s="262">
        <v>2010</v>
      </c>
      <c r="AC50" s="262">
        <v>2015</v>
      </c>
      <c r="AD50" s="262">
        <v>2025</v>
      </c>
      <c r="AE50" s="262">
        <v>2035</v>
      </c>
      <c r="AF50" s="261">
        <v>2010</v>
      </c>
      <c r="AG50" s="261">
        <v>2015</v>
      </c>
      <c r="AH50" s="261">
        <v>2025</v>
      </c>
      <c r="AI50" s="261">
        <v>2035</v>
      </c>
      <c r="AJ50" s="261">
        <v>2010</v>
      </c>
      <c r="AK50" s="261">
        <v>2015</v>
      </c>
      <c r="AL50" s="261">
        <v>2025</v>
      </c>
      <c r="AM50" s="261">
        <v>2035</v>
      </c>
      <c r="AN50" s="261">
        <v>2010</v>
      </c>
      <c r="AO50" s="261">
        <v>2015</v>
      </c>
      <c r="AP50" s="261">
        <v>2025</v>
      </c>
      <c r="AQ50" s="261">
        <v>2035</v>
      </c>
    </row>
    <row r="51" spans="1:43" x14ac:dyDescent="0.3">
      <c r="A51" s="160">
        <v>102</v>
      </c>
      <c r="B51" s="139" t="s">
        <v>1212</v>
      </c>
      <c r="C51" s="160">
        <f>30/60</f>
        <v>0.5</v>
      </c>
      <c r="D51" s="159">
        <f>SUMIFS(CarchipData!$AN$7:$AN$963,CarchipData!$Q$7:$Q$963,"&gt;="&amp;$C50,CarchipData!$Q$7:$Q$963,"&lt;"&amp;$C51,CarchipData!$P$7:$P$963,"&gt;="&amp;D$3,CarchipData!$P$7:$P$963,"&lt;"&amp;D$4)</f>
        <v>0</v>
      </c>
      <c r="E51" s="159">
        <f>SUMIFS(CarchipData!$AN$7:$AN$963,CarchipData!$Q$7:$Q$963,"&gt;="&amp;$C50,CarchipData!$Q$7:$Q$963,"&lt;"&amp;$C51,CarchipData!$P$7:$P$963,"&gt;="&amp;E$3,CarchipData!$P$7:$P$963,"&lt;"&amp;E$4)</f>
        <v>1</v>
      </c>
      <c r="F51" s="159">
        <f>SUMIFS(CarchipData!$AN$7:$AN$963,CarchipData!$Q$7:$Q$963,"&gt;="&amp;$C50,CarchipData!$Q$7:$Q$963,"&lt;"&amp;$C51,CarchipData!$P$7:$P$963,"&gt;="&amp;F$3,CarchipData!$P$7:$P$963,"&lt;"&amp;F$4)</f>
        <v>0</v>
      </c>
      <c r="G51" s="159">
        <f>SUMIFS(CarchipData!$AN$7:$AN$963,CarchipData!$Q$7:$Q$963,"&gt;="&amp;$C50,CarchipData!$Q$7:$Q$963,"&lt;"&amp;$C51,CarchipData!$P$7:$P$963,"&gt;="&amp;G$3,CarchipData!$P$7:$P$963,"&lt;"&amp;G$4)</f>
        <v>0</v>
      </c>
      <c r="H51" s="159">
        <f>SUMIFS(CarchipData!$AN$7:$AN$963,CarchipData!$Q$7:$Q$963,"&gt;="&amp;$C50,CarchipData!$Q$7:$Q$963,"&lt;"&amp;$C51,CarchipData!$P$7:$P$963,"&gt;="&amp;H$3,CarchipData!$P$7:$P$963,"&lt;"&amp;H$4)</f>
        <v>0</v>
      </c>
      <c r="I51" s="159">
        <f>SUMIFS(CarchipData!$AN$7:$AN$963,CarchipData!$Q$7:$Q$963,"&gt;="&amp;$C50,CarchipData!$Q$7:$Q$963,"&lt;"&amp;$C51,CarchipData!$P$7:$P$963,"&gt;="&amp;I$3,CarchipData!$P$7:$P$963,"&lt;"&amp;I$4)</f>
        <v>0</v>
      </c>
      <c r="J51" s="140">
        <f t="shared" si="22"/>
        <v>1</v>
      </c>
      <c r="X51" s="284"/>
      <c r="AA51" s="263" t="s">
        <v>1294</v>
      </c>
      <c r="AB51" s="264">
        <v>6.2562150885877091E-2</v>
      </c>
      <c r="AC51" s="264">
        <v>5.0207414535723999E-2</v>
      </c>
      <c r="AD51" s="264">
        <v>4.4975640041816284E-2</v>
      </c>
      <c r="AE51" s="264">
        <v>4.4353438583810342E-2</v>
      </c>
      <c r="AF51" s="265">
        <v>5.6148745215266263E-2</v>
      </c>
      <c r="AG51" s="265">
        <v>4.5159563126940742E-2</v>
      </c>
      <c r="AH51" s="265">
        <v>4.055403759144964E-2</v>
      </c>
      <c r="AI51" s="265">
        <v>3.9986878250990197E-2</v>
      </c>
      <c r="AJ51" s="265">
        <v>6.3674161190977888E-3</v>
      </c>
      <c r="AK51" s="265">
        <v>5.0093992816564832E-3</v>
      </c>
      <c r="AL51" s="265">
        <v>4.3898607720608621E-3</v>
      </c>
      <c r="AM51" s="265">
        <v>4.3357111037193715E-3</v>
      </c>
      <c r="AN51" s="265">
        <v>4.5972828323130057E-5</v>
      </c>
      <c r="AO51" s="265">
        <v>3.8431406779903556E-5</v>
      </c>
      <c r="AP51" s="265">
        <v>3.1748785446079502E-5</v>
      </c>
      <c r="AQ51" s="265">
        <v>3.0804447006161949E-5</v>
      </c>
    </row>
    <row r="52" spans="1:43" x14ac:dyDescent="0.3">
      <c r="A52" s="160">
        <v>103</v>
      </c>
      <c r="B52" s="139" t="s">
        <v>1213</v>
      </c>
      <c r="C52" s="160">
        <f>60/60</f>
        <v>1</v>
      </c>
      <c r="D52" s="159">
        <f>SUMIFS(CarchipData!$AN$7:$AN$963,CarchipData!$Q$7:$Q$963,"&gt;="&amp;$C51,CarchipData!$Q$7:$Q$963,"&lt;"&amp;$C52,CarchipData!$P$7:$P$963,"&gt;="&amp;D$3,CarchipData!$P$7:$P$963,"&lt;"&amp;D$4)</f>
        <v>0</v>
      </c>
      <c r="E52" s="159">
        <f>SUMIFS(CarchipData!$AN$7:$AN$963,CarchipData!$Q$7:$Q$963,"&gt;="&amp;$C51,CarchipData!$Q$7:$Q$963,"&lt;"&amp;$C52,CarchipData!$P$7:$P$963,"&gt;="&amp;E$3,CarchipData!$P$7:$P$963,"&lt;"&amp;E$4)</f>
        <v>0</v>
      </c>
      <c r="F52" s="159">
        <f>SUMIFS(CarchipData!$AN$7:$AN$963,CarchipData!$Q$7:$Q$963,"&gt;="&amp;$C51,CarchipData!$Q$7:$Q$963,"&lt;"&amp;$C52,CarchipData!$P$7:$P$963,"&gt;="&amp;F$3,CarchipData!$P$7:$P$963,"&lt;"&amp;F$4)</f>
        <v>0</v>
      </c>
      <c r="G52" s="159">
        <f>SUMIFS(CarchipData!$AN$7:$AN$963,CarchipData!$Q$7:$Q$963,"&gt;="&amp;$C51,CarchipData!$Q$7:$Q$963,"&lt;"&amp;$C52,CarchipData!$P$7:$P$963,"&gt;="&amp;G$3,CarchipData!$P$7:$P$963,"&lt;"&amp;G$4)</f>
        <v>0</v>
      </c>
      <c r="H52" s="159">
        <f>SUMIFS(CarchipData!$AN$7:$AN$963,CarchipData!$Q$7:$Q$963,"&gt;="&amp;$C51,CarchipData!$Q$7:$Q$963,"&lt;"&amp;$C52,CarchipData!$P$7:$P$963,"&gt;="&amp;H$3,CarchipData!$P$7:$P$963,"&lt;"&amp;H$4)</f>
        <v>0</v>
      </c>
      <c r="I52" s="159">
        <f>SUMIFS(CarchipData!$AN$7:$AN$963,CarchipData!$Q$7:$Q$963,"&gt;="&amp;$C51,CarchipData!$Q$7:$Q$963,"&lt;"&amp;$C52,CarchipData!$P$7:$P$963,"&gt;="&amp;I$3,CarchipData!$P$7:$P$963,"&lt;"&amp;I$4)</f>
        <v>0</v>
      </c>
      <c r="J52" s="140">
        <f t="shared" si="22"/>
        <v>0</v>
      </c>
      <c r="X52" s="284"/>
      <c r="AA52" s="263" t="s">
        <v>1295</v>
      </c>
      <c r="AB52" s="264">
        <v>0.27718659534064038</v>
      </c>
      <c r="AC52" s="264">
        <v>0.20376276075511057</v>
      </c>
      <c r="AD52" s="264">
        <v>0.13461685553765373</v>
      </c>
      <c r="AE52" s="264">
        <v>0.11715235789687764</v>
      </c>
      <c r="AF52" s="265">
        <v>0.18538565625427111</v>
      </c>
      <c r="AG52" s="265">
        <v>0.13630361339050062</v>
      </c>
      <c r="AH52" s="265">
        <v>9.0074954590912318E-2</v>
      </c>
      <c r="AI52" s="265">
        <v>7.8413276942746316E-2</v>
      </c>
      <c r="AJ52" s="265">
        <v>9.176865948490015E-2</v>
      </c>
      <c r="AK52" s="265">
        <v>6.743205139370459E-2</v>
      </c>
      <c r="AL52" s="265">
        <v>4.4519332263734626E-2</v>
      </c>
      <c r="AM52" s="265">
        <v>3.8717712231421966E-2</v>
      </c>
      <c r="AN52" s="265">
        <v>3.25118797501969E-5</v>
      </c>
      <c r="AO52" s="265">
        <v>2.7047884278884085E-5</v>
      </c>
      <c r="AP52" s="265">
        <v>2.2523438530583345E-5</v>
      </c>
      <c r="AQ52" s="265">
        <v>2.1342962722255116E-5</v>
      </c>
    </row>
    <row r="53" spans="1:43" x14ac:dyDescent="0.3">
      <c r="A53" s="160">
        <v>104</v>
      </c>
      <c r="B53" s="139" t="s">
        <v>1214</v>
      </c>
      <c r="C53" s="160">
        <f>90/60</f>
        <v>1.5</v>
      </c>
      <c r="D53" s="159">
        <f>SUMIFS(CarchipData!$AN$7:$AN$963,CarchipData!$Q$7:$Q$963,"&gt;="&amp;$C52,CarchipData!$Q$7:$Q$963,"&lt;"&amp;$C53,CarchipData!$P$7:$P$963,"&gt;="&amp;D$3,CarchipData!$P$7:$P$963,"&lt;"&amp;D$4)</f>
        <v>0</v>
      </c>
      <c r="E53" s="159">
        <f>SUMIFS(CarchipData!$AN$7:$AN$963,CarchipData!$Q$7:$Q$963,"&gt;="&amp;$C52,CarchipData!$Q$7:$Q$963,"&lt;"&amp;$C53,CarchipData!$P$7:$P$963,"&gt;="&amp;E$3,CarchipData!$P$7:$P$963,"&lt;"&amp;E$4)</f>
        <v>0</v>
      </c>
      <c r="F53" s="159">
        <f>SUMIFS(CarchipData!$AN$7:$AN$963,CarchipData!$Q$7:$Q$963,"&gt;="&amp;$C52,CarchipData!$Q$7:$Q$963,"&lt;"&amp;$C53,CarchipData!$P$7:$P$963,"&gt;="&amp;F$3,CarchipData!$P$7:$P$963,"&lt;"&amp;F$4)</f>
        <v>0</v>
      </c>
      <c r="G53" s="159">
        <f>SUMIFS(CarchipData!$AN$7:$AN$963,CarchipData!$Q$7:$Q$963,"&gt;="&amp;$C52,CarchipData!$Q$7:$Q$963,"&lt;"&amp;$C53,CarchipData!$P$7:$P$963,"&gt;="&amp;G$3,CarchipData!$P$7:$P$963,"&lt;"&amp;G$4)</f>
        <v>0</v>
      </c>
      <c r="H53" s="159">
        <f>SUMIFS(CarchipData!$AN$7:$AN$963,CarchipData!$Q$7:$Q$963,"&gt;="&amp;$C52,CarchipData!$Q$7:$Q$963,"&lt;"&amp;$C53,CarchipData!$P$7:$P$963,"&gt;="&amp;H$3,CarchipData!$P$7:$P$963,"&lt;"&amp;H$4)</f>
        <v>0</v>
      </c>
      <c r="I53" s="159">
        <f>SUMIFS(CarchipData!$AN$7:$AN$963,CarchipData!$Q$7:$Q$963,"&gt;="&amp;$C52,CarchipData!$Q$7:$Q$963,"&lt;"&amp;$C53,CarchipData!$P$7:$P$963,"&gt;="&amp;I$3,CarchipData!$P$7:$P$963,"&lt;"&amp;I$4)</f>
        <v>0</v>
      </c>
      <c r="J53" s="140">
        <f t="shared" si="22"/>
        <v>0</v>
      </c>
      <c r="X53" s="284"/>
      <c r="AA53" s="266" t="s">
        <v>1296</v>
      </c>
      <c r="AB53" s="267">
        <v>0.13944925298928967</v>
      </c>
      <c r="AC53" s="285">
        <v>0.10662142795815864</v>
      </c>
      <c r="AD53" s="285">
        <v>8.2357529232419457E-2</v>
      </c>
      <c r="AE53" s="285">
        <v>7.6921636553790279E-2</v>
      </c>
      <c r="AF53" s="265">
        <v>8.4212539974140438E-2</v>
      </c>
      <c r="AG53" s="265">
        <v>6.4922286725914824E-2</v>
      </c>
      <c r="AH53" s="265">
        <v>5.1316822138602489E-2</v>
      </c>
      <c r="AI53" s="265">
        <v>4.8345640697607065E-2</v>
      </c>
      <c r="AJ53" s="265">
        <v>2.4912295803255533E-2</v>
      </c>
      <c r="AK53" s="265">
        <v>1.8544474982571901E-2</v>
      </c>
      <c r="AL53" s="265">
        <v>1.3111525915311003E-2</v>
      </c>
      <c r="AM53" s="265">
        <v>1.1814709647692611E-2</v>
      </c>
      <c r="AN53" s="265">
        <v>4.3049783389809545E-5</v>
      </c>
      <c r="AO53" s="265">
        <v>3.5963122694219308E-5</v>
      </c>
      <c r="AP53" s="265">
        <v>2.9743765603145184E-5</v>
      </c>
      <c r="AQ53" s="265">
        <v>2.8746322846362839E-5</v>
      </c>
    </row>
    <row r="54" spans="1:43" x14ac:dyDescent="0.3">
      <c r="A54" s="160">
        <v>105</v>
      </c>
      <c r="B54" s="139" t="s">
        <v>1215</v>
      </c>
      <c r="C54" s="160">
        <f>120/60</f>
        <v>2</v>
      </c>
      <c r="D54" s="159">
        <f>SUMIFS(CarchipData!$AN$7:$AN$963,CarchipData!$Q$7:$Q$963,"&gt;="&amp;$C53,CarchipData!$Q$7:$Q$963,"&lt;"&amp;$C54,CarchipData!$P$7:$P$963,"&gt;="&amp;D$3,CarchipData!$P$7:$P$963,"&lt;"&amp;D$4)</f>
        <v>2</v>
      </c>
      <c r="E54" s="159">
        <f>SUMIFS(CarchipData!$AN$7:$AN$963,CarchipData!$Q$7:$Q$963,"&gt;="&amp;$C53,CarchipData!$Q$7:$Q$963,"&lt;"&amp;$C54,CarchipData!$P$7:$P$963,"&gt;="&amp;E$3,CarchipData!$P$7:$P$963,"&lt;"&amp;E$4)</f>
        <v>0</v>
      </c>
      <c r="F54" s="159">
        <f>SUMIFS(CarchipData!$AN$7:$AN$963,CarchipData!$Q$7:$Q$963,"&gt;="&amp;$C53,CarchipData!$Q$7:$Q$963,"&lt;"&amp;$C54,CarchipData!$P$7:$P$963,"&gt;="&amp;F$3,CarchipData!$P$7:$P$963,"&lt;"&amp;F$4)</f>
        <v>2</v>
      </c>
      <c r="G54" s="159">
        <f>SUMIFS(CarchipData!$AN$7:$AN$963,CarchipData!$Q$7:$Q$963,"&gt;="&amp;$C53,CarchipData!$Q$7:$Q$963,"&lt;"&amp;$C54,CarchipData!$P$7:$P$963,"&gt;="&amp;G$3,CarchipData!$P$7:$P$963,"&lt;"&amp;G$4)</f>
        <v>1</v>
      </c>
      <c r="H54" s="159">
        <f>SUMIFS(CarchipData!$AN$7:$AN$963,CarchipData!$Q$7:$Q$963,"&gt;="&amp;$C53,CarchipData!$Q$7:$Q$963,"&lt;"&amp;$C54,CarchipData!$P$7:$P$963,"&gt;="&amp;H$3,CarchipData!$P$7:$P$963,"&lt;"&amp;H$4)</f>
        <v>0</v>
      </c>
      <c r="I54" s="159">
        <f>SUMIFS(CarchipData!$AN$7:$AN$963,CarchipData!$Q$7:$Q$963,"&gt;="&amp;$C53,CarchipData!$Q$7:$Q$963,"&lt;"&amp;$C54,CarchipData!$P$7:$P$963,"&gt;="&amp;I$3,CarchipData!$P$7:$P$963,"&lt;"&amp;I$4)</f>
        <v>0</v>
      </c>
      <c r="J54" s="140">
        <f t="shared" si="22"/>
        <v>5</v>
      </c>
      <c r="X54" s="284"/>
    </row>
    <row r="55" spans="1:43" x14ac:dyDescent="0.3">
      <c r="A55" s="160">
        <v>106</v>
      </c>
      <c r="B55" s="139" t="s">
        <v>1216</v>
      </c>
      <c r="C55" s="160">
        <f>360/60</f>
        <v>6</v>
      </c>
      <c r="D55" s="159">
        <f>SUMIFS(CarchipData!$AN$7:$AN$963,CarchipData!$Q$7:$Q$963,"&gt;="&amp;$C54,CarchipData!$Q$7:$Q$963,"&lt;"&amp;$C55,CarchipData!$P$7:$P$963,"&gt;="&amp;D$3,CarchipData!$P$7:$P$963,"&lt;"&amp;D$4)</f>
        <v>6</v>
      </c>
      <c r="E55" s="159">
        <f>SUMIFS(CarchipData!$AN$7:$AN$963,CarchipData!$Q$7:$Q$963,"&gt;="&amp;$C54,CarchipData!$Q$7:$Q$963,"&lt;"&amp;$C55,CarchipData!$P$7:$P$963,"&gt;="&amp;E$3,CarchipData!$P$7:$P$963,"&lt;"&amp;E$4)</f>
        <v>6</v>
      </c>
      <c r="F55" s="159">
        <f>SUMIFS(CarchipData!$AN$7:$AN$963,CarchipData!$Q$7:$Q$963,"&gt;="&amp;$C54,CarchipData!$Q$7:$Q$963,"&lt;"&amp;$C55,CarchipData!$P$7:$P$963,"&gt;="&amp;F$3,CarchipData!$P$7:$P$963,"&lt;"&amp;F$4)</f>
        <v>32</v>
      </c>
      <c r="G55" s="159">
        <f>SUMIFS(CarchipData!$AN$7:$AN$963,CarchipData!$Q$7:$Q$963,"&gt;="&amp;$C54,CarchipData!$Q$7:$Q$963,"&lt;"&amp;$C55,CarchipData!$P$7:$P$963,"&gt;="&amp;G$3,CarchipData!$P$7:$P$963,"&lt;"&amp;G$4)</f>
        <v>15</v>
      </c>
      <c r="H55" s="159">
        <f>SUMIFS(CarchipData!$AN$7:$AN$963,CarchipData!$Q$7:$Q$963,"&gt;="&amp;$C54,CarchipData!$Q$7:$Q$963,"&lt;"&amp;$C55,CarchipData!$P$7:$P$963,"&gt;="&amp;H$3,CarchipData!$P$7:$P$963,"&lt;"&amp;H$4)</f>
        <v>7</v>
      </c>
      <c r="I55" s="159">
        <f>SUMIFS(CarchipData!$AN$7:$AN$963,CarchipData!$Q$7:$Q$963,"&gt;="&amp;$C54,CarchipData!$Q$7:$Q$963,"&lt;"&amp;$C55,CarchipData!$P$7:$P$963,"&gt;="&amp;I$3,CarchipData!$P$7:$P$963,"&lt;"&amp;I$4)</f>
        <v>0</v>
      </c>
      <c r="J55" s="140">
        <f t="shared" si="22"/>
        <v>66</v>
      </c>
      <c r="X55" s="284"/>
    </row>
    <row r="56" spans="1:43" x14ac:dyDescent="0.3">
      <c r="A56" s="160">
        <v>107</v>
      </c>
      <c r="B56" s="139" t="s">
        <v>1217</v>
      </c>
      <c r="C56" s="160">
        <f>720/60</f>
        <v>12</v>
      </c>
      <c r="D56" s="159">
        <f>SUMIFS(CarchipData!$AN$7:$AN$963,CarchipData!$Q$7:$Q$963,"&gt;="&amp;$C55,CarchipData!$Q$7:$Q$963,"&lt;"&amp;$C56,CarchipData!$P$7:$P$963,"&gt;="&amp;D$3,CarchipData!$P$7:$P$963,"&lt;"&amp;D$4)</f>
        <v>8</v>
      </c>
      <c r="E56" s="159">
        <f>SUMIFS(CarchipData!$AN$7:$AN$963,CarchipData!$Q$7:$Q$963,"&gt;="&amp;$C55,CarchipData!$Q$7:$Q$963,"&lt;"&amp;$C56,CarchipData!$P$7:$P$963,"&gt;="&amp;E$3,CarchipData!$P$7:$P$963,"&lt;"&amp;E$4)</f>
        <v>6</v>
      </c>
      <c r="F56" s="159">
        <f>SUMIFS(CarchipData!$AN$7:$AN$963,CarchipData!$Q$7:$Q$963,"&gt;="&amp;$C55,CarchipData!$Q$7:$Q$963,"&lt;"&amp;$C56,CarchipData!$P$7:$P$963,"&gt;="&amp;F$3,CarchipData!$P$7:$P$963,"&lt;"&amp;F$4)</f>
        <v>23</v>
      </c>
      <c r="G56" s="159">
        <f>SUMIFS(CarchipData!$AN$7:$AN$963,CarchipData!$Q$7:$Q$963,"&gt;="&amp;$C55,CarchipData!$Q$7:$Q$963,"&lt;"&amp;$C56,CarchipData!$P$7:$P$963,"&gt;="&amp;G$3,CarchipData!$P$7:$P$963,"&lt;"&amp;G$4)</f>
        <v>10</v>
      </c>
      <c r="H56" s="159">
        <f>SUMIFS(CarchipData!$AN$7:$AN$963,CarchipData!$Q$7:$Q$963,"&gt;="&amp;$C55,CarchipData!$Q$7:$Q$963,"&lt;"&amp;$C56,CarchipData!$P$7:$P$963,"&gt;="&amp;H$3,CarchipData!$P$7:$P$963,"&lt;"&amp;H$4)</f>
        <v>6</v>
      </c>
      <c r="I56" s="289">
        <v>0</v>
      </c>
      <c r="J56" s="140">
        <f t="shared" si="22"/>
        <v>53</v>
      </c>
      <c r="O56" s="159" t="s">
        <v>1248</v>
      </c>
      <c r="X56" s="284"/>
    </row>
    <row r="57" spans="1:43" ht="15" thickBot="1" x14ac:dyDescent="0.35">
      <c r="A57" s="169">
        <v>108</v>
      </c>
      <c r="B57" s="141" t="s">
        <v>1218</v>
      </c>
      <c r="C57" s="169">
        <v>999</v>
      </c>
      <c r="D57" s="170">
        <f>SUMIFS(CarchipData!$AN$7:$AN$963,CarchipData!$Q$7:$Q$963,"&gt;="&amp;$C56,CarchipData!$Q$7:$Q$963,"&lt;"&amp;$C57,CarchipData!$P$7:$P$963,"&gt;="&amp;D$3,CarchipData!$P$7:$P$963,"&lt;"&amp;D$4)</f>
        <v>8</v>
      </c>
      <c r="E57" s="170">
        <f>SUMIFS(CarchipData!$AN$7:$AN$963,CarchipData!$Q$7:$Q$963,"&gt;="&amp;$C56,CarchipData!$Q$7:$Q$963,"&lt;"&amp;$C57,CarchipData!$P$7:$P$963,"&gt;="&amp;E$3,CarchipData!$P$7:$P$963,"&lt;"&amp;E$4)</f>
        <v>18</v>
      </c>
      <c r="F57" s="170">
        <f>SUMIFS(CarchipData!$AN$7:$AN$963,CarchipData!$Q$7:$Q$963,"&gt;="&amp;$C56,CarchipData!$Q$7:$Q$963,"&lt;"&amp;$C57,CarchipData!$P$7:$P$963,"&gt;="&amp;F$3,CarchipData!$P$7:$P$963,"&lt;"&amp;F$4)</f>
        <v>32</v>
      </c>
      <c r="G57" s="170">
        <f>SUMIFS(CarchipData!$AN$7:$AN$963,CarchipData!$Q$7:$Q$963,"&gt;="&amp;$C56,CarchipData!$Q$7:$Q$963,"&lt;"&amp;$C57,CarchipData!$P$7:$P$963,"&gt;="&amp;G$3,CarchipData!$P$7:$P$963,"&lt;"&amp;G$4)</f>
        <v>22</v>
      </c>
      <c r="H57" s="170">
        <f>SUMIFS(CarchipData!$AN$7:$AN$963,CarchipData!$Q$7:$Q$963,"&gt;="&amp;$C56,CarchipData!$Q$7:$Q$963,"&lt;"&amp;$C57,CarchipData!$P$7:$P$963,"&gt;="&amp;H$3,CarchipData!$P$7:$P$963,"&lt;"&amp;H$4)</f>
        <v>21</v>
      </c>
      <c r="I57" s="290">
        <v>0</v>
      </c>
      <c r="J57" s="142">
        <f t="shared" si="22"/>
        <v>101</v>
      </c>
      <c r="X57" s="284"/>
    </row>
    <row r="58" spans="1:43" ht="15" thickTop="1" x14ac:dyDescent="0.3">
      <c r="B58" s="143" t="s">
        <v>1219</v>
      </c>
      <c r="D58" s="140">
        <f>SUM(D50:D57)</f>
        <v>25</v>
      </c>
      <c r="E58" s="140">
        <f t="shared" ref="E58:J58" si="23">SUM(E50:E57)</f>
        <v>31</v>
      </c>
      <c r="F58" s="140">
        <f t="shared" si="23"/>
        <v>89</v>
      </c>
      <c r="G58" s="140">
        <f t="shared" si="23"/>
        <v>49</v>
      </c>
      <c r="H58" s="140">
        <f t="shared" si="23"/>
        <v>34</v>
      </c>
      <c r="I58" s="140">
        <f t="shared" si="23"/>
        <v>0</v>
      </c>
      <c r="J58" s="140">
        <f t="shared" si="23"/>
        <v>228</v>
      </c>
      <c r="X58" s="284"/>
    </row>
    <row r="59" spans="1:43" x14ac:dyDescent="0.3">
      <c r="N59" s="147" t="s">
        <v>1233</v>
      </c>
      <c r="O59" s="140" t="s">
        <v>1235</v>
      </c>
      <c r="X59" s="284"/>
    </row>
    <row r="60" spans="1:43" x14ac:dyDescent="0.3">
      <c r="N60" s="155" t="s">
        <v>1234</v>
      </c>
      <c r="O60" s="156" t="str">
        <f>"%Plug  =  "&amp;TEXT($V$65,"0.00E+00")&amp;" + "&amp;TEXT($V$66,"0.00E+00")&amp;" x S^("&amp;TEXT($V$67,"0.00E+00")&amp;") + "&amp;TEXT($V$68,"0.00E+00")&amp;" x Tk^("&amp;TEXT($V$69,"0.00E+00")&amp;")"</f>
        <v>%Plug  =  4.44E-04 + 3.55E+01 x S^(1.02E-02) + -1.64E+01 x Tk^(1.40E-01)</v>
      </c>
      <c r="X60" s="284"/>
      <c r="AE60" s="140" t="s">
        <v>1281</v>
      </c>
    </row>
    <row r="61" spans="1:43" x14ac:dyDescent="0.3">
      <c r="A61" s="298" t="s">
        <v>1223</v>
      </c>
      <c r="B61" s="298"/>
      <c r="C61" s="298"/>
      <c r="D61" s="298"/>
      <c r="E61" s="298"/>
      <c r="F61" s="298"/>
      <c r="G61" s="298"/>
      <c r="H61" s="298"/>
      <c r="I61" s="298"/>
      <c r="J61" s="298"/>
      <c r="M61" s="140"/>
      <c r="O61" s="156" t="str">
        <f>"               or 0% above 20F"</f>
        <v xml:space="preserve">               or 0% above 20F</v>
      </c>
      <c r="X61" s="284"/>
      <c r="AD61" s="140" t="s">
        <v>1282</v>
      </c>
    </row>
    <row r="62" spans="1:43" ht="15.6" x14ac:dyDescent="0.3">
      <c r="D62" s="299" t="s">
        <v>1250</v>
      </c>
      <c r="E62" s="299"/>
      <c r="F62" s="299"/>
      <c r="G62" s="299"/>
      <c r="H62" s="299"/>
      <c r="I62" s="299"/>
      <c r="J62" s="216"/>
      <c r="N62" s="140" t="s">
        <v>1236</v>
      </c>
      <c r="O62" s="157" t="s">
        <v>1237</v>
      </c>
      <c r="P62" s="158" t="s">
        <v>1239</v>
      </c>
      <c r="R62" s="157" t="s">
        <v>1238</v>
      </c>
      <c r="S62" s="158" t="s">
        <v>1240</v>
      </c>
      <c r="X62" s="284"/>
      <c r="AF62" s="255" t="s">
        <v>1283</v>
      </c>
    </row>
    <row r="63" spans="1:43" x14ac:dyDescent="0.3">
      <c r="A63" s="160" t="s">
        <v>1204</v>
      </c>
      <c r="C63" s="160" t="s">
        <v>1205</v>
      </c>
      <c r="D63" s="159">
        <f>D$3</f>
        <v>-99</v>
      </c>
      <c r="E63" s="159">
        <f t="shared" ref="E63:I63" si="24">E$3</f>
        <v>-20</v>
      </c>
      <c r="F63" s="159">
        <f t="shared" si="24"/>
        <v>-10</v>
      </c>
      <c r="G63" s="159">
        <f t="shared" si="24"/>
        <v>0</v>
      </c>
      <c r="H63" s="159">
        <f t="shared" si="24"/>
        <v>10</v>
      </c>
      <c r="I63" s="159">
        <f t="shared" si="24"/>
        <v>20</v>
      </c>
      <c r="J63" s="137" t="s">
        <v>1206</v>
      </c>
      <c r="L63" s="160" t="s">
        <v>1205</v>
      </c>
      <c r="M63" s="160" t="s">
        <v>1224</v>
      </c>
      <c r="N63" s="178">
        <v>-30</v>
      </c>
      <c r="O63" s="160">
        <f>AVERAGE(E63:E64)</f>
        <v>-15</v>
      </c>
      <c r="P63" s="160">
        <f>AVERAGE(F63:F64)</f>
        <v>-5</v>
      </c>
      <c r="Q63" s="160">
        <f>AVERAGE(G63:G64)</f>
        <v>5</v>
      </c>
      <c r="R63" s="160">
        <f>AVERAGE(H63:H64)</f>
        <v>15</v>
      </c>
      <c r="S63" s="160">
        <f>-N63</f>
        <v>30</v>
      </c>
      <c r="X63" s="284"/>
      <c r="AE63" s="160" t="s">
        <v>1204</v>
      </c>
      <c r="AF63" s="255" t="s">
        <v>1284</v>
      </c>
      <c r="AG63" s="254" t="s">
        <v>1285</v>
      </c>
    </row>
    <row r="64" spans="1:43" x14ac:dyDescent="0.3">
      <c r="A64" s="163" t="s">
        <v>1207</v>
      </c>
      <c r="B64" s="163" t="s">
        <v>1208</v>
      </c>
      <c r="C64" s="163" t="s">
        <v>1209</v>
      </c>
      <c r="D64" s="174">
        <f>D$4</f>
        <v>-20</v>
      </c>
      <c r="E64" s="174">
        <f t="shared" ref="E64:I64" si="25">E$4</f>
        <v>-10</v>
      </c>
      <c r="F64" s="174">
        <f t="shared" si="25"/>
        <v>0</v>
      </c>
      <c r="G64" s="174">
        <f t="shared" si="25"/>
        <v>10</v>
      </c>
      <c r="H64" s="174">
        <f t="shared" si="25"/>
        <v>20</v>
      </c>
      <c r="I64" s="174">
        <f t="shared" si="25"/>
        <v>99</v>
      </c>
      <c r="J64" s="138" t="s">
        <v>1210</v>
      </c>
      <c r="L64" s="163" t="s">
        <v>1209</v>
      </c>
      <c r="M64" s="163" t="s">
        <v>1225</v>
      </c>
      <c r="N64" s="146">
        <f>(N63-32)*5/9+273.15</f>
        <v>238.70555555555552</v>
      </c>
      <c r="O64" s="146">
        <f t="shared" ref="O64:S64" si="26">(O63-32)*5/9+273.15</f>
        <v>247.03888888888886</v>
      </c>
      <c r="P64" s="146">
        <f t="shared" si="26"/>
        <v>252.59444444444443</v>
      </c>
      <c r="Q64" s="146">
        <f t="shared" si="26"/>
        <v>258.14999999999998</v>
      </c>
      <c r="R64" s="146">
        <f t="shared" si="26"/>
        <v>263.70555555555552</v>
      </c>
      <c r="S64" s="146">
        <f t="shared" si="26"/>
        <v>272.03888888888889</v>
      </c>
      <c r="X64" s="284"/>
      <c r="AE64" s="163" t="s">
        <v>1207</v>
      </c>
      <c r="AF64" s="256" t="s">
        <v>13</v>
      </c>
      <c r="AG64" s="256" t="s">
        <v>21</v>
      </c>
      <c r="AH64" s="256" t="s">
        <v>22</v>
      </c>
      <c r="AI64" s="256" t="s">
        <v>1286</v>
      </c>
      <c r="AJ64" s="257" t="s">
        <v>20</v>
      </c>
      <c r="AK64" s="254" t="s">
        <v>1287</v>
      </c>
    </row>
    <row r="65" spans="1:37" x14ac:dyDescent="0.3">
      <c r="A65" s="160">
        <v>101</v>
      </c>
      <c r="B65" s="139" t="s">
        <v>1211</v>
      </c>
      <c r="C65" s="160">
        <f>6/60</f>
        <v>0.1</v>
      </c>
      <c r="D65" s="175">
        <f>D50/D5</f>
        <v>5.8823529411764705E-2</v>
      </c>
      <c r="E65" s="176">
        <f t="shared" ref="E65:J65" si="27">E50/E5</f>
        <v>0</v>
      </c>
      <c r="F65" s="176">
        <f t="shared" si="27"/>
        <v>0</v>
      </c>
      <c r="G65" s="176">
        <f t="shared" si="27"/>
        <v>2.1276595744680851E-2</v>
      </c>
      <c r="H65" s="176">
        <f t="shared" si="27"/>
        <v>0</v>
      </c>
      <c r="I65" s="176">
        <f t="shared" si="27"/>
        <v>0</v>
      </c>
      <c r="J65" s="144">
        <f t="shared" si="27"/>
        <v>1.2987012987012988E-2</v>
      </c>
      <c r="L65" s="137">
        <f>3/30</f>
        <v>0.1</v>
      </c>
      <c r="N65" s="179">
        <f>MIN(MAX($V$65+$V$66*$L65^$V$67+$V$68*N$64^$V$69,0),1)</f>
        <v>0</v>
      </c>
      <c r="O65" s="179">
        <f t="shared" ref="O65:S72" si="28">MIN(MAX($V$65+$V$66*$L65^$V$67+$V$68*O$64^$V$69,0),1)</f>
        <v>0</v>
      </c>
      <c r="P65" s="179">
        <f t="shared" si="28"/>
        <v>0</v>
      </c>
      <c r="Q65" s="179">
        <f t="shared" si="28"/>
        <v>0</v>
      </c>
      <c r="R65" s="179">
        <f t="shared" si="28"/>
        <v>0</v>
      </c>
      <c r="S65" s="179">
        <f t="shared" si="28"/>
        <v>0</v>
      </c>
      <c r="U65" s="147" t="s">
        <v>0</v>
      </c>
      <c r="V65" s="148">
        <v>4.4385932608727741E-4</v>
      </c>
      <c r="X65" s="284"/>
      <c r="AE65" s="160">
        <v>101</v>
      </c>
      <c r="AF65" s="160">
        <f>C65*60/2</f>
        <v>3</v>
      </c>
      <c r="AG65" s="166">
        <v>5.0999999999999997E-2</v>
      </c>
      <c r="AH65" s="166">
        <v>3.4000000000000002E-2</v>
      </c>
      <c r="AI65" s="166">
        <v>9.2999999999999999E-2</v>
      </c>
      <c r="AJ65" s="153">
        <f>AG65</f>
        <v>5.0999999999999997E-2</v>
      </c>
    </row>
    <row r="66" spans="1:37" x14ac:dyDescent="0.3">
      <c r="A66" s="160">
        <v>102</v>
      </c>
      <c r="B66" s="139" t="s">
        <v>1212</v>
      </c>
      <c r="C66" s="160">
        <f>30/60</f>
        <v>0.5</v>
      </c>
      <c r="D66" s="176">
        <f t="shared" ref="D66:J73" si="29">D51/D6</f>
        <v>0</v>
      </c>
      <c r="E66" s="176">
        <f t="shared" si="29"/>
        <v>0.05</v>
      </c>
      <c r="F66" s="176">
        <f t="shared" si="29"/>
        <v>0</v>
      </c>
      <c r="G66" s="176">
        <f t="shared" si="29"/>
        <v>0</v>
      </c>
      <c r="H66" s="176">
        <f t="shared" si="29"/>
        <v>0</v>
      </c>
      <c r="I66" s="176">
        <f t="shared" si="29"/>
        <v>0</v>
      </c>
      <c r="J66" s="144">
        <f t="shared" si="29"/>
        <v>4.4444444444444444E-3</v>
      </c>
      <c r="L66" s="137">
        <f>18/60</f>
        <v>0.3</v>
      </c>
      <c r="N66" s="179">
        <f t="shared" ref="N66:N72" si="30">MIN(MAX($V$65+$V$66*$L66^$V$67+$V$68*N$64^$V$69,0),1)</f>
        <v>0</v>
      </c>
      <c r="O66" s="179">
        <f t="shared" si="28"/>
        <v>0</v>
      </c>
      <c r="P66" s="179">
        <f t="shared" si="28"/>
        <v>0</v>
      </c>
      <c r="Q66" s="179">
        <f t="shared" si="28"/>
        <v>0</v>
      </c>
      <c r="R66" s="179">
        <f t="shared" si="28"/>
        <v>0</v>
      </c>
      <c r="S66" s="179">
        <f t="shared" si="28"/>
        <v>0</v>
      </c>
      <c r="U66" s="147" t="s">
        <v>1</v>
      </c>
      <c r="V66" s="148">
        <v>35.53845456792417</v>
      </c>
      <c r="X66" s="284"/>
      <c r="AE66" s="160">
        <v>102</v>
      </c>
      <c r="AF66" s="160">
        <v>18</v>
      </c>
      <c r="AG66" s="166">
        <v>0.26900000000000002</v>
      </c>
      <c r="AH66" s="166">
        <v>0.19400000000000001</v>
      </c>
      <c r="AI66" s="166">
        <v>0.34699999999999998</v>
      </c>
      <c r="AJ66" s="258">
        <f t="shared" ref="AJ66:AJ72" si="31">AG66</f>
        <v>0.26900000000000002</v>
      </c>
    </row>
    <row r="67" spans="1:37" x14ac:dyDescent="0.3">
      <c r="A67" s="160">
        <v>103</v>
      </c>
      <c r="B67" s="139" t="s">
        <v>1213</v>
      </c>
      <c r="C67" s="160">
        <f>60/60</f>
        <v>1</v>
      </c>
      <c r="D67" s="176">
        <f t="shared" si="29"/>
        <v>0</v>
      </c>
      <c r="E67" s="176">
        <f t="shared" si="29"/>
        <v>0</v>
      </c>
      <c r="F67" s="176">
        <f t="shared" si="29"/>
        <v>0</v>
      </c>
      <c r="G67" s="176">
        <f t="shared" si="29"/>
        <v>0</v>
      </c>
      <c r="H67" s="176">
        <f t="shared" si="29"/>
        <v>0</v>
      </c>
      <c r="I67" s="176">
        <f t="shared" si="29"/>
        <v>0</v>
      </c>
      <c r="J67" s="144">
        <f t="shared" si="29"/>
        <v>0</v>
      </c>
      <c r="L67" s="137">
        <f>45/60</f>
        <v>0.75</v>
      </c>
      <c r="N67" s="179">
        <f t="shared" si="30"/>
        <v>2.3777982498970118E-2</v>
      </c>
      <c r="O67" s="179">
        <f t="shared" si="28"/>
        <v>0</v>
      </c>
      <c r="P67" s="179">
        <f t="shared" si="28"/>
        <v>0</v>
      </c>
      <c r="Q67" s="179">
        <f t="shared" si="28"/>
        <v>0</v>
      </c>
      <c r="R67" s="179">
        <f t="shared" si="28"/>
        <v>0</v>
      </c>
      <c r="S67" s="179">
        <f t="shared" si="28"/>
        <v>0</v>
      </c>
      <c r="U67" s="147" t="s">
        <v>1226</v>
      </c>
      <c r="V67" s="148">
        <v>1.0173909630219373E-2</v>
      </c>
      <c r="X67" s="284"/>
      <c r="AE67" s="160">
        <v>103</v>
      </c>
      <c r="AF67" s="160">
        <v>45</v>
      </c>
      <c r="AG67" s="166">
        <v>0.52500000000000002</v>
      </c>
      <c r="AH67" s="166">
        <v>0.433</v>
      </c>
      <c r="AI67" s="166">
        <v>0.872</v>
      </c>
      <c r="AJ67" s="258">
        <f t="shared" si="31"/>
        <v>0.52500000000000002</v>
      </c>
    </row>
    <row r="68" spans="1:37" x14ac:dyDescent="0.3">
      <c r="A68" s="160">
        <v>104</v>
      </c>
      <c r="B68" s="139" t="s">
        <v>1214</v>
      </c>
      <c r="C68" s="160">
        <f>90/60</f>
        <v>1.5</v>
      </c>
      <c r="D68" s="176">
        <f t="shared" si="29"/>
        <v>0</v>
      </c>
      <c r="E68" s="176">
        <f t="shared" si="29"/>
        <v>0</v>
      </c>
      <c r="F68" s="176">
        <f t="shared" si="29"/>
        <v>0</v>
      </c>
      <c r="G68" s="176">
        <f t="shared" si="29"/>
        <v>0</v>
      </c>
      <c r="H68" s="176">
        <f t="shared" si="29"/>
        <v>0</v>
      </c>
      <c r="I68" s="176">
        <f t="shared" si="29"/>
        <v>0</v>
      </c>
      <c r="J68" s="144">
        <f t="shared" si="29"/>
        <v>0</v>
      </c>
      <c r="L68" s="137">
        <f>75/60</f>
        <v>1.25</v>
      </c>
      <c r="N68" s="179">
        <f t="shared" si="30"/>
        <v>0.20841424299917577</v>
      </c>
      <c r="O68" s="179">
        <f t="shared" si="28"/>
        <v>3.7796443868835183E-2</v>
      </c>
      <c r="P68" s="179">
        <f t="shared" si="28"/>
        <v>0</v>
      </c>
      <c r="Q68" s="179">
        <f t="shared" si="28"/>
        <v>0</v>
      </c>
      <c r="R68" s="179">
        <f t="shared" si="28"/>
        <v>0</v>
      </c>
      <c r="S68" s="179">
        <f t="shared" si="28"/>
        <v>0</v>
      </c>
      <c r="U68" s="147" t="s">
        <v>1227</v>
      </c>
      <c r="V68" s="148">
        <v>-16.446228641434562</v>
      </c>
      <c r="X68" s="284"/>
      <c r="AE68" s="160">
        <v>104</v>
      </c>
      <c r="AF68" s="160">
        <v>75</v>
      </c>
      <c r="AG68" s="166">
        <v>0.63400000000000001</v>
      </c>
      <c r="AH68" s="166">
        <v>0.622</v>
      </c>
      <c r="AI68" s="166">
        <v>1.1299999999999999</v>
      </c>
      <c r="AJ68" s="258">
        <f t="shared" si="31"/>
        <v>0.63400000000000001</v>
      </c>
    </row>
    <row r="69" spans="1:37" x14ac:dyDescent="0.3">
      <c r="A69" s="160">
        <v>105</v>
      </c>
      <c r="B69" s="139" t="s">
        <v>1215</v>
      </c>
      <c r="C69" s="160">
        <f>120/60</f>
        <v>2</v>
      </c>
      <c r="D69" s="176">
        <f t="shared" si="29"/>
        <v>0.4</v>
      </c>
      <c r="E69" s="176">
        <f t="shared" si="29"/>
        <v>0</v>
      </c>
      <c r="F69" s="176">
        <f t="shared" si="29"/>
        <v>0.125</v>
      </c>
      <c r="G69" s="176">
        <f t="shared" si="29"/>
        <v>0.125</v>
      </c>
      <c r="H69" s="176">
        <f t="shared" si="29"/>
        <v>0</v>
      </c>
      <c r="I69" s="176">
        <f t="shared" si="29"/>
        <v>0</v>
      </c>
      <c r="J69" s="144">
        <f t="shared" si="29"/>
        <v>0.10416666666666667</v>
      </c>
      <c r="L69" s="137">
        <f>105/60</f>
        <v>1.75</v>
      </c>
      <c r="N69" s="179">
        <f t="shared" si="30"/>
        <v>0.33055628075809551</v>
      </c>
      <c r="O69" s="179">
        <f t="shared" si="28"/>
        <v>0.15993848162775492</v>
      </c>
      <c r="P69" s="179">
        <f t="shared" si="28"/>
        <v>4.8922693456773914E-2</v>
      </c>
      <c r="Q69" s="179">
        <f t="shared" si="28"/>
        <v>0</v>
      </c>
      <c r="R69" s="179">
        <f t="shared" si="28"/>
        <v>0</v>
      </c>
      <c r="S69" s="179">
        <f t="shared" si="28"/>
        <v>0</v>
      </c>
      <c r="U69" s="147" t="s">
        <v>1228</v>
      </c>
      <c r="V69" s="148">
        <v>0.14007328541610287</v>
      </c>
      <c r="X69" s="284"/>
      <c r="AE69" s="160">
        <v>105</v>
      </c>
      <c r="AF69" s="160">
        <v>105</v>
      </c>
      <c r="AG69" s="166">
        <v>0.64500000000000002</v>
      </c>
      <c r="AH69" s="166">
        <v>0.72799999999999998</v>
      </c>
      <c r="AI69" s="166">
        <v>1.129</v>
      </c>
      <c r="AJ69" s="258">
        <f t="shared" si="31"/>
        <v>0.64500000000000002</v>
      </c>
    </row>
    <row r="70" spans="1:37" x14ac:dyDescent="0.3">
      <c r="A70" s="160">
        <v>106</v>
      </c>
      <c r="B70" s="139" t="s">
        <v>1216</v>
      </c>
      <c r="C70" s="160">
        <f>360/60</f>
        <v>6</v>
      </c>
      <c r="D70" s="176">
        <f t="shared" si="29"/>
        <v>0.5</v>
      </c>
      <c r="E70" s="176">
        <f t="shared" si="29"/>
        <v>0.5</v>
      </c>
      <c r="F70" s="176">
        <f t="shared" si="29"/>
        <v>0.5714285714285714</v>
      </c>
      <c r="G70" s="176">
        <f t="shared" si="29"/>
        <v>0.36585365853658536</v>
      </c>
      <c r="H70" s="176">
        <f t="shared" si="29"/>
        <v>0.35</v>
      </c>
      <c r="I70" s="176">
        <f t="shared" si="29"/>
        <v>0</v>
      </c>
      <c r="J70" s="144">
        <f t="shared" si="29"/>
        <v>0.46478873239436619</v>
      </c>
      <c r="L70" s="137">
        <f>240/60</f>
        <v>4</v>
      </c>
      <c r="N70" s="179">
        <f t="shared" si="30"/>
        <v>0.63242864113034614</v>
      </c>
      <c r="O70" s="179">
        <f t="shared" si="28"/>
        <v>0.46181084200000555</v>
      </c>
      <c r="P70" s="179">
        <f t="shared" si="28"/>
        <v>0.35079505382902454</v>
      </c>
      <c r="Q70" s="179">
        <f t="shared" si="28"/>
        <v>0.24185943655808018</v>
      </c>
      <c r="R70" s="179">
        <f t="shared" si="28"/>
        <v>0.1349214805103145</v>
      </c>
      <c r="S70" s="179">
        <f t="shared" si="28"/>
        <v>0</v>
      </c>
      <c r="X70" s="284"/>
      <c r="AE70" s="160">
        <v>106</v>
      </c>
      <c r="AF70" s="160">
        <v>240</v>
      </c>
      <c r="AG70" s="166">
        <v>0.73399999999999999</v>
      </c>
      <c r="AH70" s="166">
        <v>0.79100000000000004</v>
      </c>
      <c r="AI70" s="166">
        <v>1.1180000000000001</v>
      </c>
      <c r="AJ70" s="258">
        <f t="shared" si="31"/>
        <v>0.73399999999999999</v>
      </c>
    </row>
    <row r="71" spans="1:37" x14ac:dyDescent="0.3">
      <c r="A71" s="160">
        <v>107</v>
      </c>
      <c r="B71" s="139" t="s">
        <v>1217</v>
      </c>
      <c r="C71" s="160">
        <f>720/60</f>
        <v>12</v>
      </c>
      <c r="D71" s="176">
        <f t="shared" si="29"/>
        <v>1</v>
      </c>
      <c r="E71" s="176">
        <f t="shared" si="29"/>
        <v>0.54545454545454541</v>
      </c>
      <c r="F71" s="176">
        <f t="shared" si="29"/>
        <v>0.88461538461538458</v>
      </c>
      <c r="G71" s="176">
        <f t="shared" si="29"/>
        <v>0.625</v>
      </c>
      <c r="H71" s="176">
        <f t="shared" si="29"/>
        <v>0.66666666666666663</v>
      </c>
      <c r="I71" s="176">
        <f t="shared" si="29"/>
        <v>0</v>
      </c>
      <c r="J71" s="144">
        <f t="shared" si="29"/>
        <v>0.72602739726027399</v>
      </c>
      <c r="L71" s="137">
        <f>540/60</f>
        <v>9</v>
      </c>
      <c r="N71" s="179">
        <f t="shared" si="30"/>
        <v>0.93102737991709006</v>
      </c>
      <c r="O71" s="179">
        <f t="shared" si="28"/>
        <v>0.76040958078674947</v>
      </c>
      <c r="P71" s="179">
        <f t="shared" si="28"/>
        <v>0.64939379261576846</v>
      </c>
      <c r="Q71" s="179">
        <f t="shared" si="28"/>
        <v>0.5404581753448241</v>
      </c>
      <c r="R71" s="179">
        <f t="shared" si="28"/>
        <v>0.43352021929705842</v>
      </c>
      <c r="S71" s="179">
        <f t="shared" si="28"/>
        <v>0.27669043973970275</v>
      </c>
      <c r="U71" s="147" t="s">
        <v>1229</v>
      </c>
      <c r="V71" s="149">
        <f>SUMXMY2(D65:I72,N65:S72)</f>
        <v>0.74647606370411668</v>
      </c>
      <c r="X71" s="284"/>
      <c r="AE71" s="160">
        <v>107</v>
      </c>
      <c r="AF71" s="160">
        <v>540</v>
      </c>
      <c r="AG71" s="166">
        <v>0.90900000000000003</v>
      </c>
      <c r="AH71" s="166">
        <v>0.91400000000000003</v>
      </c>
      <c r="AI71" s="166">
        <v>1.0529999999999999</v>
      </c>
      <c r="AJ71" s="258">
        <f t="shared" si="31"/>
        <v>0.90900000000000003</v>
      </c>
    </row>
    <row r="72" spans="1:37" ht="15" thickBot="1" x14ac:dyDescent="0.35">
      <c r="A72" s="169">
        <v>108</v>
      </c>
      <c r="B72" s="141" t="s">
        <v>1218</v>
      </c>
      <c r="C72" s="169">
        <v>999</v>
      </c>
      <c r="D72" s="177">
        <f t="shared" si="29"/>
        <v>1</v>
      </c>
      <c r="E72" s="177">
        <f t="shared" si="29"/>
        <v>0.9</v>
      </c>
      <c r="F72" s="177">
        <f t="shared" si="29"/>
        <v>0.8</v>
      </c>
      <c r="G72" s="177">
        <f t="shared" si="29"/>
        <v>0.75862068965517238</v>
      </c>
      <c r="H72" s="177">
        <f t="shared" si="29"/>
        <v>0.84</v>
      </c>
      <c r="I72" s="177">
        <f t="shared" si="29"/>
        <v>0</v>
      </c>
      <c r="J72" s="145">
        <f t="shared" si="29"/>
        <v>0.80158730158730163</v>
      </c>
      <c r="L72" s="138">
        <v>15</v>
      </c>
      <c r="M72" s="174"/>
      <c r="N72" s="180">
        <f t="shared" si="30"/>
        <v>1</v>
      </c>
      <c r="O72" s="180">
        <f t="shared" si="28"/>
        <v>0.94977317500240588</v>
      </c>
      <c r="P72" s="180">
        <f t="shared" si="28"/>
        <v>0.83875738683142487</v>
      </c>
      <c r="Q72" s="180">
        <f t="shared" si="28"/>
        <v>0.7298217695604805</v>
      </c>
      <c r="R72" s="180">
        <f t="shared" si="28"/>
        <v>0.62288381351271482</v>
      </c>
      <c r="S72" s="180">
        <f t="shared" si="28"/>
        <v>0.46605403395535916</v>
      </c>
      <c r="U72" s="147" t="s">
        <v>1230</v>
      </c>
      <c r="V72" s="150">
        <f>RSQ(N65:S72,D65:I72)</f>
        <v>0.86123030248523358</v>
      </c>
      <c r="X72" s="284"/>
      <c r="AE72" s="169">
        <v>108</v>
      </c>
      <c r="AF72" s="169">
        <v>720</v>
      </c>
      <c r="AG72" s="171">
        <v>1</v>
      </c>
      <c r="AH72" s="171">
        <v>1</v>
      </c>
      <c r="AI72" s="171">
        <v>1</v>
      </c>
      <c r="AJ72" s="259">
        <f t="shared" si="31"/>
        <v>1</v>
      </c>
    </row>
    <row r="73" spans="1:37" ht="15" thickTop="1" x14ac:dyDescent="0.3">
      <c r="B73" s="143" t="s">
        <v>1219</v>
      </c>
      <c r="D73" s="144">
        <f t="shared" si="29"/>
        <v>0.26041666666666669</v>
      </c>
      <c r="E73" s="144">
        <f t="shared" si="29"/>
        <v>0.29245283018867924</v>
      </c>
      <c r="F73" s="144">
        <f t="shared" si="29"/>
        <v>0.2861736334405145</v>
      </c>
      <c r="G73" s="144">
        <f t="shared" si="29"/>
        <v>0.20164609053497942</v>
      </c>
      <c r="H73" s="144">
        <f t="shared" si="29"/>
        <v>0.18994413407821228</v>
      </c>
      <c r="I73" s="144">
        <f t="shared" si="29"/>
        <v>0</v>
      </c>
      <c r="J73" s="144">
        <f t="shared" si="29"/>
        <v>0.23824451410658307</v>
      </c>
      <c r="X73" s="284"/>
    </row>
    <row r="74" spans="1:37" x14ac:dyDescent="0.3">
      <c r="X74" s="284"/>
    </row>
    <row r="75" spans="1:37" ht="15.6" x14ac:dyDescent="0.3">
      <c r="D75" s="299" t="s">
        <v>1249</v>
      </c>
      <c r="E75" s="299"/>
      <c r="F75" s="299"/>
      <c r="G75" s="299"/>
      <c r="H75" s="299"/>
      <c r="I75" s="299"/>
      <c r="J75" s="216"/>
      <c r="Q75" s="152" t="s">
        <v>1204</v>
      </c>
      <c r="R75" s="291" t="s">
        <v>27</v>
      </c>
      <c r="S75" s="291"/>
      <c r="T75" s="291"/>
      <c r="X75" s="284"/>
      <c r="AD75" s="298" t="s">
        <v>1313</v>
      </c>
      <c r="AE75" s="298"/>
      <c r="AF75" s="298"/>
      <c r="AG75" s="298"/>
      <c r="AH75" s="298"/>
      <c r="AI75" s="298"/>
      <c r="AJ75" s="298"/>
      <c r="AK75" s="298"/>
    </row>
    <row r="76" spans="1:37" x14ac:dyDescent="0.3">
      <c r="A76" s="160" t="s">
        <v>1204</v>
      </c>
      <c r="C76" s="160" t="s">
        <v>1205</v>
      </c>
      <c r="D76" s="159">
        <f>D$3</f>
        <v>-99</v>
      </c>
      <c r="E76" s="159">
        <f t="shared" ref="E76:I76" si="32">E$3</f>
        <v>-20</v>
      </c>
      <c r="F76" s="159">
        <f t="shared" si="32"/>
        <v>-10</v>
      </c>
      <c r="G76" s="159">
        <f t="shared" si="32"/>
        <v>0</v>
      </c>
      <c r="H76" s="159">
        <f t="shared" si="32"/>
        <v>10</v>
      </c>
      <c r="I76" s="159">
        <f t="shared" si="32"/>
        <v>20</v>
      </c>
      <c r="J76" s="213" t="s">
        <v>1206</v>
      </c>
      <c r="Q76" s="152" t="s">
        <v>1232</v>
      </c>
      <c r="R76" s="291" t="s">
        <v>28</v>
      </c>
      <c r="S76" s="291"/>
      <c r="T76" s="291"/>
      <c r="X76" s="284"/>
      <c r="AD76" s="298" t="s">
        <v>1307</v>
      </c>
      <c r="AE76" s="298"/>
      <c r="AF76" s="298"/>
      <c r="AG76" s="298"/>
      <c r="AH76" s="298"/>
      <c r="AI76" s="298"/>
      <c r="AJ76" s="298"/>
      <c r="AK76" s="298"/>
    </row>
    <row r="77" spans="1:37" x14ac:dyDescent="0.3">
      <c r="A77" s="163" t="s">
        <v>1207</v>
      </c>
      <c r="B77" s="163" t="s">
        <v>1208</v>
      </c>
      <c r="C77" s="163" t="s">
        <v>1209</v>
      </c>
      <c r="D77" s="174">
        <f>D$4</f>
        <v>-20</v>
      </c>
      <c r="E77" s="174">
        <f t="shared" ref="E77:I77" si="33">E$4</f>
        <v>-10</v>
      </c>
      <c r="F77" s="174">
        <f t="shared" si="33"/>
        <v>0</v>
      </c>
      <c r="G77" s="174">
        <f t="shared" si="33"/>
        <v>10</v>
      </c>
      <c r="H77" s="174">
        <f t="shared" si="33"/>
        <v>20</v>
      </c>
      <c r="I77" s="174">
        <f t="shared" si="33"/>
        <v>99</v>
      </c>
      <c r="J77" s="138" t="s">
        <v>1210</v>
      </c>
      <c r="N77" s="138" t="s">
        <v>1241</v>
      </c>
      <c r="O77" s="138" t="s">
        <v>1242</v>
      </c>
      <c r="P77" s="138" t="s">
        <v>1243</v>
      </c>
      <c r="Q77" s="138" t="s">
        <v>1244</v>
      </c>
      <c r="R77" s="10" t="s">
        <v>20</v>
      </c>
      <c r="S77" s="10" t="s">
        <v>21</v>
      </c>
      <c r="T77" s="10" t="s">
        <v>22</v>
      </c>
      <c r="X77" s="284"/>
      <c r="AE77" s="275" t="s">
        <v>1302</v>
      </c>
      <c r="AF77" s="275" t="s">
        <v>1303</v>
      </c>
      <c r="AG77" s="275" t="s">
        <v>1304</v>
      </c>
      <c r="AH77" s="275" t="s">
        <v>1305</v>
      </c>
      <c r="AI77" s="275" t="s">
        <v>1306</v>
      </c>
      <c r="AJ77" s="10" t="s">
        <v>1310</v>
      </c>
    </row>
    <row r="78" spans="1:37" x14ac:dyDescent="0.3">
      <c r="A78" s="160">
        <v>101</v>
      </c>
      <c r="B78" s="139" t="s">
        <v>1211</v>
      </c>
      <c r="C78" s="160">
        <f>6/60</f>
        <v>0.1</v>
      </c>
      <c r="D78" s="176">
        <f>N65</f>
        <v>0</v>
      </c>
      <c r="E78" s="176">
        <f t="shared" ref="E78:I78" si="34">O65</f>
        <v>0</v>
      </c>
      <c r="F78" s="176">
        <f t="shared" si="34"/>
        <v>0</v>
      </c>
      <c r="G78" s="176">
        <f t="shared" si="34"/>
        <v>0</v>
      </c>
      <c r="H78" s="176">
        <f t="shared" si="34"/>
        <v>0</v>
      </c>
      <c r="I78" s="176">
        <f t="shared" si="34"/>
        <v>0</v>
      </c>
      <c r="N78" s="59">
        <f t="shared" ref="N78:N85" si="35">L65</f>
        <v>0.1</v>
      </c>
      <c r="O78" s="67">
        <v>-11.8</v>
      </c>
      <c r="P78" s="181">
        <f>IF(O78&lt;=20,MIN(MAX($V$65+$V$66*N78^$V$67+$V$68*((O78-32)*5/9+273.15)^$V$69,0),1),0)</f>
        <v>0</v>
      </c>
      <c r="Q78" s="168">
        <f>FairbanksSoakDist!N5</f>
        <v>0.20334999999999998</v>
      </c>
      <c r="R78" s="184">
        <f>OriginalCalcs!D15</f>
        <v>0</v>
      </c>
      <c r="S78" s="184">
        <f>OriginalCalcs!E15</f>
        <v>0</v>
      </c>
      <c r="T78" s="184">
        <f>OriginalCalcs!F15</f>
        <v>0</v>
      </c>
      <c r="X78" s="284"/>
      <c r="AD78" s="276" t="s">
        <v>1308</v>
      </c>
      <c r="AE78" s="274">
        <v>235.84732021914363</v>
      </c>
      <c r="AF78" s="274">
        <v>185.62856546481953</v>
      </c>
      <c r="AG78" s="274">
        <v>110.30043333333334</v>
      </c>
      <c r="AH78" s="274">
        <v>87.594907575757574</v>
      </c>
      <c r="AI78" s="274">
        <v>78.061413799705079</v>
      </c>
      <c r="AJ78" s="274">
        <v>44.007615151515154</v>
      </c>
    </row>
    <row r="79" spans="1:37" x14ac:dyDescent="0.3">
      <c r="A79" s="160">
        <v>102</v>
      </c>
      <c r="B79" s="139" t="s">
        <v>1212</v>
      </c>
      <c r="C79" s="160">
        <f>30/60</f>
        <v>0.5</v>
      </c>
      <c r="D79" s="215">
        <f t="shared" ref="D79:D85" si="36">N66</f>
        <v>0</v>
      </c>
      <c r="E79" s="215">
        <f t="shared" ref="E79:E85" si="37">O66</f>
        <v>0</v>
      </c>
      <c r="F79" s="215">
        <f t="shared" ref="F79:F85" si="38">P66</f>
        <v>0</v>
      </c>
      <c r="G79" s="215">
        <f t="shared" ref="G79:G85" si="39">Q66</f>
        <v>0</v>
      </c>
      <c r="H79" s="215">
        <f t="shared" ref="H79:H85" si="40">R66</f>
        <v>0</v>
      </c>
      <c r="I79" s="215">
        <f t="shared" ref="I79:I85" si="41">S66</f>
        <v>0</v>
      </c>
      <c r="N79" s="59">
        <f t="shared" si="35"/>
        <v>0.3</v>
      </c>
      <c r="O79" s="59">
        <f>O78</f>
        <v>-11.8</v>
      </c>
      <c r="P79" s="181">
        <f t="shared" ref="P79:P85" si="42">IF(O79&lt;=20,MIN(MAX($V$65+$V$66*N79^$V$67+$V$68*((O79-32)*5/9+273.15)^$V$69,0),1),0)</f>
        <v>0</v>
      </c>
      <c r="Q79" s="168">
        <f>FairbanksSoakDist!N6</f>
        <v>0.24809999999999999</v>
      </c>
      <c r="R79" s="184">
        <f>OriginalCalcs!D16</f>
        <v>0</v>
      </c>
      <c r="S79" s="184">
        <f>OriginalCalcs!E16</f>
        <v>0</v>
      </c>
      <c r="T79" s="184">
        <f>OriginalCalcs!F16</f>
        <v>0</v>
      </c>
      <c r="X79" s="284"/>
      <c r="AD79" s="276" t="s">
        <v>1309</v>
      </c>
      <c r="AE79" s="150">
        <f t="shared" ref="AE79:AJ79" si="43">AE78/$AE78</f>
        <v>1</v>
      </c>
      <c r="AF79" s="150">
        <f t="shared" si="43"/>
        <v>0.78707091220005365</v>
      </c>
      <c r="AG79" s="150">
        <f t="shared" si="43"/>
        <v>0.46767728050013396</v>
      </c>
      <c r="AH79" s="150">
        <f t="shared" si="43"/>
        <v>0.37140514250645928</v>
      </c>
      <c r="AI79" s="150">
        <f t="shared" si="43"/>
        <v>0.33098283129599393</v>
      </c>
      <c r="AJ79" s="150">
        <f t="shared" si="43"/>
        <v>0.1865936619954992</v>
      </c>
    </row>
    <row r="80" spans="1:37" x14ac:dyDescent="0.3">
      <c r="A80" s="160">
        <v>103</v>
      </c>
      <c r="B80" s="139" t="s">
        <v>1213</v>
      </c>
      <c r="C80" s="160">
        <f>60/60</f>
        <v>1</v>
      </c>
      <c r="D80" s="215">
        <f t="shared" si="36"/>
        <v>2.3777982498970118E-2</v>
      </c>
      <c r="E80" s="215">
        <f t="shared" si="37"/>
        <v>0</v>
      </c>
      <c r="F80" s="215">
        <f t="shared" si="38"/>
        <v>0</v>
      </c>
      <c r="G80" s="215">
        <f t="shared" si="39"/>
        <v>0</v>
      </c>
      <c r="H80" s="215">
        <f t="shared" si="40"/>
        <v>0</v>
      </c>
      <c r="I80" s="215">
        <f t="shared" si="41"/>
        <v>0</v>
      </c>
      <c r="N80" s="59">
        <f t="shared" si="35"/>
        <v>0.75</v>
      </c>
      <c r="O80" s="59">
        <f t="shared" ref="O80:O85" si="44">O79</f>
        <v>-11.8</v>
      </c>
      <c r="P80" s="181">
        <f t="shared" si="42"/>
        <v>0</v>
      </c>
      <c r="Q80" s="168">
        <f>FairbanksSoakDist!N7</f>
        <v>0.10880000000000001</v>
      </c>
      <c r="R80" s="184">
        <f>OriginalCalcs!D17</f>
        <v>4.390007262254747E-2</v>
      </c>
      <c r="S80" s="184">
        <f>OriginalCalcs!E17</f>
        <v>4.1284887226206442E-2</v>
      </c>
      <c r="T80" s="184">
        <f>OriginalCalcs!F17</f>
        <v>3.8324127521264607E-2</v>
      </c>
      <c r="X80" s="284"/>
      <c r="AD80" s="276" t="s">
        <v>1312</v>
      </c>
      <c r="AE80" s="159">
        <v>0</v>
      </c>
      <c r="AF80" s="159">
        <v>2</v>
      </c>
      <c r="AG80" s="159">
        <v>5</v>
      </c>
      <c r="AH80" s="159">
        <v>10</v>
      </c>
      <c r="AI80" s="277">
        <v>99</v>
      </c>
      <c r="AJ80" s="159">
        <v>0</v>
      </c>
    </row>
    <row r="81" spans="1:24" x14ac:dyDescent="0.3">
      <c r="A81" s="160">
        <v>104</v>
      </c>
      <c r="B81" s="139" t="s">
        <v>1214</v>
      </c>
      <c r="C81" s="160">
        <f>90/60</f>
        <v>1.5</v>
      </c>
      <c r="D81" s="215">
        <f t="shared" si="36"/>
        <v>0.20841424299917577</v>
      </c>
      <c r="E81" s="215">
        <f t="shared" si="37"/>
        <v>3.7796443868835183E-2</v>
      </c>
      <c r="F81" s="215">
        <f t="shared" si="38"/>
        <v>0</v>
      </c>
      <c r="G81" s="215">
        <f t="shared" si="39"/>
        <v>0</v>
      </c>
      <c r="H81" s="215">
        <f t="shared" si="40"/>
        <v>0</v>
      </c>
      <c r="I81" s="215">
        <f t="shared" si="41"/>
        <v>0</v>
      </c>
      <c r="N81" s="59">
        <f t="shared" si="35"/>
        <v>1.25</v>
      </c>
      <c r="O81" s="59">
        <f t="shared" si="44"/>
        <v>-11.8</v>
      </c>
      <c r="P81" s="181">
        <f t="shared" si="42"/>
        <v>2.0398280921014589E-3</v>
      </c>
      <c r="Q81" s="168">
        <f>FairbanksSoakDist!N8</f>
        <v>6.2850000000000003E-2</v>
      </c>
      <c r="R81" s="184">
        <f>OriginalCalcs!D18</f>
        <v>7.3246633549370693E-2</v>
      </c>
      <c r="S81" s="184">
        <f>OriginalCalcs!E18</f>
        <v>6.9560922200956013E-2</v>
      </c>
      <c r="T81" s="184">
        <f>OriginalCalcs!F18</f>
        <v>6.4456757322897157E-2</v>
      </c>
      <c r="X81" s="284"/>
    </row>
    <row r="82" spans="1:24" x14ac:dyDescent="0.3">
      <c r="A82" s="160">
        <v>105</v>
      </c>
      <c r="B82" s="139" t="s">
        <v>1215</v>
      </c>
      <c r="C82" s="160">
        <f>120/60</f>
        <v>2</v>
      </c>
      <c r="D82" s="215">
        <f t="shared" si="36"/>
        <v>0.33055628075809551</v>
      </c>
      <c r="E82" s="215">
        <f t="shared" si="37"/>
        <v>0.15993848162775492</v>
      </c>
      <c r="F82" s="215">
        <f t="shared" si="38"/>
        <v>4.8922693456773914E-2</v>
      </c>
      <c r="G82" s="215">
        <f t="shared" si="39"/>
        <v>0</v>
      </c>
      <c r="H82" s="215">
        <f t="shared" si="40"/>
        <v>0</v>
      </c>
      <c r="I82" s="215">
        <f t="shared" si="41"/>
        <v>0</v>
      </c>
      <c r="N82" s="59">
        <f t="shared" si="35"/>
        <v>1.75</v>
      </c>
      <c r="O82" s="59">
        <f t="shared" si="44"/>
        <v>-11.8</v>
      </c>
      <c r="P82" s="181">
        <f t="shared" si="42"/>
        <v>0.1241818658510212</v>
      </c>
      <c r="Q82" s="168">
        <f>FairbanksSoakDist!N9</f>
        <v>4.0900000000000006E-2</v>
      </c>
      <c r="R82" s="184">
        <f>OriginalCalcs!D19</f>
        <v>0.10261898395901416</v>
      </c>
      <c r="S82" s="184">
        <f>OriginalCalcs!E19</f>
        <v>9.8085759661708349E-2</v>
      </c>
      <c r="T82" s="184">
        <f>OriginalCalcs!F19</f>
        <v>9.0781340799206411E-2</v>
      </c>
      <c r="X82" s="284"/>
    </row>
    <row r="83" spans="1:24" x14ac:dyDescent="0.3">
      <c r="A83" s="160">
        <v>106</v>
      </c>
      <c r="B83" s="139" t="s">
        <v>1216</v>
      </c>
      <c r="C83" s="160">
        <f>360/60</f>
        <v>6</v>
      </c>
      <c r="D83" s="215">
        <f t="shared" si="36"/>
        <v>0.63242864113034614</v>
      </c>
      <c r="E83" s="215">
        <f t="shared" si="37"/>
        <v>0.46181084200000555</v>
      </c>
      <c r="F83" s="215">
        <f t="shared" si="38"/>
        <v>0.35079505382902454</v>
      </c>
      <c r="G83" s="215">
        <f t="shared" si="39"/>
        <v>0.24185943655808018</v>
      </c>
      <c r="H83" s="215">
        <f t="shared" si="40"/>
        <v>0.1349214805103145</v>
      </c>
      <c r="I83" s="215">
        <f t="shared" si="41"/>
        <v>0</v>
      </c>
      <c r="N83" s="59">
        <f t="shared" si="35"/>
        <v>4</v>
      </c>
      <c r="O83" s="59">
        <f t="shared" si="44"/>
        <v>-11.8</v>
      </c>
      <c r="P83" s="181">
        <f t="shared" si="42"/>
        <v>0.42605422622327183</v>
      </c>
      <c r="Q83" s="168">
        <f>FairbanksSoakDist!N10</f>
        <v>0.12540000000000001</v>
      </c>
      <c r="R83" s="184">
        <f>OriginalCalcs!D20</f>
        <v>0.23497205732055951</v>
      </c>
      <c r="S83" s="184">
        <f>OriginalCalcs!E20</f>
        <v>0.22817876882930171</v>
      </c>
      <c r="T83" s="184">
        <f>OriginalCalcs!F20</f>
        <v>0.21057496147081728</v>
      </c>
      <c r="X83" s="284"/>
    </row>
    <row r="84" spans="1:24" x14ac:dyDescent="0.3">
      <c r="A84" s="160">
        <v>107</v>
      </c>
      <c r="B84" s="139" t="s">
        <v>1217</v>
      </c>
      <c r="C84" s="160">
        <f>720/60</f>
        <v>12</v>
      </c>
      <c r="D84" s="215">
        <f t="shared" si="36"/>
        <v>0.93102737991709006</v>
      </c>
      <c r="E84" s="215">
        <f t="shared" si="37"/>
        <v>0.76040958078674947</v>
      </c>
      <c r="F84" s="215">
        <f t="shared" si="38"/>
        <v>0.64939379261576846</v>
      </c>
      <c r="G84" s="215">
        <f t="shared" si="39"/>
        <v>0.5404581753448241</v>
      </c>
      <c r="H84" s="215">
        <f t="shared" si="40"/>
        <v>0.43352021929705842</v>
      </c>
      <c r="I84" s="215">
        <f t="shared" si="41"/>
        <v>0.27669043973970275</v>
      </c>
      <c r="N84" s="59">
        <f t="shared" si="35"/>
        <v>9</v>
      </c>
      <c r="O84" s="59">
        <f t="shared" si="44"/>
        <v>-11.8</v>
      </c>
      <c r="P84" s="181">
        <f t="shared" si="42"/>
        <v>0.72465296501001575</v>
      </c>
      <c r="Q84" s="168">
        <f>FairbanksSoakDist!N11</f>
        <v>9.11E-2</v>
      </c>
      <c r="R84" s="184">
        <f>OriginalCalcs!D21</f>
        <v>0.52960332215040407</v>
      </c>
      <c r="S84" s="184">
        <f>OriginalCalcs!E21</f>
        <v>0.5223473522756138</v>
      </c>
      <c r="T84" s="184">
        <f>OriginalCalcs!F21</f>
        <v>0.48067966117631339</v>
      </c>
      <c r="X84" s="284"/>
    </row>
    <row r="85" spans="1:24" ht="15" thickBot="1" x14ac:dyDescent="0.35">
      <c r="A85" s="169">
        <v>108</v>
      </c>
      <c r="B85" s="141" t="s">
        <v>1218</v>
      </c>
      <c r="C85" s="169">
        <v>999</v>
      </c>
      <c r="D85" s="177">
        <f t="shared" si="36"/>
        <v>1</v>
      </c>
      <c r="E85" s="177">
        <f t="shared" si="37"/>
        <v>0.94977317500240588</v>
      </c>
      <c r="F85" s="177">
        <f t="shared" si="38"/>
        <v>0.83875738683142487</v>
      </c>
      <c r="G85" s="177">
        <f t="shared" si="39"/>
        <v>0.7298217695604805</v>
      </c>
      <c r="H85" s="177">
        <f t="shared" si="40"/>
        <v>0.62288381351271482</v>
      </c>
      <c r="I85" s="177">
        <f t="shared" si="41"/>
        <v>0.46605403395535916</v>
      </c>
      <c r="N85" s="59">
        <f t="shared" si="35"/>
        <v>15</v>
      </c>
      <c r="O85" s="59">
        <f t="shared" si="44"/>
        <v>-11.8</v>
      </c>
      <c r="P85" s="182">
        <f t="shared" si="42"/>
        <v>0.91401655922567215</v>
      </c>
      <c r="Q85" s="173">
        <f>FairbanksSoakDist!N12</f>
        <v>0.11954999999999999</v>
      </c>
      <c r="R85" s="185">
        <f>OriginalCalcs!D22</f>
        <v>0.70770742231914063</v>
      </c>
      <c r="S85" s="185">
        <f>OriginalCalcs!E22</f>
        <v>0.70180272057011261</v>
      </c>
      <c r="T85" s="185">
        <f>OriginalCalcs!F22</f>
        <v>0.64654531804121984</v>
      </c>
      <c r="X85" s="284"/>
    </row>
    <row r="86" spans="1:24" ht="15" thickTop="1" x14ac:dyDescent="0.3">
      <c r="P86" s="183">
        <f>SUMPRODUCT(P78:P85,Q78:Q85)</f>
        <v>0.23392100624513518</v>
      </c>
      <c r="Q86" s="154">
        <f>FairbanksSoakDist!N13</f>
        <v>1.0000499999999999</v>
      </c>
      <c r="R86" s="186">
        <f>SUMPRODUCT($P78:$P85,$Q78:$Q85,R78:R85)</f>
        <v>0.12537839840137638</v>
      </c>
      <c r="S86" s="186">
        <f t="shared" ref="S86:T86" si="45">SUMPRODUCT($P78:$P85,$Q78:$Q85,S78:S85)</f>
        <v>0.12386773503193704</v>
      </c>
      <c r="T86" s="186">
        <f t="shared" si="45"/>
        <v>0.11410071566364621</v>
      </c>
      <c r="U86" s="187" t="s">
        <v>1246</v>
      </c>
      <c r="X86" s="284"/>
    </row>
    <row r="87" spans="1:24" x14ac:dyDescent="0.3">
      <c r="R87" s="147" t="s">
        <v>1245</v>
      </c>
      <c r="S87" s="147" t="s">
        <v>1245</v>
      </c>
      <c r="T87" s="147" t="s">
        <v>1245</v>
      </c>
      <c r="X87" s="284"/>
    </row>
    <row r="88" spans="1:24" x14ac:dyDescent="0.3">
      <c r="R88" s="188">
        <f>OriginalCalcs!D23</f>
        <v>0.1758869818888936</v>
      </c>
      <c r="S88" s="188">
        <f>OriginalCalcs!E23</f>
        <v>0.17296673557158648</v>
      </c>
      <c r="T88" s="188">
        <f>OriginalCalcs!F23</f>
        <v>0.15941626837075717</v>
      </c>
      <c r="U88" s="140" t="s">
        <v>1247</v>
      </c>
      <c r="X88" s="284"/>
    </row>
    <row r="89" spans="1:24" x14ac:dyDescent="0.3">
      <c r="A89" s="160" t="s">
        <v>1204</v>
      </c>
      <c r="C89" s="298" t="s">
        <v>1251</v>
      </c>
      <c r="D89" s="298"/>
      <c r="X89" s="284"/>
    </row>
    <row r="90" spans="1:24" x14ac:dyDescent="0.3">
      <c r="A90" s="163" t="s">
        <v>1207</v>
      </c>
      <c r="B90" s="163" t="s">
        <v>1208</v>
      </c>
      <c r="C90" s="217" t="s">
        <v>15</v>
      </c>
      <c r="D90" s="217" t="s">
        <v>1252</v>
      </c>
      <c r="X90" s="284"/>
    </row>
    <row r="91" spans="1:24" x14ac:dyDescent="0.3">
      <c r="A91" s="160">
        <v>101</v>
      </c>
      <c r="B91" s="139" t="s">
        <v>1211</v>
      </c>
      <c r="C91" s="218">
        <f>U5</f>
        <v>0.20334999999999998</v>
      </c>
      <c r="D91" s="218">
        <f>S5</f>
        <v>0.16091954022988506</v>
      </c>
      <c r="X91" s="284"/>
    </row>
    <row r="92" spans="1:24" x14ac:dyDescent="0.3">
      <c r="A92" s="160">
        <v>102</v>
      </c>
      <c r="B92" s="139" t="s">
        <v>1212</v>
      </c>
      <c r="C92" s="218">
        <f t="shared" ref="C92:C98" si="46">U6</f>
        <v>0.24809999999999999</v>
      </c>
      <c r="D92" s="218">
        <f t="shared" ref="D92:D98" si="47">S6</f>
        <v>0.23510971786833856</v>
      </c>
      <c r="X92" s="284"/>
    </row>
    <row r="93" spans="1:24" x14ac:dyDescent="0.3">
      <c r="A93" s="160">
        <v>103</v>
      </c>
      <c r="B93" s="139" t="s">
        <v>1213</v>
      </c>
      <c r="C93" s="218">
        <f t="shared" si="46"/>
        <v>0.10880000000000001</v>
      </c>
      <c r="D93" s="218">
        <f t="shared" si="47"/>
        <v>0.11703239289446186</v>
      </c>
      <c r="X93" s="284"/>
    </row>
    <row r="94" spans="1:24" x14ac:dyDescent="0.3">
      <c r="A94" s="160">
        <v>104</v>
      </c>
      <c r="B94" s="139" t="s">
        <v>1214</v>
      </c>
      <c r="C94" s="218">
        <f t="shared" si="46"/>
        <v>6.2850000000000003E-2</v>
      </c>
      <c r="D94" s="218">
        <f t="shared" si="47"/>
        <v>8.0459770114942528E-2</v>
      </c>
      <c r="X94" s="284"/>
    </row>
    <row r="95" spans="1:24" x14ac:dyDescent="0.3">
      <c r="A95" s="160">
        <v>105</v>
      </c>
      <c r="B95" s="139" t="s">
        <v>1215</v>
      </c>
      <c r="C95" s="218">
        <f t="shared" si="46"/>
        <v>4.0900000000000006E-2</v>
      </c>
      <c r="D95" s="218">
        <f t="shared" si="47"/>
        <v>5.0156739811912224E-2</v>
      </c>
      <c r="X95" s="284"/>
    </row>
    <row r="96" spans="1:24" x14ac:dyDescent="0.3">
      <c r="A96" s="160">
        <v>106</v>
      </c>
      <c r="B96" s="139" t="s">
        <v>1216</v>
      </c>
      <c r="C96" s="218">
        <f t="shared" si="46"/>
        <v>0.12540000000000001</v>
      </c>
      <c r="D96" s="220">
        <f t="shared" si="47"/>
        <v>0.14838035527690699</v>
      </c>
      <c r="X96" s="284"/>
    </row>
    <row r="97" spans="1:24" x14ac:dyDescent="0.3">
      <c r="A97" s="160">
        <v>107</v>
      </c>
      <c r="B97" s="139" t="s">
        <v>1217</v>
      </c>
      <c r="C97" s="218">
        <f t="shared" si="46"/>
        <v>9.11E-2</v>
      </c>
      <c r="D97" s="218">
        <f t="shared" si="47"/>
        <v>7.6280041797283177E-2</v>
      </c>
      <c r="X97" s="284"/>
    </row>
    <row r="98" spans="1:24" ht="15" thickBot="1" x14ac:dyDescent="0.35">
      <c r="A98" s="169">
        <v>108</v>
      </c>
      <c r="B98" s="141" t="s">
        <v>1218</v>
      </c>
      <c r="C98" s="219">
        <f t="shared" si="46"/>
        <v>0.11954999999999999</v>
      </c>
      <c r="D98" s="221">
        <f t="shared" si="47"/>
        <v>0.13166144200626959</v>
      </c>
      <c r="X98" s="284"/>
    </row>
    <row r="99" spans="1:24" ht="15" thickTop="1" x14ac:dyDescent="0.3">
      <c r="X99" s="284"/>
    </row>
    <row r="100" spans="1:24" x14ac:dyDescent="0.3">
      <c r="X100" s="284"/>
    </row>
    <row r="101" spans="1:24" x14ac:dyDescent="0.3">
      <c r="X101" s="284"/>
    </row>
  </sheetData>
  <mergeCells count="23">
    <mergeCell ref="AD76:AK76"/>
    <mergeCell ref="AD75:AK75"/>
    <mergeCell ref="AA47:AQ47"/>
    <mergeCell ref="AB49:AE49"/>
    <mergeCell ref="AF49:AI49"/>
    <mergeCell ref="AJ49:AM49"/>
    <mergeCell ref="AN49:AQ49"/>
    <mergeCell ref="AB4:AC4"/>
    <mergeCell ref="AA1:AD1"/>
    <mergeCell ref="AA2:AD2"/>
    <mergeCell ref="AA3:AD3"/>
    <mergeCell ref="C89:D89"/>
    <mergeCell ref="L1:S1"/>
    <mergeCell ref="R75:T75"/>
    <mergeCell ref="R76:T76"/>
    <mergeCell ref="A1:J1"/>
    <mergeCell ref="A16:J16"/>
    <mergeCell ref="A31:J31"/>
    <mergeCell ref="A46:J46"/>
    <mergeCell ref="A61:J61"/>
    <mergeCell ref="D75:I75"/>
    <mergeCell ref="D62:I62"/>
    <mergeCell ref="Z10:AE10"/>
  </mergeCells>
  <printOptions horizontalCentered="1"/>
  <pageMargins left="0.25" right="0.25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DY1010"/>
  <sheetViews>
    <sheetView zoomScale="75" zoomScaleNormal="75" workbookViewId="0">
      <pane xSplit="10" ySplit="6" topLeftCell="AF7" activePane="bottomRight" state="frozen"/>
      <selection pane="topRight" activeCell="K1" sqref="K1"/>
      <selection pane="bottomLeft" activeCell="A7" sqref="A7"/>
      <selection pane="bottomRight" activeCell="AX3" sqref="AX3"/>
    </sheetView>
  </sheetViews>
  <sheetFormatPr defaultColWidth="9.109375" defaultRowHeight="14.4" x14ac:dyDescent="0.3"/>
  <cols>
    <col min="1" max="1" width="41.5546875" style="37" bestFit="1" customWidth="1"/>
    <col min="2" max="2" width="7.44140625" style="38" customWidth="1"/>
    <col min="3" max="3" width="4.44140625" style="39" customWidth="1"/>
    <col min="4" max="4" width="18.33203125" style="40" customWidth="1"/>
    <col min="5" max="5" width="8.88671875" style="37" bestFit="1" customWidth="1"/>
    <col min="6" max="6" width="10.5546875" style="41" customWidth="1"/>
    <col min="7" max="7" width="9.5546875" style="41" bestFit="1" customWidth="1"/>
    <col min="8" max="8" width="10.5546875" style="42" bestFit="1" customWidth="1"/>
    <col min="9" max="9" width="17.88671875" style="43" bestFit="1" customWidth="1"/>
    <col min="10" max="10" width="10.5546875" style="44" bestFit="1" customWidth="1"/>
    <col min="11" max="11" width="10.5546875" style="45" customWidth="1"/>
    <col min="12" max="12" width="8.88671875" style="46" hidden="1" customWidth="1"/>
    <col min="13" max="13" width="18.5546875" style="47" hidden="1" customWidth="1"/>
    <col min="14" max="14" width="9.5546875" style="48" customWidth="1"/>
    <col min="15" max="15" width="14.109375" style="46" hidden="1" customWidth="1"/>
    <col min="16" max="16" width="15.6640625" style="49" hidden="1" customWidth="1"/>
    <col min="17" max="17" width="18.44140625" style="50" customWidth="1"/>
    <col min="18" max="18" width="10" style="43" customWidth="1"/>
    <col min="19" max="19" width="13" style="51" customWidth="1"/>
    <col min="20" max="20" width="12" style="52" customWidth="1"/>
    <col min="21" max="21" width="10.109375" style="54" customWidth="1"/>
    <col min="22" max="22" width="0" style="54" hidden="1" customWidth="1"/>
    <col min="23" max="23" width="11.88671875" style="54" hidden="1" customWidth="1"/>
    <col min="24" max="30" width="10.5546875" style="54" hidden="1" customWidth="1"/>
    <col min="31" max="31" width="7.109375" style="54" hidden="1" customWidth="1"/>
    <col min="32" max="32" width="11.6640625" style="49" customWidth="1"/>
    <col min="33" max="33" width="9.109375" style="49"/>
    <col min="34" max="35" width="9.88671875" style="49" customWidth="1"/>
    <col min="36" max="36" width="9.109375" style="49" customWidth="1"/>
    <col min="37" max="37" width="9.6640625" style="49" customWidth="1"/>
    <col min="38" max="38" width="9.88671875" style="49" customWidth="1"/>
    <col min="39" max="39" width="11.5546875" style="49" customWidth="1"/>
    <col min="40" max="42" width="10.109375" style="49" customWidth="1"/>
    <col min="43" max="44" width="9.109375" style="49"/>
    <col min="45" max="45" width="9.109375" style="49" customWidth="1"/>
    <col min="46" max="46" width="9.109375" style="269" customWidth="1"/>
    <col min="47" max="47" width="10.33203125" style="49" customWidth="1"/>
    <col min="48" max="50" width="10.33203125" style="254" customWidth="1"/>
    <col min="51" max="51" width="9.109375" style="254"/>
    <col min="52" max="16384" width="9.109375" style="49"/>
  </cols>
  <sheetData>
    <row r="1" spans="1:70" x14ac:dyDescent="0.3">
      <c r="E1" s="38" t="s">
        <v>1260</v>
      </c>
      <c r="F1" s="38" t="s">
        <v>1260</v>
      </c>
      <c r="G1" s="42" t="s">
        <v>1263</v>
      </c>
      <c r="H1" s="38" t="s">
        <v>1260</v>
      </c>
      <c r="K1" s="45" t="s">
        <v>44</v>
      </c>
      <c r="U1" s="53"/>
      <c r="AH1" s="147" t="s">
        <v>1258</v>
      </c>
      <c r="AI1" s="239">
        <v>20</v>
      </c>
      <c r="AR1"/>
      <c r="AS1"/>
      <c r="AT1" s="1"/>
      <c r="AU1"/>
      <c r="AV1" s="273" t="s">
        <v>1317</v>
      </c>
      <c r="AW1" s="288" t="s">
        <v>1320</v>
      </c>
      <c r="AX1" s="273" t="s">
        <v>1318</v>
      </c>
      <c r="AY1" s="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x14ac:dyDescent="0.3">
      <c r="E2" s="233" t="s">
        <v>1261</v>
      </c>
      <c r="F2" s="233" t="s">
        <v>1262</v>
      </c>
      <c r="G2" s="234" t="s">
        <v>1264</v>
      </c>
      <c r="H2" s="233" t="s">
        <v>1266</v>
      </c>
      <c r="I2" s="237" t="s">
        <v>1267</v>
      </c>
      <c r="AE2" s="54" t="s">
        <v>44</v>
      </c>
      <c r="AH2" s="147" t="s">
        <v>1268</v>
      </c>
      <c r="AI2" s="239">
        <f>COUNTA($A$7:$A$961)</f>
        <v>955</v>
      </c>
      <c r="AJ2" s="150">
        <f>AI2/$I$3</f>
        <v>4.9456191131727829</v>
      </c>
      <c r="AK2" s="222" t="s">
        <v>1270</v>
      </c>
      <c r="AL2" s="222"/>
      <c r="AR2"/>
      <c r="AS2"/>
      <c r="AT2" s="281"/>
      <c r="AU2"/>
      <c r="AV2" s="273" t="s">
        <v>1316</v>
      </c>
      <c r="AW2" s="288" t="s">
        <v>1321</v>
      </c>
      <c r="AX2" s="273" t="s">
        <v>1319</v>
      </c>
      <c r="AY2" s="1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0" x14ac:dyDescent="0.3">
      <c r="A3" s="37" t="s">
        <v>45</v>
      </c>
      <c r="D3" s="232" t="s">
        <v>1206</v>
      </c>
      <c r="E3" s="231">
        <f>SUM(E$7:E$961)</f>
        <v>11.450439814814812</v>
      </c>
      <c r="F3" s="231">
        <f>SUM(F$7:F$961)/24</f>
        <v>179.31249999999991</v>
      </c>
      <c r="G3" s="236">
        <f>F3/E3</f>
        <v>15.659878825615218</v>
      </c>
      <c r="H3" s="231">
        <f>SUM(H$7:H$961)</f>
        <v>192.62309027785523</v>
      </c>
      <c r="I3" s="238">
        <f>E3/24+H3</f>
        <v>193.10019193680586</v>
      </c>
      <c r="L3" s="57">
        <v>203</v>
      </c>
      <c r="N3" s="57">
        <v>53.6</v>
      </c>
      <c r="Q3" s="58" t="s">
        <v>46</v>
      </c>
      <c r="R3" s="59">
        <v>96</v>
      </c>
      <c r="S3" s="60"/>
      <c r="T3" s="57"/>
      <c r="U3" s="61"/>
      <c r="Y3" s="54">
        <f>COUNTIF(Y$7:Y$963,"Y")</f>
        <v>165</v>
      </c>
      <c r="AA3" s="54" t="s">
        <v>47</v>
      </c>
      <c r="AB3" s="54">
        <v>51.412999999999997</v>
      </c>
      <c r="AC3" s="54">
        <v>-0.2616</v>
      </c>
      <c r="AE3" s="62" t="s">
        <v>44</v>
      </c>
      <c r="AH3" s="147" t="s">
        <v>1259</v>
      </c>
      <c r="AI3" s="239">
        <f>COUNTIF($F$7:$F$961,"&gt;0")</f>
        <v>841</v>
      </c>
      <c r="AJ3" s="150">
        <f>AI3/$I$3</f>
        <v>4.3552520148463989</v>
      </c>
      <c r="AK3" s="222" t="s">
        <v>1271</v>
      </c>
      <c r="AL3" s="222"/>
      <c r="AP3" s="227"/>
      <c r="AQ3" s="218">
        <f>AQ4/COUNTA($A$7:$A$961)</f>
        <v>0.10680628272251309</v>
      </c>
      <c r="AR3" s="218">
        <f t="shared" ref="AR3:AS3" si="0">AR4/COUNTA($A$7:$A$961)</f>
        <v>6.5968586387434552E-2</v>
      </c>
      <c r="AS3" s="218">
        <f t="shared" si="0"/>
        <v>4.1884816753926704E-2</v>
      </c>
      <c r="AT3" s="279"/>
      <c r="AU3"/>
      <c r="AV3" s="287">
        <f>AV4/$AU4</f>
        <v>6.2985897767073792E-2</v>
      </c>
      <c r="AW3" s="287">
        <f ca="1">AW4/$AU4</f>
        <v>-3.6900082362957269E-2</v>
      </c>
      <c r="AX3" s="286">
        <f ca="1">(AX4-$AU4)/$AU4</f>
        <v>2.608581540411635E-2</v>
      </c>
      <c r="AY3" s="1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x14ac:dyDescent="0.3">
      <c r="A4" s="37" t="s">
        <v>48</v>
      </c>
      <c r="D4" s="232" t="s">
        <v>1265</v>
      </c>
      <c r="E4" s="231">
        <f>SUMIFS(E$7:E$961,$F$7:$F$961,"&gt;0")</f>
        <v>10.415636574074068</v>
      </c>
      <c r="F4" s="235">
        <f>F3</f>
        <v>179.31249999999991</v>
      </c>
      <c r="G4" s="236">
        <f>F4/E4</f>
        <v>17.215702441685902</v>
      </c>
      <c r="H4" s="231">
        <f>SUMIFS(H$7:H$961,$F$7:$F$961,"&gt;0")</f>
        <v>152.13851851858635</v>
      </c>
      <c r="I4" s="235">
        <f>I3</f>
        <v>193.10019193680586</v>
      </c>
      <c r="L4" s="57">
        <v>-13</v>
      </c>
      <c r="N4" s="57">
        <v>-40</v>
      </c>
      <c r="Q4" s="304" t="s">
        <v>49</v>
      </c>
      <c r="R4" s="304"/>
      <c r="S4" s="63"/>
      <c r="T4" s="64"/>
      <c r="U4" s="53"/>
      <c r="Y4" s="54">
        <f>COUNTIFS(Y$7:Y$963,"Y",Z$7:Z$963,0)</f>
        <v>40</v>
      </c>
      <c r="AA4" s="54" t="s">
        <v>50</v>
      </c>
      <c r="AB4" s="54">
        <v>0.50560000000000005</v>
      </c>
      <c r="AC4" s="54">
        <v>0.73040000000000005</v>
      </c>
      <c r="AD4" s="54" t="s">
        <v>51</v>
      </c>
      <c r="AE4" s="62" t="s">
        <v>44</v>
      </c>
      <c r="AF4" s="49" t="s">
        <v>51</v>
      </c>
      <c r="AH4" s="147" t="s">
        <v>1269</v>
      </c>
      <c r="AI4" s="239">
        <f>AI2-AI3</f>
        <v>114</v>
      </c>
      <c r="AN4" s="65">
        <f>SUM(AN7:AN961)</f>
        <v>232</v>
      </c>
      <c r="AP4" s="227" t="s">
        <v>1256</v>
      </c>
      <c r="AQ4" s="226">
        <f>SUM(AQ7:AQ961)</f>
        <v>102</v>
      </c>
      <c r="AR4" s="226">
        <f>SUM(AR7:AR961)</f>
        <v>63</v>
      </c>
      <c r="AS4" s="230">
        <f>SUM(AS7:AS961)</f>
        <v>40</v>
      </c>
      <c r="AT4" s="278"/>
      <c r="AU4" s="283">
        <f>SUM(AU7:AU963)</f>
        <v>601.33306874041546</v>
      </c>
      <c r="AV4" s="283">
        <f>SUM(AV7:AV963)</f>
        <v>37.875503191644562</v>
      </c>
      <c r="AW4" s="283">
        <f t="shared" ref="AW4:AX4" ca="1" si="1">SUM(AW7:AW963)</f>
        <v>-22.189239764091177</v>
      </c>
      <c r="AX4" s="283">
        <f t="shared" ca="1" si="1"/>
        <v>617.01933216796874</v>
      </c>
      <c r="AY4" s="1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x14ac:dyDescent="0.3">
      <c r="E5" s="56"/>
      <c r="J5" s="57"/>
      <c r="L5" s="57"/>
      <c r="N5" s="57"/>
      <c r="Q5" s="53"/>
      <c r="R5" s="53"/>
      <c r="S5" s="63"/>
      <c r="T5" s="64"/>
      <c r="U5" s="53"/>
      <c r="Y5" s="54">
        <f>COUNTIFS(Y$7:Y$963,"Y",Z$7:Z$963,1)</f>
        <v>125</v>
      </c>
      <c r="Z5" s="54">
        <f>SUM(Z7:Z963)</f>
        <v>226</v>
      </c>
      <c r="AA5" s="54">
        <f>COUNTIFS(AA7:AA963,"+")</f>
        <v>226</v>
      </c>
      <c r="AD5" s="54">
        <v>30</v>
      </c>
      <c r="AE5" s="62" t="s">
        <v>44</v>
      </c>
      <c r="AF5" s="67">
        <v>20</v>
      </c>
      <c r="AG5" s="55" t="s">
        <v>44</v>
      </c>
      <c r="AH5" s="55"/>
      <c r="AI5" s="55"/>
      <c r="AJ5" s="55"/>
      <c r="AK5" s="55"/>
      <c r="AL5" s="55"/>
      <c r="AM5" s="55"/>
      <c r="AN5" s="55"/>
      <c r="AO5" s="55"/>
      <c r="AP5" s="55"/>
      <c r="AQ5" s="227" t="s">
        <v>1255</v>
      </c>
      <c r="AR5" s="228">
        <v>30</v>
      </c>
      <c r="AS5"/>
      <c r="AT5" s="281"/>
      <c r="AU5" s="291" t="s">
        <v>1280</v>
      </c>
      <c r="AV5" s="291"/>
      <c r="AW5" s="291"/>
      <c r="AX5" s="291"/>
      <c r="AY5" s="1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s="66" customFormat="1" ht="86.4" x14ac:dyDescent="0.3">
      <c r="A6" s="42" t="s">
        <v>52</v>
      </c>
      <c r="B6" s="42" t="s">
        <v>53</v>
      </c>
      <c r="C6" s="68" t="s">
        <v>54</v>
      </c>
      <c r="D6" s="42" t="s">
        <v>55</v>
      </c>
      <c r="E6" s="42" t="s">
        <v>56</v>
      </c>
      <c r="F6" s="69" t="s">
        <v>57</v>
      </c>
      <c r="G6" s="69" t="s">
        <v>58</v>
      </c>
      <c r="H6" s="70" t="s">
        <v>59</v>
      </c>
      <c r="I6" s="70" t="s">
        <v>60</v>
      </c>
      <c r="J6" s="70" t="s">
        <v>61</v>
      </c>
      <c r="K6" s="71" t="s">
        <v>62</v>
      </c>
      <c r="L6" s="72" t="s">
        <v>63</v>
      </c>
      <c r="M6" s="73" t="s">
        <v>64</v>
      </c>
      <c r="N6" s="74" t="s">
        <v>65</v>
      </c>
      <c r="O6" s="72" t="s">
        <v>66</v>
      </c>
      <c r="P6" s="74" t="s">
        <v>67</v>
      </c>
      <c r="Q6" s="75" t="s">
        <v>68</v>
      </c>
      <c r="R6" s="76" t="s">
        <v>63</v>
      </c>
      <c r="S6" s="77" t="s">
        <v>69</v>
      </c>
      <c r="T6" s="78" t="s">
        <v>70</v>
      </c>
      <c r="U6" s="74" t="s">
        <v>71</v>
      </c>
      <c r="V6" s="79" t="s">
        <v>72</v>
      </c>
      <c r="W6" s="79" t="s">
        <v>73</v>
      </c>
      <c r="X6" s="79" t="s">
        <v>74</v>
      </c>
      <c r="Y6" s="79" t="s">
        <v>75</v>
      </c>
      <c r="Z6" s="79" t="s">
        <v>76</v>
      </c>
      <c r="AA6" s="79" t="s">
        <v>77</v>
      </c>
      <c r="AB6" s="79" t="s">
        <v>78</v>
      </c>
      <c r="AC6" s="79" t="s">
        <v>79</v>
      </c>
      <c r="AD6" s="79" t="s">
        <v>80</v>
      </c>
      <c r="AE6" s="79" t="s">
        <v>81</v>
      </c>
      <c r="AF6" s="79" t="s">
        <v>82</v>
      </c>
      <c r="AG6" s="79" t="s">
        <v>83</v>
      </c>
      <c r="AH6" s="80" t="s">
        <v>84</v>
      </c>
      <c r="AI6" s="81" t="s">
        <v>85</v>
      </c>
      <c r="AJ6" s="82" t="s">
        <v>86</v>
      </c>
      <c r="AK6" s="83" t="s">
        <v>1300</v>
      </c>
      <c r="AL6" s="83" t="s">
        <v>87</v>
      </c>
      <c r="AM6" s="84" t="s">
        <v>88</v>
      </c>
      <c r="AN6" s="85" t="s">
        <v>89</v>
      </c>
      <c r="AO6" s="85" t="s">
        <v>90</v>
      </c>
      <c r="AP6" s="85" t="s">
        <v>91</v>
      </c>
      <c r="AQ6" s="223" t="s">
        <v>1253</v>
      </c>
      <c r="AR6" s="223" t="s">
        <v>1254</v>
      </c>
      <c r="AS6" s="229" t="s">
        <v>1257</v>
      </c>
      <c r="AT6" s="280" t="s">
        <v>1314</v>
      </c>
      <c r="AU6" s="69" t="s">
        <v>1297</v>
      </c>
      <c r="AV6" s="272" t="s">
        <v>1301</v>
      </c>
      <c r="AW6" s="272" t="s">
        <v>1311</v>
      </c>
      <c r="AX6" s="272" t="s">
        <v>1315</v>
      </c>
      <c r="AY6" s="1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x14ac:dyDescent="0.3">
      <c r="A7" s="41" t="s">
        <v>92</v>
      </c>
      <c r="B7" s="42">
        <v>2</v>
      </c>
      <c r="C7" s="68" t="s">
        <v>93</v>
      </c>
      <c r="D7" s="95">
        <v>38657.298611111109</v>
      </c>
      <c r="E7" s="96">
        <v>2.4375000000000004E-2</v>
      </c>
      <c r="F7" s="41">
        <v>6.7</v>
      </c>
      <c r="G7" s="41">
        <v>3</v>
      </c>
      <c r="H7" s="97">
        <v>0.60119212963036261</v>
      </c>
      <c r="I7" s="98" t="s">
        <v>94</v>
      </c>
      <c r="J7" s="99">
        <v>865.7166666666667</v>
      </c>
      <c r="K7" s="100">
        <v>40483.298611111109</v>
      </c>
      <c r="L7" s="46">
        <v>3.2</v>
      </c>
      <c r="M7" s="101">
        <v>38657.286805555559</v>
      </c>
      <c r="N7" s="102">
        <v>-2.9</v>
      </c>
      <c r="O7" s="46">
        <v>3.2</v>
      </c>
      <c r="P7" s="57">
        <v>-2.9</v>
      </c>
      <c r="Q7" s="50">
        <v>14.428611111111111</v>
      </c>
      <c r="R7" s="103">
        <v>3.2</v>
      </c>
      <c r="S7" s="104">
        <v>7.8130846401992855</v>
      </c>
      <c r="T7" s="57">
        <v>185</v>
      </c>
      <c r="U7" s="105"/>
      <c r="V7" s="86">
        <v>6.1</v>
      </c>
      <c r="W7" s="86">
        <f t="shared" ref="W7:W70" si="2">ABS(S7-V7)</f>
        <v>1.7130846401992859</v>
      </c>
      <c r="X7" s="86">
        <f t="shared" ref="X7:X70" si="3">ABS(AB7-V7)</f>
        <v>46.746759999999995</v>
      </c>
      <c r="Y7" s="86" t="str">
        <f t="shared" ref="Y7:Y70" si="4">IF(B7=2,"",IF(INT(D7)&lt;&gt;INT(D6),"Y",""))</f>
        <v/>
      </c>
      <c r="Z7" s="88">
        <f t="shared" ref="Z7:Z70" si="5">IF(X7&lt;W7,1,0)</f>
        <v>0</v>
      </c>
      <c r="AA7" s="88" t="str">
        <f t="shared" ref="AA7:AA70" si="6">IF($Z7=1,"+","o")</f>
        <v>o</v>
      </c>
      <c r="AB7" s="89">
        <f t="shared" ref="AB7:AC26" si="7">(AB$3+AB$4*$N7)-$N7</f>
        <v>52.846759999999996</v>
      </c>
      <c r="AC7" s="89">
        <f t="shared" si="7"/>
        <v>0.52023999999999981</v>
      </c>
      <c r="AD7" s="88">
        <f t="shared" ref="AD7:AD70" si="8">IF(L7-N7&gt;$AD$5,1,0)</f>
        <v>0</v>
      </c>
      <c r="AE7" s="88">
        <v>4.7</v>
      </c>
      <c r="AF7" s="87">
        <f>IF(R7-AH7&gt;$AF$5,1,0)</f>
        <v>0</v>
      </c>
      <c r="AG7" s="88">
        <f>IF(Q7&gt;=6,1,0)</f>
        <v>1</v>
      </c>
      <c r="AH7" s="90">
        <f t="shared" ref="AH7:AH70" si="9">S7+P7</f>
        <v>4.9130846401992851</v>
      </c>
      <c r="AI7" s="91">
        <f>AB7+P7</f>
        <v>49.946759999999998</v>
      </c>
      <c r="AJ7" s="82">
        <f t="shared" ref="AJ7:AJ70" si="10">AC7+P7</f>
        <v>-2.3797600000000001</v>
      </c>
      <c r="AK7" s="271">
        <f>IF(J7&lt;6,101,IF(J7&lt;30,102,IF(J7&lt;60,103,IF(J7&lt;90,104,IF(J7&lt;120,105,IF(J7&lt;360,106,IF(J7&lt;720,107,108)))))))</f>
        <v>108</v>
      </c>
      <c r="AL7" s="271">
        <f>VLOOKUP(AK7,RevisedCalcs!$AE$65:$AJ$72,2,FALSE)</f>
        <v>720</v>
      </c>
      <c r="AM7" s="92" t="str">
        <f t="shared" ref="AM7:AM70" si="11">IF(P7&lt;-20,"&lt;-20",IF(P7&lt;-10,"-20 to -10",IF(P7&lt;0,"-10 to 0",IF(P7&lt;10,"0 to 10",IF(P7&lt;20,"10 to 20","&gt;=20")))))</f>
        <v>-10 to 0</v>
      </c>
      <c r="AN7" s="93">
        <f t="shared" ref="AN7:AN70" si="12">IF(OR(X7&lt;W7,AND(AF7=1,AG7=1)),1,0)</f>
        <v>0</v>
      </c>
      <c r="AO7" s="93" t="str">
        <f>IF($AN7=1,"+","o")</f>
        <v>o</v>
      </c>
      <c r="AP7" s="94" t="str">
        <f t="shared" ref="AP7:AP70" si="13">IF(AN7&lt;&gt;Z7,"X","")</f>
        <v/>
      </c>
      <c r="AQ7" s="54">
        <v>0</v>
      </c>
      <c r="AR7" s="214">
        <f t="shared" ref="AR7:AR70" si="14">IF(AND(AQ6=1,J7&lt;=$AR$5),1,0)</f>
        <v>0</v>
      </c>
      <c r="AS7" s="214">
        <f>IF(AND(AQ7=1,AN7=1),1,0)</f>
        <v>0</v>
      </c>
      <c r="AT7" s="282">
        <f>E7*24*60</f>
        <v>35.1</v>
      </c>
      <c r="AU7" s="268">
        <f>IF(F7&gt;0,RevisedCalcs!$AB$53*F7,"")</f>
        <v>0.93430999502824086</v>
      </c>
      <c r="AV7" s="268" t="str">
        <f>IF(AU7&lt;&gt;"","",SUMIFS(RevisedCalcs!$AF$6:$BN$6,RevisedCalcs!$AF$4:$BN$4,"&lt;="&amp;AT7)/10^3*VLOOKUP(AK7,RevisedCalcs!$AE$65:$AJ$72,6,FALSE))</f>
        <v/>
      </c>
      <c r="AW7" s="270" t="str">
        <f ca="1">IF(AU7="","",IF(AR7=1,-AU7*OFFSET(RevisedCalcs!$AD$79,0,MATCH(E6*24*60,RevisedCalcs!$AE$80:$AI$80,1)),""))</f>
        <v/>
      </c>
      <c r="AX7" s="268">
        <f ca="1">SUM(AU7:AW7)</f>
        <v>0.93430999502824086</v>
      </c>
      <c r="AY7" s="1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x14ac:dyDescent="0.3">
      <c r="A8" s="194" t="s">
        <v>92</v>
      </c>
      <c r="B8" s="205">
        <v>3</v>
      </c>
      <c r="C8" s="206" t="s">
        <v>95</v>
      </c>
      <c r="D8" s="207">
        <v>38657.597916666666</v>
      </c>
      <c r="E8" s="208">
        <v>1.7037037037037038E-2</v>
      </c>
      <c r="F8" s="194">
        <v>0</v>
      </c>
      <c r="G8" s="194">
        <v>3</v>
      </c>
      <c r="H8" s="195">
        <v>0.27493055555532919</v>
      </c>
      <c r="I8" s="196" t="s">
        <v>96</v>
      </c>
      <c r="J8" s="197">
        <v>395.9</v>
      </c>
      <c r="K8" s="209">
        <v>40483.597916666666</v>
      </c>
      <c r="L8" s="199">
        <v>23</v>
      </c>
      <c r="M8" s="101">
        <v>38657.578472222223</v>
      </c>
      <c r="N8" s="200">
        <v>6.1</v>
      </c>
      <c r="O8" s="199">
        <v>23</v>
      </c>
      <c r="P8" s="201">
        <v>6.1</v>
      </c>
      <c r="Q8" s="202">
        <v>6.5983333333333327</v>
      </c>
      <c r="R8" s="203">
        <v>23</v>
      </c>
      <c r="S8" s="204">
        <v>41.603077946771435</v>
      </c>
      <c r="T8" s="201">
        <v>174.2</v>
      </c>
      <c r="U8" s="105"/>
      <c r="V8" s="86">
        <v>16.899999999999999</v>
      </c>
      <c r="W8" s="86">
        <f t="shared" si="2"/>
        <v>24.703077946771437</v>
      </c>
      <c r="X8" s="86">
        <f t="shared" si="3"/>
        <v>31.497159999999994</v>
      </c>
      <c r="Y8" s="86" t="str">
        <f t="shared" si="4"/>
        <v/>
      </c>
      <c r="Z8" s="88">
        <f t="shared" si="5"/>
        <v>0</v>
      </c>
      <c r="AA8" s="88" t="str">
        <f t="shared" si="6"/>
        <v>o</v>
      </c>
      <c r="AB8" s="89">
        <f t="shared" si="7"/>
        <v>48.397159999999992</v>
      </c>
      <c r="AC8" s="89">
        <f t="shared" si="7"/>
        <v>-1.906159999999999</v>
      </c>
      <c r="AD8" s="88">
        <f t="shared" si="8"/>
        <v>0</v>
      </c>
      <c r="AE8" s="88">
        <v>4.7</v>
      </c>
      <c r="AF8" s="87">
        <f t="shared" ref="AF8:AF71" si="15">IF(R8-AH8&gt;$AF$5,1,0)</f>
        <v>0</v>
      </c>
      <c r="AG8" s="88">
        <f t="shared" ref="AG8:AG71" si="16">IF(Q8&gt;=6,1,0)</f>
        <v>1</v>
      </c>
      <c r="AH8" s="90">
        <f t="shared" si="9"/>
        <v>47.703077946771437</v>
      </c>
      <c r="AI8" s="91">
        <f t="shared" ref="AI8:AI71" si="17">AB8+P8</f>
        <v>54.497159999999994</v>
      </c>
      <c r="AJ8" s="82">
        <f t="shared" si="10"/>
        <v>4.1938400000000007</v>
      </c>
      <c r="AK8" s="271">
        <f t="shared" ref="AK8:AK71" si="18">IF(J8&lt;6,101,IF(J8&lt;30,102,IF(J8&lt;60,103,IF(J8&lt;90,104,IF(J8&lt;120,105,IF(J8&lt;360,106,IF(J8&lt;720,107,108)))))))</f>
        <v>107</v>
      </c>
      <c r="AL8" s="271">
        <f>VLOOKUP(AK8,RevisedCalcs!$AE$65:$AJ$72,2,FALSE)</f>
        <v>540</v>
      </c>
      <c r="AM8" s="92" t="str">
        <f t="shared" si="11"/>
        <v>0 to 10</v>
      </c>
      <c r="AN8" s="93">
        <f t="shared" si="12"/>
        <v>0</v>
      </c>
      <c r="AO8" s="93" t="str">
        <f t="shared" ref="AO8:AO71" si="19">IF($AN8=1,"+","o")</f>
        <v>o</v>
      </c>
      <c r="AP8" s="94" t="str">
        <f t="shared" si="13"/>
        <v/>
      </c>
      <c r="AQ8" s="224">
        <v>1</v>
      </c>
      <c r="AR8" s="214">
        <f t="shared" si="14"/>
        <v>0</v>
      </c>
      <c r="AS8" s="214">
        <f t="shared" ref="AS8:AS71" si="20">IF(AND(AQ8=1,AN8=1),1,0)</f>
        <v>0</v>
      </c>
      <c r="AT8" s="282">
        <f t="shared" ref="AT8:AT71" si="21">E8*24*60</f>
        <v>24.533333333333335</v>
      </c>
      <c r="AU8" s="268" t="str">
        <f>IF(F8&gt;0,RevisedCalcs!$AB$53*F8,"")</f>
        <v/>
      </c>
      <c r="AV8" s="268">
        <f>IF(AU8&lt;&gt;"","",SUMIFS(RevisedCalcs!$AF$6:$BN$6,RevisedCalcs!$AF$4:$BN$4,"&lt;="&amp;AT8)/10^3*VLOOKUP(AK8,RevisedCalcs!$AE$65:$AJ$72,6,FALSE))</f>
        <v>0.60769461564736516</v>
      </c>
      <c r="AW8" s="270" t="str">
        <f ca="1">IF(AU8="","",IF(AR8=1,-AU8*OFFSET(RevisedCalcs!$AD$79,0,MATCH(E7*24*60,RevisedCalcs!$AE$80:$AI$80,1)),""))</f>
        <v/>
      </c>
      <c r="AX8" s="268">
        <f t="shared" ref="AX8:AX71" ca="1" si="22">SUM(AU8:AW8)</f>
        <v>0.60769461564736516</v>
      </c>
    </row>
    <row r="9" spans="1:70" x14ac:dyDescent="0.3">
      <c r="A9" s="41" t="s">
        <v>92</v>
      </c>
      <c r="B9" s="42">
        <v>4</v>
      </c>
      <c r="C9" s="68" t="s">
        <v>97</v>
      </c>
      <c r="D9" s="95">
        <v>38657.681250000001</v>
      </c>
      <c r="E9" s="96">
        <v>1.5740740740740743E-2</v>
      </c>
      <c r="F9" s="41">
        <v>6.6</v>
      </c>
      <c r="G9" s="41">
        <v>3</v>
      </c>
      <c r="H9" s="97">
        <v>6.6296296296059154E-2</v>
      </c>
      <c r="I9" s="98" t="s">
        <v>98</v>
      </c>
      <c r="J9" s="99">
        <v>95.466666666666669</v>
      </c>
      <c r="K9" s="100">
        <v>40483.681250000001</v>
      </c>
      <c r="L9" s="46">
        <v>93.2</v>
      </c>
      <c r="M9" s="101">
        <v>38657.661805555559</v>
      </c>
      <c r="N9" s="102">
        <v>6.1</v>
      </c>
      <c r="O9" s="46">
        <v>93.2</v>
      </c>
      <c r="P9" s="57">
        <v>6.1</v>
      </c>
      <c r="Q9" s="50">
        <v>1.5911111111111111</v>
      </c>
      <c r="R9" s="103">
        <v>93.2</v>
      </c>
      <c r="S9" s="104">
        <v>118.252471120108</v>
      </c>
      <c r="T9" s="57">
        <v>186.8</v>
      </c>
      <c r="U9" s="105"/>
      <c r="V9" s="57">
        <v>87.100000000000009</v>
      </c>
      <c r="W9" s="57">
        <f t="shared" si="2"/>
        <v>31.15247112010799</v>
      </c>
      <c r="X9" s="86">
        <f t="shared" si="3"/>
        <v>38.702840000000016</v>
      </c>
      <c r="Y9" s="86" t="str">
        <f t="shared" si="4"/>
        <v/>
      </c>
      <c r="Z9" s="44">
        <f t="shared" si="5"/>
        <v>0</v>
      </c>
      <c r="AA9" s="44" t="str">
        <f t="shared" si="6"/>
        <v>o</v>
      </c>
      <c r="AB9" s="89">
        <f t="shared" si="7"/>
        <v>48.397159999999992</v>
      </c>
      <c r="AC9" s="89">
        <f t="shared" si="7"/>
        <v>-1.906159999999999</v>
      </c>
      <c r="AD9" s="44">
        <f t="shared" si="8"/>
        <v>1</v>
      </c>
      <c r="AE9" s="44">
        <v>4.7</v>
      </c>
      <c r="AF9" s="87">
        <f t="shared" si="15"/>
        <v>0</v>
      </c>
      <c r="AG9" s="44">
        <f t="shared" si="16"/>
        <v>0</v>
      </c>
      <c r="AH9" s="90">
        <f t="shared" si="9"/>
        <v>124.35247112010799</v>
      </c>
      <c r="AI9" s="91">
        <f t="shared" si="17"/>
        <v>54.497159999999994</v>
      </c>
      <c r="AJ9" s="82">
        <f t="shared" si="10"/>
        <v>4.1938400000000007</v>
      </c>
      <c r="AK9" s="271">
        <f t="shared" si="18"/>
        <v>105</v>
      </c>
      <c r="AL9" s="271">
        <f>VLOOKUP(AK9,RevisedCalcs!$AE$65:$AJ$72,2,FALSE)</f>
        <v>105</v>
      </c>
      <c r="AM9" s="92" t="str">
        <f t="shared" si="11"/>
        <v>0 to 10</v>
      </c>
      <c r="AN9" s="93">
        <f t="shared" si="12"/>
        <v>0</v>
      </c>
      <c r="AO9" s="93" t="str">
        <f t="shared" si="19"/>
        <v>o</v>
      </c>
      <c r="AP9" s="94" t="str">
        <f t="shared" si="13"/>
        <v/>
      </c>
      <c r="AQ9" s="54">
        <v>0</v>
      </c>
      <c r="AR9" s="214">
        <f t="shared" si="14"/>
        <v>0</v>
      </c>
      <c r="AS9" s="214">
        <f t="shared" si="20"/>
        <v>0</v>
      </c>
      <c r="AT9" s="282">
        <f t="shared" si="21"/>
        <v>22.666666666666668</v>
      </c>
      <c r="AU9" s="268">
        <f>IF(F9&gt;0,RevisedCalcs!$AB$53*F9,"")</f>
        <v>0.92036506972931176</v>
      </c>
      <c r="AV9" s="268" t="str">
        <f>IF(AU9&lt;&gt;"","",SUMIFS(RevisedCalcs!$AF$6:$BN$6,RevisedCalcs!$AF$4:$BN$4,"&lt;="&amp;AT9)/10^3*VLOOKUP(AK9,RevisedCalcs!$AE$65:$AJ$72,6,FALSE))</f>
        <v/>
      </c>
      <c r="AW9" s="270" t="str">
        <f ca="1">IF(AU9="","",IF(AR9=1,-AU9*OFFSET(RevisedCalcs!$AD$79,0,MATCH(E8*24*60,RevisedCalcs!$AE$80:$AI$80,1)),""))</f>
        <v/>
      </c>
      <c r="AX9" s="268">
        <f t="shared" ca="1" si="22"/>
        <v>0.92036506972931176</v>
      </c>
    </row>
    <row r="10" spans="1:70" x14ac:dyDescent="0.3">
      <c r="A10" s="194" t="s">
        <v>92</v>
      </c>
      <c r="B10" s="205">
        <v>5</v>
      </c>
      <c r="C10" s="206" t="s">
        <v>99</v>
      </c>
      <c r="D10" s="207">
        <v>38658.292361111111</v>
      </c>
      <c r="E10" s="208">
        <v>1.7060185185185185E-2</v>
      </c>
      <c r="F10" s="194">
        <v>0</v>
      </c>
      <c r="G10" s="194">
        <v>4</v>
      </c>
      <c r="H10" s="195">
        <v>0.59537037037080154</v>
      </c>
      <c r="I10" s="196" t="s">
        <v>100</v>
      </c>
      <c r="J10" s="197">
        <v>857.33333333333337</v>
      </c>
      <c r="K10" s="209">
        <v>40484.292361111111</v>
      </c>
      <c r="L10" s="199">
        <v>-5.8</v>
      </c>
      <c r="M10" s="101">
        <v>38658.286805555559</v>
      </c>
      <c r="N10" s="200">
        <v>-8</v>
      </c>
      <c r="O10" s="199">
        <v>-5.8</v>
      </c>
      <c r="P10" s="201">
        <v>-8</v>
      </c>
      <c r="Q10" s="202">
        <v>14.28888888888889</v>
      </c>
      <c r="R10" s="203">
        <v>-5.8</v>
      </c>
      <c r="S10" s="204">
        <v>8.2748176935243265</v>
      </c>
      <c r="T10" s="201">
        <v>163.4</v>
      </c>
      <c r="U10" s="105"/>
      <c r="V10" s="86">
        <v>2.2000000000000002</v>
      </c>
      <c r="W10" s="86">
        <f t="shared" si="2"/>
        <v>6.0748176935243263</v>
      </c>
      <c r="X10" s="86">
        <f t="shared" si="3"/>
        <v>53.168199999999992</v>
      </c>
      <c r="Y10" s="86" t="str">
        <f t="shared" si="4"/>
        <v>Y</v>
      </c>
      <c r="Z10" s="88">
        <f t="shared" si="5"/>
        <v>0</v>
      </c>
      <c r="AA10" s="88" t="str">
        <f t="shared" si="6"/>
        <v>o</v>
      </c>
      <c r="AB10" s="89">
        <f t="shared" si="7"/>
        <v>55.368199999999995</v>
      </c>
      <c r="AC10" s="89">
        <f t="shared" si="7"/>
        <v>1.8952</v>
      </c>
      <c r="AD10" s="88">
        <f t="shared" si="8"/>
        <v>0</v>
      </c>
      <c r="AE10" s="88">
        <v>4.7</v>
      </c>
      <c r="AF10" s="87">
        <f t="shared" si="15"/>
        <v>0</v>
      </c>
      <c r="AG10" s="88">
        <f t="shared" si="16"/>
        <v>1</v>
      </c>
      <c r="AH10" s="90">
        <f t="shared" si="9"/>
        <v>0.2748176935243265</v>
      </c>
      <c r="AI10" s="91">
        <f t="shared" si="17"/>
        <v>47.368199999999995</v>
      </c>
      <c r="AJ10" s="82">
        <f t="shared" si="10"/>
        <v>-6.1048</v>
      </c>
      <c r="AK10" s="271">
        <f t="shared" si="18"/>
        <v>108</v>
      </c>
      <c r="AL10" s="271">
        <f>VLOOKUP(AK10,RevisedCalcs!$AE$65:$AJ$72,2,FALSE)</f>
        <v>720</v>
      </c>
      <c r="AM10" s="92" t="str">
        <f t="shared" si="11"/>
        <v>-10 to 0</v>
      </c>
      <c r="AN10" s="93">
        <f t="shared" si="12"/>
        <v>0</v>
      </c>
      <c r="AO10" s="93" t="str">
        <f t="shared" si="19"/>
        <v>o</v>
      </c>
      <c r="AP10" s="94" t="str">
        <f t="shared" si="13"/>
        <v/>
      </c>
      <c r="AQ10" s="224">
        <v>1</v>
      </c>
      <c r="AR10" s="214">
        <f t="shared" si="14"/>
        <v>0</v>
      </c>
      <c r="AS10" s="214">
        <f t="shared" si="20"/>
        <v>0</v>
      </c>
      <c r="AT10" s="282">
        <f t="shared" si="21"/>
        <v>24.566666666666666</v>
      </c>
      <c r="AU10" s="268" t="str">
        <f>IF(F10&gt;0,RevisedCalcs!$AB$53*F10,"")</f>
        <v/>
      </c>
      <c r="AV10" s="268">
        <f>IF(AU10&lt;&gt;"","",SUMIFS(RevisedCalcs!$AF$6:$BN$6,RevisedCalcs!$AF$4:$BN$4,"&lt;="&amp;AT10)/10^3*VLOOKUP(AK10,RevisedCalcs!$AE$65:$AJ$72,6,FALSE))</f>
        <v>0.66853093030513222</v>
      </c>
      <c r="AW10" s="270" t="str">
        <f ca="1">IF(AU10="","",IF(AR10=1,-AU10*OFFSET(RevisedCalcs!$AD$79,0,MATCH(E9*24*60,RevisedCalcs!$AE$80:$AI$80,1)),""))</f>
        <v/>
      </c>
      <c r="AX10" s="268">
        <f t="shared" ca="1" si="22"/>
        <v>0.66853093030513222</v>
      </c>
    </row>
    <row r="11" spans="1:70" x14ac:dyDescent="0.3">
      <c r="A11" s="41" t="s">
        <v>92</v>
      </c>
      <c r="B11" s="42">
        <v>6</v>
      </c>
      <c r="C11" s="68" t="s">
        <v>101</v>
      </c>
      <c r="D11" s="95">
        <v>38658.310416666667</v>
      </c>
      <c r="E11" s="96">
        <v>1.2395833333333335E-2</v>
      </c>
      <c r="F11" s="41">
        <v>6.6</v>
      </c>
      <c r="G11" s="41">
        <v>4</v>
      </c>
      <c r="H11" s="97">
        <v>9.9537037021946162E-4</v>
      </c>
      <c r="I11" s="98" t="s">
        <v>102</v>
      </c>
      <c r="J11" s="99">
        <v>1.4333333333333333</v>
      </c>
      <c r="K11" s="100">
        <v>40484.310416666667</v>
      </c>
      <c r="L11" s="46">
        <v>163.4</v>
      </c>
      <c r="M11" s="101">
        <v>38658.328472222223</v>
      </c>
      <c r="N11" s="102">
        <v>-9</v>
      </c>
      <c r="O11" s="46">
        <v>163.4</v>
      </c>
      <c r="P11" s="57">
        <v>-9</v>
      </c>
      <c r="Q11" s="50">
        <v>2.388888888888889E-2</v>
      </c>
      <c r="R11" s="103">
        <v>163.4</v>
      </c>
      <c r="S11" s="104">
        <v>171.49196067256648</v>
      </c>
      <c r="T11" s="57">
        <v>185</v>
      </c>
      <c r="U11" s="105"/>
      <c r="V11" s="57">
        <v>172.4</v>
      </c>
      <c r="W11" s="57">
        <f t="shared" si="2"/>
        <v>0.90803932743352789</v>
      </c>
      <c r="X11" s="86">
        <f t="shared" si="3"/>
        <v>116.53740000000002</v>
      </c>
      <c r="Y11" s="86" t="str">
        <f t="shared" si="4"/>
        <v/>
      </c>
      <c r="Z11" s="44">
        <f t="shared" si="5"/>
        <v>0</v>
      </c>
      <c r="AA11" s="44" t="str">
        <f t="shared" si="6"/>
        <v>o</v>
      </c>
      <c r="AB11" s="89">
        <f t="shared" si="7"/>
        <v>55.862599999999993</v>
      </c>
      <c r="AC11" s="89">
        <f t="shared" si="7"/>
        <v>2.1647999999999996</v>
      </c>
      <c r="AD11" s="44">
        <f t="shared" si="8"/>
        <v>1</v>
      </c>
      <c r="AE11" s="44">
        <v>4.7</v>
      </c>
      <c r="AF11" s="87">
        <f t="shared" si="15"/>
        <v>0</v>
      </c>
      <c r="AG11" s="44">
        <f t="shared" si="16"/>
        <v>0</v>
      </c>
      <c r="AH11" s="90">
        <f t="shared" si="9"/>
        <v>162.49196067256648</v>
      </c>
      <c r="AI11" s="91">
        <f t="shared" si="17"/>
        <v>46.862599999999993</v>
      </c>
      <c r="AJ11" s="82">
        <f t="shared" si="10"/>
        <v>-6.8352000000000004</v>
      </c>
      <c r="AK11" s="271">
        <f t="shared" si="18"/>
        <v>101</v>
      </c>
      <c r="AL11" s="271">
        <f>VLOOKUP(AK11,RevisedCalcs!$AE$65:$AJ$72,2,FALSE)</f>
        <v>3</v>
      </c>
      <c r="AM11" s="92" t="str">
        <f t="shared" si="11"/>
        <v>-10 to 0</v>
      </c>
      <c r="AN11" s="93">
        <f t="shared" si="12"/>
        <v>0</v>
      </c>
      <c r="AO11" s="93" t="str">
        <f t="shared" si="19"/>
        <v>o</v>
      </c>
      <c r="AP11" s="94" t="str">
        <f t="shared" si="13"/>
        <v/>
      </c>
      <c r="AQ11" s="54">
        <v>0</v>
      </c>
      <c r="AR11" s="214">
        <f t="shared" si="14"/>
        <v>1</v>
      </c>
      <c r="AS11" s="214">
        <f t="shared" si="20"/>
        <v>0</v>
      </c>
      <c r="AT11" s="282">
        <f t="shared" si="21"/>
        <v>17.850000000000001</v>
      </c>
      <c r="AU11" s="268">
        <f>IF(F11&gt;0,RevisedCalcs!$AB$53*F11,"")</f>
        <v>0.92036506972931176</v>
      </c>
      <c r="AV11" s="268" t="str">
        <f>IF(AU11&lt;&gt;"","",SUMIFS(RevisedCalcs!$AF$6:$BN$6,RevisedCalcs!$AF$4:$BN$4,"&lt;="&amp;AT11)/10^3*VLOOKUP(AK11,RevisedCalcs!$AE$65:$AJ$72,6,FALSE))</f>
        <v/>
      </c>
      <c r="AW11" s="270">
        <f ca="1">IF(AU11="","",IF(AR11=1,-AU11*OFFSET(RevisedCalcs!$AD$79,0,MATCH(E10*24*60,RevisedCalcs!$AE$80:$AI$80,1)),""))</f>
        <v>-0.34182831988078238</v>
      </c>
      <c r="AX11" s="268">
        <f t="shared" ca="1" si="22"/>
        <v>0.57853674984852943</v>
      </c>
    </row>
    <row r="12" spans="1:70" x14ac:dyDescent="0.3">
      <c r="A12" s="41" t="s">
        <v>92</v>
      </c>
      <c r="B12" s="42">
        <v>7</v>
      </c>
      <c r="C12" s="68" t="s">
        <v>103</v>
      </c>
      <c r="D12" s="95">
        <v>38658.660416666666</v>
      </c>
      <c r="E12" s="96">
        <v>1.2581018518518519E-2</v>
      </c>
      <c r="F12" s="41">
        <v>1.2</v>
      </c>
      <c r="G12" s="41">
        <v>4</v>
      </c>
      <c r="H12" s="97">
        <v>0.33760416666336823</v>
      </c>
      <c r="I12" s="98" t="s">
        <v>104</v>
      </c>
      <c r="J12" s="99">
        <v>486.15</v>
      </c>
      <c r="K12" s="100">
        <v>40484.660416666666</v>
      </c>
      <c r="L12" s="46">
        <v>68</v>
      </c>
      <c r="M12" s="101">
        <v>38658.661805555559</v>
      </c>
      <c r="N12" s="102">
        <v>5</v>
      </c>
      <c r="O12" s="46">
        <v>68</v>
      </c>
      <c r="P12" s="57">
        <v>5</v>
      </c>
      <c r="Q12" s="50">
        <v>8.1024999999999991</v>
      </c>
      <c r="R12" s="103">
        <v>68</v>
      </c>
      <c r="S12" s="104">
        <v>30.017698870090626</v>
      </c>
      <c r="T12" s="57">
        <v>185</v>
      </c>
      <c r="U12" s="105"/>
      <c r="V12" s="86">
        <v>63</v>
      </c>
      <c r="W12" s="86">
        <f t="shared" si="2"/>
        <v>32.982301129909374</v>
      </c>
      <c r="X12" s="86">
        <f t="shared" si="3"/>
        <v>14.059000000000005</v>
      </c>
      <c r="Y12" s="86" t="str">
        <f t="shared" si="4"/>
        <v/>
      </c>
      <c r="Z12" s="88">
        <f t="shared" si="5"/>
        <v>1</v>
      </c>
      <c r="AA12" s="88" t="str">
        <f t="shared" si="6"/>
        <v>+</v>
      </c>
      <c r="AB12" s="89">
        <f t="shared" si="7"/>
        <v>48.940999999999995</v>
      </c>
      <c r="AC12" s="89">
        <f t="shared" si="7"/>
        <v>-1.6095999999999999</v>
      </c>
      <c r="AD12" s="88">
        <f t="shared" si="8"/>
        <v>1</v>
      </c>
      <c r="AE12" s="88">
        <v>4.7</v>
      </c>
      <c r="AF12" s="87">
        <f t="shared" si="15"/>
        <v>1</v>
      </c>
      <c r="AG12" s="88">
        <f t="shared" si="16"/>
        <v>1</v>
      </c>
      <c r="AH12" s="90">
        <f t="shared" si="9"/>
        <v>35.017698870090626</v>
      </c>
      <c r="AI12" s="91">
        <f t="shared" si="17"/>
        <v>53.940999999999995</v>
      </c>
      <c r="AJ12" s="82">
        <f t="shared" si="10"/>
        <v>3.3904000000000001</v>
      </c>
      <c r="AK12" s="271">
        <f t="shared" si="18"/>
        <v>107</v>
      </c>
      <c r="AL12" s="271">
        <f>VLOOKUP(AK12,RevisedCalcs!$AE$65:$AJ$72,2,FALSE)</f>
        <v>540</v>
      </c>
      <c r="AM12" s="92" t="str">
        <f t="shared" si="11"/>
        <v>0 to 10</v>
      </c>
      <c r="AN12" s="93">
        <f t="shared" si="12"/>
        <v>1</v>
      </c>
      <c r="AO12" s="93" t="str">
        <f t="shared" si="19"/>
        <v>+</v>
      </c>
      <c r="AP12" s="94" t="str">
        <f t="shared" si="13"/>
        <v/>
      </c>
      <c r="AQ12" s="54">
        <v>0</v>
      </c>
      <c r="AR12" s="214">
        <f t="shared" si="14"/>
        <v>0</v>
      </c>
      <c r="AS12" s="214">
        <f t="shared" si="20"/>
        <v>0</v>
      </c>
      <c r="AT12" s="282">
        <f t="shared" si="21"/>
        <v>18.116666666666667</v>
      </c>
      <c r="AU12" s="268">
        <f>IF(F12&gt;0,RevisedCalcs!$AB$53*F12,"")</f>
        <v>0.1673391035871476</v>
      </c>
      <c r="AV12" s="268" t="str">
        <f>IF(AU12&lt;&gt;"","",SUMIFS(RevisedCalcs!$AF$6:$BN$6,RevisedCalcs!$AF$4:$BN$4,"&lt;="&amp;AT12)/10^3*VLOOKUP(AK12,RevisedCalcs!$AE$65:$AJ$72,6,FALSE))</f>
        <v/>
      </c>
      <c r="AW12" s="270" t="str">
        <f ca="1">IF(AU12="","",IF(AR12=1,-AU12*OFFSET(RevisedCalcs!$AD$79,0,MATCH(E11*24*60,RevisedCalcs!$AE$80:$AI$80,1)),""))</f>
        <v/>
      </c>
      <c r="AX12" s="268">
        <f t="shared" ca="1" si="22"/>
        <v>0.1673391035871476</v>
      </c>
    </row>
    <row r="13" spans="1:70" x14ac:dyDescent="0.3">
      <c r="A13" s="41" t="s">
        <v>92</v>
      </c>
      <c r="B13" s="42">
        <v>8</v>
      </c>
      <c r="C13" s="68" t="s">
        <v>105</v>
      </c>
      <c r="D13" s="95">
        <v>38658.678472222222</v>
      </c>
      <c r="E13" s="96">
        <v>1.6238425925925924E-2</v>
      </c>
      <c r="F13" s="41">
        <v>5.5</v>
      </c>
      <c r="G13" s="41">
        <v>4</v>
      </c>
      <c r="H13" s="97">
        <v>5.4745370362070389E-3</v>
      </c>
      <c r="I13" s="98" t="s">
        <v>106</v>
      </c>
      <c r="J13" s="99">
        <v>7.8833333333333329</v>
      </c>
      <c r="K13" s="100">
        <v>40484.678472222222</v>
      </c>
      <c r="L13" s="46">
        <v>174.2</v>
      </c>
      <c r="M13" s="101">
        <v>38658.661805555559</v>
      </c>
      <c r="N13" s="102">
        <v>5</v>
      </c>
      <c r="O13" s="46">
        <v>174.2</v>
      </c>
      <c r="P13" s="57">
        <v>5</v>
      </c>
      <c r="Q13" s="50">
        <v>0.13138888888888889</v>
      </c>
      <c r="R13" s="103">
        <v>174.2</v>
      </c>
      <c r="S13" s="104">
        <v>174.84703743865927</v>
      </c>
      <c r="T13" s="57">
        <v>185</v>
      </c>
      <c r="U13" s="105"/>
      <c r="V13" s="57">
        <v>169.2</v>
      </c>
      <c r="W13" s="57">
        <f t="shared" si="2"/>
        <v>5.6470374386592823</v>
      </c>
      <c r="X13" s="86">
        <f t="shared" si="3"/>
        <v>120.25899999999999</v>
      </c>
      <c r="Y13" s="86" t="str">
        <f t="shared" si="4"/>
        <v/>
      </c>
      <c r="Z13" s="44">
        <f t="shared" si="5"/>
        <v>0</v>
      </c>
      <c r="AA13" s="44" t="str">
        <f t="shared" si="6"/>
        <v>o</v>
      </c>
      <c r="AB13" s="89">
        <f t="shared" si="7"/>
        <v>48.940999999999995</v>
      </c>
      <c r="AC13" s="89">
        <f t="shared" si="7"/>
        <v>-1.6095999999999999</v>
      </c>
      <c r="AD13" s="44">
        <f t="shared" si="8"/>
        <v>1</v>
      </c>
      <c r="AE13" s="44">
        <v>4.7</v>
      </c>
      <c r="AF13" s="87">
        <f t="shared" si="15"/>
        <v>0</v>
      </c>
      <c r="AG13" s="44">
        <f t="shared" si="16"/>
        <v>0</v>
      </c>
      <c r="AH13" s="90">
        <f t="shared" si="9"/>
        <v>179.84703743865927</v>
      </c>
      <c r="AI13" s="91">
        <f t="shared" si="17"/>
        <v>53.940999999999995</v>
      </c>
      <c r="AJ13" s="82">
        <f t="shared" si="10"/>
        <v>3.3904000000000001</v>
      </c>
      <c r="AK13" s="271">
        <f t="shared" si="18"/>
        <v>102</v>
      </c>
      <c r="AL13" s="271">
        <f>VLOOKUP(AK13,RevisedCalcs!$AE$65:$AJ$72,2,FALSE)</f>
        <v>18</v>
      </c>
      <c r="AM13" s="92" t="str">
        <f t="shared" si="11"/>
        <v>0 to 10</v>
      </c>
      <c r="AN13" s="93">
        <f t="shared" si="12"/>
        <v>0</v>
      </c>
      <c r="AO13" s="93" t="str">
        <f t="shared" si="19"/>
        <v>o</v>
      </c>
      <c r="AP13" s="94" t="str">
        <f t="shared" si="13"/>
        <v/>
      </c>
      <c r="AQ13" s="54">
        <v>0</v>
      </c>
      <c r="AR13" s="214">
        <f t="shared" si="14"/>
        <v>0</v>
      </c>
      <c r="AS13" s="214">
        <f t="shared" si="20"/>
        <v>0</v>
      </c>
      <c r="AT13" s="282">
        <f t="shared" si="21"/>
        <v>23.383333333333333</v>
      </c>
      <c r="AU13" s="268">
        <f>IF(F13&gt;0,RevisedCalcs!$AB$53*F13,"")</f>
        <v>0.76697089144109321</v>
      </c>
      <c r="AV13" s="268" t="str">
        <f>IF(AU13&lt;&gt;"","",SUMIFS(RevisedCalcs!$AF$6:$BN$6,RevisedCalcs!$AF$4:$BN$4,"&lt;="&amp;AT13)/10^3*VLOOKUP(AK13,RevisedCalcs!$AE$65:$AJ$72,6,FALSE))</f>
        <v/>
      </c>
      <c r="AW13" s="270" t="str">
        <f ca="1">IF(AU13="","",IF(AR13=1,-AU13*OFFSET(RevisedCalcs!$AD$79,0,MATCH(E12*24*60,RevisedCalcs!$AE$80:$AI$80,1)),""))</f>
        <v/>
      </c>
      <c r="AX13" s="268">
        <f t="shared" ca="1" si="22"/>
        <v>0.76697089144109321</v>
      </c>
    </row>
    <row r="14" spans="1:70" x14ac:dyDescent="0.3">
      <c r="A14" s="41" t="s">
        <v>92</v>
      </c>
      <c r="B14" s="42">
        <v>9</v>
      </c>
      <c r="C14" s="68" t="s">
        <v>107</v>
      </c>
      <c r="D14" s="95">
        <v>38659.293055555558</v>
      </c>
      <c r="E14" s="96">
        <v>2.8194444444444442E-2</v>
      </c>
      <c r="F14" s="41">
        <v>6.6</v>
      </c>
      <c r="G14" s="41">
        <v>5</v>
      </c>
      <c r="H14" s="97">
        <v>0.59834490741195623</v>
      </c>
      <c r="I14" s="98" t="s">
        <v>108</v>
      </c>
      <c r="J14" s="99">
        <v>861.61666666666667</v>
      </c>
      <c r="K14" s="100">
        <v>40485.293055555558</v>
      </c>
      <c r="L14" s="46">
        <v>19.399999999999999</v>
      </c>
      <c r="M14" s="101">
        <v>38659.286805555559</v>
      </c>
      <c r="N14" s="102">
        <v>-9.9</v>
      </c>
      <c r="O14" s="46">
        <v>19.399999999999999</v>
      </c>
      <c r="P14" s="57">
        <v>-9.9</v>
      </c>
      <c r="Q14" s="50">
        <v>14.360277777777778</v>
      </c>
      <c r="R14" s="103">
        <v>19.399999999999999</v>
      </c>
      <c r="S14" s="104">
        <v>8.1494350362906705</v>
      </c>
      <c r="T14" s="57">
        <v>185</v>
      </c>
      <c r="U14" s="105"/>
      <c r="V14" s="86">
        <v>29.299999999999997</v>
      </c>
      <c r="W14" s="86">
        <f t="shared" si="2"/>
        <v>21.150564963709328</v>
      </c>
      <c r="X14" s="86">
        <f t="shared" si="3"/>
        <v>27.007559999999998</v>
      </c>
      <c r="Y14" s="86" t="str">
        <f t="shared" si="4"/>
        <v>Y</v>
      </c>
      <c r="Z14" s="88">
        <f t="shared" si="5"/>
        <v>0</v>
      </c>
      <c r="AA14" s="88" t="str">
        <f t="shared" si="6"/>
        <v>o</v>
      </c>
      <c r="AB14" s="89">
        <f t="shared" si="7"/>
        <v>56.307559999999995</v>
      </c>
      <c r="AC14" s="89">
        <f t="shared" si="7"/>
        <v>2.4074400000000002</v>
      </c>
      <c r="AD14" s="88">
        <f t="shared" si="8"/>
        <v>0</v>
      </c>
      <c r="AE14" s="88">
        <v>4.7</v>
      </c>
      <c r="AF14" s="87">
        <f t="shared" si="15"/>
        <v>1</v>
      </c>
      <c r="AG14" s="88">
        <f t="shared" si="16"/>
        <v>1</v>
      </c>
      <c r="AH14" s="90">
        <f t="shared" si="9"/>
        <v>-1.7505649637093299</v>
      </c>
      <c r="AI14" s="91">
        <f t="shared" si="17"/>
        <v>46.407559999999997</v>
      </c>
      <c r="AJ14" s="82">
        <f t="shared" si="10"/>
        <v>-7.4925600000000001</v>
      </c>
      <c r="AK14" s="271">
        <f t="shared" si="18"/>
        <v>108</v>
      </c>
      <c r="AL14" s="271">
        <f>VLOOKUP(AK14,RevisedCalcs!$AE$65:$AJ$72,2,FALSE)</f>
        <v>720</v>
      </c>
      <c r="AM14" s="92" t="str">
        <f t="shared" si="11"/>
        <v>-10 to 0</v>
      </c>
      <c r="AN14" s="93">
        <f t="shared" si="12"/>
        <v>1</v>
      </c>
      <c r="AO14" s="93" t="str">
        <f t="shared" si="19"/>
        <v>+</v>
      </c>
      <c r="AP14" s="94" t="str">
        <f t="shared" si="13"/>
        <v>X</v>
      </c>
      <c r="AQ14" s="54">
        <v>0</v>
      </c>
      <c r="AR14" s="214">
        <f t="shared" si="14"/>
        <v>0</v>
      </c>
      <c r="AS14" s="214">
        <f t="shared" si="20"/>
        <v>0</v>
      </c>
      <c r="AT14" s="282">
        <f t="shared" si="21"/>
        <v>40.6</v>
      </c>
      <c r="AU14" s="268">
        <f>IF(F14&gt;0,RevisedCalcs!$AB$53*F14,"")</f>
        <v>0.92036506972931176</v>
      </c>
      <c r="AV14" s="268" t="str">
        <f>IF(AU14&lt;&gt;"","",SUMIFS(RevisedCalcs!$AF$6:$BN$6,RevisedCalcs!$AF$4:$BN$4,"&lt;="&amp;AT14)/10^3*VLOOKUP(AK14,RevisedCalcs!$AE$65:$AJ$72,6,FALSE))</f>
        <v/>
      </c>
      <c r="AW14" s="270" t="str">
        <f ca="1">IF(AU14="","",IF(AR14=1,-AU14*OFFSET(RevisedCalcs!$AD$79,0,MATCH(E13*24*60,RevisedCalcs!$AE$80:$AI$80,1)),""))</f>
        <v/>
      </c>
      <c r="AX14" s="268">
        <f t="shared" ca="1" si="22"/>
        <v>0.92036506972931176</v>
      </c>
    </row>
    <row r="15" spans="1:70" x14ac:dyDescent="0.3">
      <c r="A15" s="41" t="s">
        <v>92</v>
      </c>
      <c r="B15" s="42">
        <v>10</v>
      </c>
      <c r="C15" s="68" t="s">
        <v>109</v>
      </c>
      <c r="D15" s="95">
        <v>38659.323611111111</v>
      </c>
      <c r="E15" s="96">
        <v>4.5138888888888893E-3</v>
      </c>
      <c r="F15" s="41">
        <v>0</v>
      </c>
      <c r="G15" s="41">
        <v>5</v>
      </c>
      <c r="H15" s="97">
        <v>2.3611111100763083E-3</v>
      </c>
      <c r="I15" s="98" t="s">
        <v>110</v>
      </c>
      <c r="J15" s="99">
        <v>3.4</v>
      </c>
      <c r="K15" s="100">
        <v>40485.323611111111</v>
      </c>
      <c r="L15" s="46">
        <v>188.6</v>
      </c>
      <c r="M15" s="101">
        <v>38659.328472222223</v>
      </c>
      <c r="N15" s="102">
        <v>-9</v>
      </c>
      <c r="O15" s="46">
        <v>188.6</v>
      </c>
      <c r="P15" s="57">
        <v>-9</v>
      </c>
      <c r="Q15" s="50">
        <v>5.6666666666666664E-2</v>
      </c>
      <c r="R15" s="103">
        <v>188.6</v>
      </c>
      <c r="S15" s="104">
        <v>191.58492994443631</v>
      </c>
      <c r="T15" s="57">
        <v>186.8</v>
      </c>
      <c r="U15" s="105"/>
      <c r="V15" s="57">
        <v>197.6</v>
      </c>
      <c r="W15" s="57">
        <f t="shared" si="2"/>
        <v>6.0150700555636831</v>
      </c>
      <c r="X15" s="86">
        <f t="shared" si="3"/>
        <v>141.73740000000001</v>
      </c>
      <c r="Y15" s="86" t="str">
        <f t="shared" si="4"/>
        <v/>
      </c>
      <c r="Z15" s="44">
        <f t="shared" si="5"/>
        <v>0</v>
      </c>
      <c r="AA15" s="44" t="str">
        <f t="shared" si="6"/>
        <v>o</v>
      </c>
      <c r="AB15" s="89">
        <f t="shared" si="7"/>
        <v>55.862599999999993</v>
      </c>
      <c r="AC15" s="89">
        <f t="shared" si="7"/>
        <v>2.1647999999999996</v>
      </c>
      <c r="AD15" s="44">
        <f t="shared" si="8"/>
        <v>1</v>
      </c>
      <c r="AE15" s="44">
        <v>4.7</v>
      </c>
      <c r="AF15" s="87">
        <f t="shared" si="15"/>
        <v>0</v>
      </c>
      <c r="AG15" s="44">
        <f t="shared" si="16"/>
        <v>0</v>
      </c>
      <c r="AH15" s="90">
        <f t="shared" si="9"/>
        <v>182.58492994443631</v>
      </c>
      <c r="AI15" s="91">
        <f t="shared" si="17"/>
        <v>46.862599999999993</v>
      </c>
      <c r="AJ15" s="82">
        <f t="shared" si="10"/>
        <v>-6.8352000000000004</v>
      </c>
      <c r="AK15" s="271">
        <f t="shared" si="18"/>
        <v>101</v>
      </c>
      <c r="AL15" s="271">
        <f>VLOOKUP(AK15,RevisedCalcs!$AE$65:$AJ$72,2,FALSE)</f>
        <v>3</v>
      </c>
      <c r="AM15" s="92" t="str">
        <f t="shared" si="11"/>
        <v>-10 to 0</v>
      </c>
      <c r="AN15" s="93">
        <f t="shared" si="12"/>
        <v>0</v>
      </c>
      <c r="AO15" s="93" t="str">
        <f t="shared" si="19"/>
        <v>o</v>
      </c>
      <c r="AP15" s="94" t="str">
        <f t="shared" si="13"/>
        <v/>
      </c>
      <c r="AQ15" s="54">
        <v>0</v>
      </c>
      <c r="AR15" s="214">
        <f t="shared" si="14"/>
        <v>0</v>
      </c>
      <c r="AS15" s="214">
        <f t="shared" si="20"/>
        <v>0</v>
      </c>
      <c r="AT15" s="282">
        <f t="shared" si="21"/>
        <v>6.5</v>
      </c>
      <c r="AU15" s="268" t="str">
        <f>IF(F15&gt;0,RevisedCalcs!$AB$53*F15,"")</f>
        <v/>
      </c>
      <c r="AV15" s="268">
        <f>IF(AU15&lt;&gt;"","",SUMIFS(RevisedCalcs!$AF$6:$BN$6,RevisedCalcs!$AF$4:$BN$4,"&lt;="&amp;AT15)/10^3*VLOOKUP(AK15,RevisedCalcs!$AE$65:$AJ$72,6,FALSE))</f>
        <v>2.5408919219484356E-2</v>
      </c>
      <c r="AW15" s="270" t="str">
        <f ca="1">IF(AU15="","",IF(AR15=1,-AU15*OFFSET(RevisedCalcs!$AD$79,0,MATCH(E14*24*60,RevisedCalcs!$AE$80:$AI$80,1)),""))</f>
        <v/>
      </c>
      <c r="AX15" s="268">
        <f t="shared" ca="1" si="22"/>
        <v>2.5408919219484356E-2</v>
      </c>
    </row>
    <row r="16" spans="1:70" x14ac:dyDescent="0.3">
      <c r="A16" s="41" t="s">
        <v>92</v>
      </c>
      <c r="B16" s="42">
        <v>11</v>
      </c>
      <c r="C16" s="68" t="s">
        <v>111</v>
      </c>
      <c r="D16" s="95">
        <v>38659.732638888891</v>
      </c>
      <c r="E16" s="96">
        <v>1.8159722222222219E-2</v>
      </c>
      <c r="F16" s="41">
        <v>6.6</v>
      </c>
      <c r="G16" s="41">
        <v>5</v>
      </c>
      <c r="H16" s="97">
        <v>0.40451388889050577</v>
      </c>
      <c r="I16" s="98" t="s">
        <v>112</v>
      </c>
      <c r="J16" s="99">
        <v>582.5</v>
      </c>
      <c r="K16" s="100">
        <v>40485.732638888891</v>
      </c>
      <c r="L16" s="46">
        <v>66.2</v>
      </c>
      <c r="M16" s="101">
        <v>38659.745138888888</v>
      </c>
      <c r="N16" s="102">
        <v>-6</v>
      </c>
      <c r="O16" s="46">
        <v>66.2</v>
      </c>
      <c r="P16" s="57">
        <v>-6</v>
      </c>
      <c r="Q16" s="50">
        <v>9.7083333333333339</v>
      </c>
      <c r="R16" s="103">
        <v>66.2</v>
      </c>
      <c r="S16" s="104">
        <v>22.544520310306122</v>
      </c>
      <c r="T16" s="57">
        <v>185</v>
      </c>
      <c r="U16" s="105"/>
      <c r="V16" s="86">
        <v>72.2</v>
      </c>
      <c r="W16" s="86">
        <f t="shared" si="2"/>
        <v>49.655479689693877</v>
      </c>
      <c r="X16" s="86">
        <f t="shared" si="3"/>
        <v>17.820600000000006</v>
      </c>
      <c r="Y16" s="86" t="str">
        <f t="shared" si="4"/>
        <v/>
      </c>
      <c r="Z16" s="88">
        <f t="shared" si="5"/>
        <v>1</v>
      </c>
      <c r="AA16" s="88" t="str">
        <f t="shared" si="6"/>
        <v>+</v>
      </c>
      <c r="AB16" s="89">
        <f t="shared" si="7"/>
        <v>54.379399999999997</v>
      </c>
      <c r="AC16" s="89">
        <f t="shared" si="7"/>
        <v>1.3559999999999999</v>
      </c>
      <c r="AD16" s="88">
        <f t="shared" si="8"/>
        <v>1</v>
      </c>
      <c r="AE16" s="88">
        <v>4.7</v>
      </c>
      <c r="AF16" s="87">
        <f t="shared" si="15"/>
        <v>1</v>
      </c>
      <c r="AG16" s="88">
        <f t="shared" si="16"/>
        <v>1</v>
      </c>
      <c r="AH16" s="90">
        <f t="shared" si="9"/>
        <v>16.544520310306122</v>
      </c>
      <c r="AI16" s="91">
        <f t="shared" si="17"/>
        <v>48.379399999999997</v>
      </c>
      <c r="AJ16" s="82">
        <f t="shared" si="10"/>
        <v>-4.6440000000000001</v>
      </c>
      <c r="AK16" s="271">
        <f t="shared" si="18"/>
        <v>107</v>
      </c>
      <c r="AL16" s="271">
        <f>VLOOKUP(AK16,RevisedCalcs!$AE$65:$AJ$72,2,FALSE)</f>
        <v>540</v>
      </c>
      <c r="AM16" s="92" t="str">
        <f t="shared" si="11"/>
        <v>-10 to 0</v>
      </c>
      <c r="AN16" s="93">
        <f t="shared" si="12"/>
        <v>1</v>
      </c>
      <c r="AO16" s="93" t="str">
        <f t="shared" si="19"/>
        <v>+</v>
      </c>
      <c r="AP16" s="94" t="str">
        <f t="shared" si="13"/>
        <v/>
      </c>
      <c r="AQ16" s="54">
        <v>0</v>
      </c>
      <c r="AR16" s="214">
        <f t="shared" si="14"/>
        <v>0</v>
      </c>
      <c r="AS16" s="214">
        <f t="shared" si="20"/>
        <v>0</v>
      </c>
      <c r="AT16" s="282">
        <f t="shared" si="21"/>
        <v>26.15</v>
      </c>
      <c r="AU16" s="268">
        <f>IF(F16&gt;0,RevisedCalcs!$AB$53*F16,"")</f>
        <v>0.92036506972931176</v>
      </c>
      <c r="AV16" s="268" t="str">
        <f>IF(AU16&lt;&gt;"","",SUMIFS(RevisedCalcs!$AF$6:$BN$6,RevisedCalcs!$AF$4:$BN$4,"&lt;="&amp;AT16)/10^3*VLOOKUP(AK16,RevisedCalcs!$AE$65:$AJ$72,6,FALSE))</f>
        <v/>
      </c>
      <c r="AW16" s="270" t="str">
        <f ca="1">IF(AU16="","",IF(AR16=1,-AU16*OFFSET(RevisedCalcs!$AD$79,0,MATCH(E15*24*60,RevisedCalcs!$AE$80:$AI$80,1)),""))</f>
        <v/>
      </c>
      <c r="AX16" s="268">
        <f t="shared" ca="1" si="22"/>
        <v>0.92036506972931176</v>
      </c>
    </row>
    <row r="17" spans="1:50" x14ac:dyDescent="0.3">
      <c r="A17" s="194" t="s">
        <v>92</v>
      </c>
      <c r="B17" s="205">
        <v>12</v>
      </c>
      <c r="C17" s="206" t="s">
        <v>113</v>
      </c>
      <c r="D17" s="207">
        <v>38660.292361111111</v>
      </c>
      <c r="E17" s="208">
        <v>1.7048611111111112E-2</v>
      </c>
      <c r="F17" s="194">
        <v>0</v>
      </c>
      <c r="G17" s="194">
        <v>6</v>
      </c>
      <c r="H17" s="195">
        <v>0.54156249999505235</v>
      </c>
      <c r="I17" s="196" t="s">
        <v>114</v>
      </c>
      <c r="J17" s="197">
        <v>779.85</v>
      </c>
      <c r="K17" s="209">
        <v>40486.292361111111</v>
      </c>
      <c r="L17" s="199">
        <v>21.2</v>
      </c>
      <c r="M17" s="101">
        <v>38660.286805555559</v>
      </c>
      <c r="N17" s="200">
        <v>-11</v>
      </c>
      <c r="O17" s="199">
        <v>21.2</v>
      </c>
      <c r="P17" s="201">
        <v>-11</v>
      </c>
      <c r="Q17" s="202">
        <v>12.9975</v>
      </c>
      <c r="R17" s="203">
        <v>21.2</v>
      </c>
      <c r="S17" s="204">
        <v>11.076630533227211</v>
      </c>
      <c r="T17" s="201">
        <v>163.4</v>
      </c>
      <c r="U17" s="105"/>
      <c r="V17" s="86">
        <v>32.200000000000003</v>
      </c>
      <c r="W17" s="86">
        <f t="shared" si="2"/>
        <v>21.123369466772793</v>
      </c>
      <c r="X17" s="86">
        <f t="shared" si="3"/>
        <v>24.651399999999995</v>
      </c>
      <c r="Y17" s="86" t="str">
        <f t="shared" si="4"/>
        <v>Y</v>
      </c>
      <c r="Z17" s="88">
        <f t="shared" si="5"/>
        <v>0</v>
      </c>
      <c r="AA17" s="88" t="str">
        <f t="shared" si="6"/>
        <v>o</v>
      </c>
      <c r="AB17" s="89">
        <f t="shared" si="7"/>
        <v>56.851399999999998</v>
      </c>
      <c r="AC17" s="89">
        <f t="shared" si="7"/>
        <v>2.7040000000000006</v>
      </c>
      <c r="AD17" s="88">
        <f t="shared" si="8"/>
        <v>1</v>
      </c>
      <c r="AE17" s="88">
        <v>4.7</v>
      </c>
      <c r="AF17" s="87">
        <f t="shared" si="15"/>
        <v>1</v>
      </c>
      <c r="AG17" s="88">
        <f t="shared" si="16"/>
        <v>1</v>
      </c>
      <c r="AH17" s="90">
        <f t="shared" si="9"/>
        <v>7.6630533227211473E-2</v>
      </c>
      <c r="AI17" s="91">
        <f t="shared" si="17"/>
        <v>45.851399999999998</v>
      </c>
      <c r="AJ17" s="82">
        <f t="shared" si="10"/>
        <v>-8.2959999999999994</v>
      </c>
      <c r="AK17" s="271">
        <f t="shared" si="18"/>
        <v>108</v>
      </c>
      <c r="AL17" s="271">
        <f>VLOOKUP(AK17,RevisedCalcs!$AE$65:$AJ$72,2,FALSE)</f>
        <v>720</v>
      </c>
      <c r="AM17" s="92" t="str">
        <f t="shared" si="11"/>
        <v>-20 to -10</v>
      </c>
      <c r="AN17" s="93">
        <f t="shared" si="12"/>
        <v>1</v>
      </c>
      <c r="AO17" s="93" t="str">
        <f t="shared" si="19"/>
        <v>+</v>
      </c>
      <c r="AP17" s="94" t="str">
        <f t="shared" si="13"/>
        <v>X</v>
      </c>
      <c r="AQ17" s="224">
        <v>1</v>
      </c>
      <c r="AR17" s="214">
        <f t="shared" si="14"/>
        <v>0</v>
      </c>
      <c r="AS17" s="214">
        <f t="shared" si="20"/>
        <v>1</v>
      </c>
      <c r="AT17" s="282">
        <f t="shared" si="21"/>
        <v>24.55</v>
      </c>
      <c r="AU17" s="268" t="str">
        <f>IF(F17&gt;0,RevisedCalcs!$AB$53*F17,"")</f>
        <v/>
      </c>
      <c r="AV17" s="268">
        <f>IF(AU17&lt;&gt;"","",SUMIFS(RevisedCalcs!$AF$6:$BN$6,RevisedCalcs!$AF$4:$BN$4,"&lt;="&amp;AT17)/10^3*VLOOKUP(AK17,RevisedCalcs!$AE$65:$AJ$72,6,FALSE))</f>
        <v>0.66853093030513222</v>
      </c>
      <c r="AW17" s="270" t="str">
        <f ca="1">IF(AU17="","",IF(AR17=1,-AU17*OFFSET(RevisedCalcs!$AD$79,0,MATCH(E16*24*60,RevisedCalcs!$AE$80:$AI$80,1)),""))</f>
        <v/>
      </c>
      <c r="AX17" s="268">
        <f t="shared" ca="1" si="22"/>
        <v>0.66853093030513222</v>
      </c>
    </row>
    <row r="18" spans="1:50" x14ac:dyDescent="0.3">
      <c r="A18" s="194" t="s">
        <v>92</v>
      </c>
      <c r="B18" s="205">
        <v>13</v>
      </c>
      <c r="C18" s="206" t="s">
        <v>115</v>
      </c>
      <c r="D18" s="207">
        <v>38660.667361111111</v>
      </c>
      <c r="E18" s="208">
        <v>1.7037037037037038E-2</v>
      </c>
      <c r="F18" s="194">
        <v>0</v>
      </c>
      <c r="G18" s="194">
        <v>6</v>
      </c>
      <c r="H18" s="195">
        <v>0.35795138889079681</v>
      </c>
      <c r="I18" s="196" t="s">
        <v>116</v>
      </c>
      <c r="J18" s="197">
        <v>515.45000000000005</v>
      </c>
      <c r="K18" s="209">
        <v>40486.667361111111</v>
      </c>
      <c r="L18" s="199">
        <v>62.6</v>
      </c>
      <c r="M18" s="101">
        <v>38660.661805555559</v>
      </c>
      <c r="N18" s="200">
        <v>-4</v>
      </c>
      <c r="O18" s="199">
        <v>62.6</v>
      </c>
      <c r="P18" s="201">
        <v>-4</v>
      </c>
      <c r="Q18" s="202">
        <v>8.5908333333333342</v>
      </c>
      <c r="R18" s="203">
        <v>62.6</v>
      </c>
      <c r="S18" s="204">
        <v>25.059766713961171</v>
      </c>
      <c r="T18" s="201">
        <v>176</v>
      </c>
      <c r="U18" s="105"/>
      <c r="V18" s="86">
        <v>66.599999999999994</v>
      </c>
      <c r="W18" s="86">
        <f t="shared" si="2"/>
        <v>41.540233286038827</v>
      </c>
      <c r="X18" s="86">
        <f t="shared" si="3"/>
        <v>13.209399999999995</v>
      </c>
      <c r="Y18" s="86" t="str">
        <f t="shared" si="4"/>
        <v/>
      </c>
      <c r="Z18" s="88">
        <f t="shared" si="5"/>
        <v>1</v>
      </c>
      <c r="AA18" s="88" t="str">
        <f t="shared" si="6"/>
        <v>+</v>
      </c>
      <c r="AB18" s="89">
        <f t="shared" si="7"/>
        <v>53.390599999999999</v>
      </c>
      <c r="AC18" s="89">
        <f t="shared" si="7"/>
        <v>0.81679999999999975</v>
      </c>
      <c r="AD18" s="88">
        <f t="shared" si="8"/>
        <v>1</v>
      </c>
      <c r="AE18" s="88">
        <v>4.7</v>
      </c>
      <c r="AF18" s="87">
        <f t="shared" si="15"/>
        <v>1</v>
      </c>
      <c r="AG18" s="88">
        <f t="shared" si="16"/>
        <v>1</v>
      </c>
      <c r="AH18" s="90">
        <f t="shared" si="9"/>
        <v>21.059766713961171</v>
      </c>
      <c r="AI18" s="91">
        <f t="shared" si="17"/>
        <v>49.390599999999999</v>
      </c>
      <c r="AJ18" s="82">
        <f t="shared" si="10"/>
        <v>-3.1832000000000003</v>
      </c>
      <c r="AK18" s="271">
        <f t="shared" si="18"/>
        <v>107</v>
      </c>
      <c r="AL18" s="271">
        <f>VLOOKUP(AK18,RevisedCalcs!$AE$65:$AJ$72,2,FALSE)</f>
        <v>540</v>
      </c>
      <c r="AM18" s="92" t="str">
        <f t="shared" si="11"/>
        <v>-10 to 0</v>
      </c>
      <c r="AN18" s="93">
        <f t="shared" si="12"/>
        <v>1</v>
      </c>
      <c r="AO18" s="93" t="str">
        <f t="shared" si="19"/>
        <v>+</v>
      </c>
      <c r="AP18" s="94" t="str">
        <f t="shared" si="13"/>
        <v/>
      </c>
      <c r="AQ18" s="224">
        <v>1</v>
      </c>
      <c r="AR18" s="214">
        <f t="shared" si="14"/>
        <v>0</v>
      </c>
      <c r="AS18" s="214">
        <f t="shared" si="20"/>
        <v>1</v>
      </c>
      <c r="AT18" s="282">
        <f t="shared" si="21"/>
        <v>24.533333333333335</v>
      </c>
      <c r="AU18" s="268" t="str">
        <f>IF(F18&gt;0,RevisedCalcs!$AB$53*F18,"")</f>
        <v/>
      </c>
      <c r="AV18" s="268">
        <f>IF(AU18&lt;&gt;"","",SUMIFS(RevisedCalcs!$AF$6:$BN$6,RevisedCalcs!$AF$4:$BN$4,"&lt;="&amp;AT18)/10^3*VLOOKUP(AK18,RevisedCalcs!$AE$65:$AJ$72,6,FALSE))</f>
        <v>0.60769461564736516</v>
      </c>
      <c r="AW18" s="270" t="str">
        <f ca="1">IF(AU18="","",IF(AR18=1,-AU18*OFFSET(RevisedCalcs!$AD$79,0,MATCH(E17*24*60,RevisedCalcs!$AE$80:$AI$80,1)),""))</f>
        <v/>
      </c>
      <c r="AX18" s="268">
        <f t="shared" ca="1" si="22"/>
        <v>0.60769461564736516</v>
      </c>
    </row>
    <row r="19" spans="1:50" x14ac:dyDescent="0.3">
      <c r="A19" s="41" t="s">
        <v>92</v>
      </c>
      <c r="B19" s="42">
        <v>14</v>
      </c>
      <c r="C19" s="68" t="s">
        <v>117</v>
      </c>
      <c r="D19" s="95">
        <v>38660.69027777778</v>
      </c>
      <c r="E19" s="96">
        <v>1.329861111111111E-2</v>
      </c>
      <c r="F19" s="41">
        <v>6.6</v>
      </c>
      <c r="G19" s="41">
        <v>6</v>
      </c>
      <c r="H19" s="97">
        <v>5.8796296289074235E-3</v>
      </c>
      <c r="I19" s="98" t="s">
        <v>118</v>
      </c>
      <c r="J19" s="99">
        <v>8.4666666666666668</v>
      </c>
      <c r="K19" s="100">
        <v>40486.69027777778</v>
      </c>
      <c r="L19" s="46">
        <v>174.2</v>
      </c>
      <c r="M19" s="101">
        <v>38660.703472222223</v>
      </c>
      <c r="N19" s="102">
        <v>-5.0999999999999996</v>
      </c>
      <c r="O19" s="46">
        <v>174.2</v>
      </c>
      <c r="P19" s="57">
        <v>-5.0999999999999996</v>
      </c>
      <c r="Q19" s="50">
        <v>0.1411111111111111</v>
      </c>
      <c r="R19" s="103">
        <v>174.2</v>
      </c>
      <c r="S19" s="104">
        <v>175.53786984865391</v>
      </c>
      <c r="T19" s="57">
        <v>185</v>
      </c>
      <c r="U19" s="105"/>
      <c r="V19" s="57">
        <v>179.29999999999998</v>
      </c>
      <c r="W19" s="57">
        <f t="shared" si="2"/>
        <v>3.7621301513460708</v>
      </c>
      <c r="X19" s="86">
        <f t="shared" si="3"/>
        <v>125.36555999999999</v>
      </c>
      <c r="Y19" s="86" t="str">
        <f t="shared" si="4"/>
        <v/>
      </c>
      <c r="Z19" s="44">
        <f t="shared" si="5"/>
        <v>0</v>
      </c>
      <c r="AA19" s="44" t="str">
        <f t="shared" si="6"/>
        <v>o</v>
      </c>
      <c r="AB19" s="89">
        <f t="shared" si="7"/>
        <v>53.934439999999995</v>
      </c>
      <c r="AC19" s="89">
        <f t="shared" si="7"/>
        <v>1.1133599999999997</v>
      </c>
      <c r="AD19" s="44">
        <f t="shared" si="8"/>
        <v>1</v>
      </c>
      <c r="AE19" s="44">
        <v>4.7</v>
      </c>
      <c r="AF19" s="87">
        <f t="shared" si="15"/>
        <v>0</v>
      </c>
      <c r="AG19" s="44">
        <f t="shared" si="16"/>
        <v>0</v>
      </c>
      <c r="AH19" s="90">
        <f t="shared" si="9"/>
        <v>170.43786984865392</v>
      </c>
      <c r="AI19" s="91">
        <f t="shared" si="17"/>
        <v>48.834439999999994</v>
      </c>
      <c r="AJ19" s="82">
        <f t="shared" si="10"/>
        <v>-3.98664</v>
      </c>
      <c r="AK19" s="271">
        <f t="shared" si="18"/>
        <v>102</v>
      </c>
      <c r="AL19" s="271">
        <f>VLOOKUP(AK19,RevisedCalcs!$AE$65:$AJ$72,2,FALSE)</f>
        <v>18</v>
      </c>
      <c r="AM19" s="92" t="str">
        <f t="shared" si="11"/>
        <v>-10 to 0</v>
      </c>
      <c r="AN19" s="93">
        <f t="shared" si="12"/>
        <v>0</v>
      </c>
      <c r="AO19" s="93" t="str">
        <f t="shared" si="19"/>
        <v>o</v>
      </c>
      <c r="AP19" s="94" t="str">
        <f t="shared" si="13"/>
        <v/>
      </c>
      <c r="AQ19" s="54">
        <v>0</v>
      </c>
      <c r="AR19" s="214">
        <f t="shared" si="14"/>
        <v>1</v>
      </c>
      <c r="AS19" s="214">
        <f t="shared" si="20"/>
        <v>0</v>
      </c>
      <c r="AT19" s="282">
        <f t="shared" si="21"/>
        <v>19.149999999999999</v>
      </c>
      <c r="AU19" s="268">
        <f>IF(F19&gt;0,RevisedCalcs!$AB$53*F19,"")</f>
        <v>0.92036506972931176</v>
      </c>
      <c r="AV19" s="268" t="str">
        <f>IF(AU19&lt;&gt;"","",SUMIFS(RevisedCalcs!$AF$6:$BN$6,RevisedCalcs!$AF$4:$BN$4,"&lt;="&amp;AT19)/10^3*VLOOKUP(AK19,RevisedCalcs!$AE$65:$AJ$72,6,FALSE))</f>
        <v/>
      </c>
      <c r="AW19" s="270">
        <f ca="1">IF(AU19="","",IF(AR19=1,-AU19*OFFSET(RevisedCalcs!$AD$79,0,MATCH(E18*24*60,RevisedCalcs!$AE$80:$AI$80,1)),""))</f>
        <v>-0.34182831988078238</v>
      </c>
      <c r="AX19" s="268">
        <f t="shared" ca="1" si="22"/>
        <v>0.57853674984852943</v>
      </c>
    </row>
    <row r="20" spans="1:50" x14ac:dyDescent="0.3">
      <c r="A20" s="194" t="s">
        <v>92</v>
      </c>
      <c r="B20" s="205">
        <v>15</v>
      </c>
      <c r="C20" s="206" t="s">
        <v>119</v>
      </c>
      <c r="D20" s="207">
        <v>38661.374305555553</v>
      </c>
      <c r="E20" s="208">
        <v>1.7013888888888887E-2</v>
      </c>
      <c r="F20" s="194">
        <v>0</v>
      </c>
      <c r="G20" s="194">
        <v>7</v>
      </c>
      <c r="H20" s="195">
        <v>0.67072916666074889</v>
      </c>
      <c r="I20" s="196" t="s">
        <v>120</v>
      </c>
      <c r="J20" s="197">
        <v>965.85</v>
      </c>
      <c r="K20" s="209">
        <v>40487.374305555553</v>
      </c>
      <c r="L20" s="199">
        <v>23</v>
      </c>
      <c r="M20" s="101">
        <v>38661.370138888888</v>
      </c>
      <c r="N20" s="200">
        <v>-18.899999999999999</v>
      </c>
      <c r="O20" s="199">
        <v>23</v>
      </c>
      <c r="P20" s="201">
        <v>-18.899999999999999</v>
      </c>
      <c r="Q20" s="202">
        <v>16.0975</v>
      </c>
      <c r="R20" s="203">
        <v>23</v>
      </c>
      <c r="S20" s="204">
        <v>5.8069453633002475</v>
      </c>
      <c r="T20" s="201">
        <v>167</v>
      </c>
      <c r="U20" s="105"/>
      <c r="V20" s="86">
        <v>41.9</v>
      </c>
      <c r="W20" s="86">
        <f t="shared" si="2"/>
        <v>36.093054636699748</v>
      </c>
      <c r="X20" s="86">
        <f t="shared" si="3"/>
        <v>18.857159999999993</v>
      </c>
      <c r="Y20" s="86" t="str">
        <f t="shared" si="4"/>
        <v>Y</v>
      </c>
      <c r="Z20" s="88">
        <f t="shared" si="5"/>
        <v>1</v>
      </c>
      <c r="AA20" s="88" t="str">
        <f t="shared" si="6"/>
        <v>+</v>
      </c>
      <c r="AB20" s="89">
        <f t="shared" si="7"/>
        <v>60.757159999999992</v>
      </c>
      <c r="AC20" s="89">
        <f t="shared" si="7"/>
        <v>4.8338399999999986</v>
      </c>
      <c r="AD20" s="88">
        <f t="shared" si="8"/>
        <v>1</v>
      </c>
      <c r="AE20" s="88">
        <v>4.7</v>
      </c>
      <c r="AF20" s="87">
        <f t="shared" si="15"/>
        <v>1</v>
      </c>
      <c r="AG20" s="88">
        <f t="shared" si="16"/>
        <v>1</v>
      </c>
      <c r="AH20" s="90">
        <f t="shared" si="9"/>
        <v>-13.093054636699751</v>
      </c>
      <c r="AI20" s="91">
        <f t="shared" si="17"/>
        <v>41.857159999999993</v>
      </c>
      <c r="AJ20" s="82">
        <f t="shared" si="10"/>
        <v>-14.06616</v>
      </c>
      <c r="AK20" s="271">
        <f t="shared" si="18"/>
        <v>108</v>
      </c>
      <c r="AL20" s="271">
        <f>VLOOKUP(AK20,RevisedCalcs!$AE$65:$AJ$72,2,FALSE)</f>
        <v>720</v>
      </c>
      <c r="AM20" s="92" t="str">
        <f t="shared" si="11"/>
        <v>-20 to -10</v>
      </c>
      <c r="AN20" s="93">
        <f t="shared" si="12"/>
        <v>1</v>
      </c>
      <c r="AO20" s="93" t="str">
        <f t="shared" si="19"/>
        <v>+</v>
      </c>
      <c r="AP20" s="94" t="str">
        <f t="shared" si="13"/>
        <v/>
      </c>
      <c r="AQ20" s="224">
        <v>1</v>
      </c>
      <c r="AR20" s="214">
        <f t="shared" si="14"/>
        <v>0</v>
      </c>
      <c r="AS20" s="214">
        <f t="shared" si="20"/>
        <v>1</v>
      </c>
      <c r="AT20" s="282">
        <f t="shared" si="21"/>
        <v>24.5</v>
      </c>
      <c r="AU20" s="268" t="str">
        <f>IF(F20&gt;0,RevisedCalcs!$AB$53*F20,"")</f>
        <v/>
      </c>
      <c r="AV20" s="268">
        <f>IF(AU20&lt;&gt;"","",SUMIFS(RevisedCalcs!$AF$6:$BN$6,RevisedCalcs!$AF$4:$BN$4,"&lt;="&amp;AT20)/10^3*VLOOKUP(AK20,RevisedCalcs!$AE$65:$AJ$72,6,FALSE))</f>
        <v>0.66853093030513222</v>
      </c>
      <c r="AW20" s="270" t="str">
        <f ca="1">IF(AU20="","",IF(AR20=1,-AU20*OFFSET(RevisedCalcs!$AD$79,0,MATCH(E19*24*60,RevisedCalcs!$AE$80:$AI$80,1)),""))</f>
        <v/>
      </c>
      <c r="AX20" s="268">
        <f t="shared" ca="1" si="22"/>
        <v>0.66853093030513222</v>
      </c>
    </row>
    <row r="21" spans="1:50" x14ac:dyDescent="0.3">
      <c r="A21" s="41" t="s">
        <v>92</v>
      </c>
      <c r="B21" s="42">
        <v>16</v>
      </c>
      <c r="C21" s="68" t="s">
        <v>121</v>
      </c>
      <c r="D21" s="95">
        <v>38661.392361111109</v>
      </c>
      <c r="E21" s="96">
        <v>1.9328703703703702E-2</v>
      </c>
      <c r="F21" s="41">
        <v>8.9</v>
      </c>
      <c r="G21" s="41">
        <v>7</v>
      </c>
      <c r="H21" s="97">
        <v>1.0416666700621136E-3</v>
      </c>
      <c r="I21" s="98" t="s">
        <v>122</v>
      </c>
      <c r="J21" s="99">
        <v>1.5</v>
      </c>
      <c r="K21" s="100">
        <v>40487.392361111109</v>
      </c>
      <c r="L21" s="46">
        <v>168.8</v>
      </c>
      <c r="M21" s="101">
        <v>38661.411805555559</v>
      </c>
      <c r="N21" s="102">
        <v>-17</v>
      </c>
      <c r="O21" s="46">
        <v>168.8</v>
      </c>
      <c r="P21" s="57">
        <v>-17</v>
      </c>
      <c r="Q21" s="50">
        <v>2.5000000000000001E-2</v>
      </c>
      <c r="R21" s="103">
        <v>168.8</v>
      </c>
      <c r="S21" s="104">
        <v>182.98591119355018</v>
      </c>
      <c r="T21" s="57">
        <v>185</v>
      </c>
      <c r="U21" s="105"/>
      <c r="V21" s="57">
        <v>185.8</v>
      </c>
      <c r="W21" s="57">
        <f t="shared" si="2"/>
        <v>2.8140888064498313</v>
      </c>
      <c r="X21" s="86">
        <f t="shared" si="3"/>
        <v>125.98220000000001</v>
      </c>
      <c r="Y21" s="86" t="str">
        <f t="shared" si="4"/>
        <v/>
      </c>
      <c r="Z21" s="44">
        <f t="shared" si="5"/>
        <v>0</v>
      </c>
      <c r="AA21" s="44" t="str">
        <f t="shared" si="6"/>
        <v>o</v>
      </c>
      <c r="AB21" s="89">
        <f t="shared" si="7"/>
        <v>59.817799999999998</v>
      </c>
      <c r="AC21" s="89">
        <f t="shared" si="7"/>
        <v>4.3216000000000001</v>
      </c>
      <c r="AD21" s="44">
        <f t="shared" si="8"/>
        <v>1</v>
      </c>
      <c r="AE21" s="44">
        <v>4.7</v>
      </c>
      <c r="AF21" s="87">
        <f t="shared" si="15"/>
        <v>0</v>
      </c>
      <c r="AG21" s="44">
        <f t="shared" si="16"/>
        <v>0</v>
      </c>
      <c r="AH21" s="90">
        <f t="shared" si="9"/>
        <v>165.98591119355018</v>
      </c>
      <c r="AI21" s="91">
        <f t="shared" si="17"/>
        <v>42.817799999999998</v>
      </c>
      <c r="AJ21" s="82">
        <f t="shared" si="10"/>
        <v>-12.6784</v>
      </c>
      <c r="AK21" s="271">
        <f t="shared" si="18"/>
        <v>101</v>
      </c>
      <c r="AL21" s="271">
        <f>VLOOKUP(AK21,RevisedCalcs!$AE$65:$AJ$72,2,FALSE)</f>
        <v>3</v>
      </c>
      <c r="AM21" s="92" t="str">
        <f t="shared" si="11"/>
        <v>-20 to -10</v>
      </c>
      <c r="AN21" s="93">
        <f t="shared" si="12"/>
        <v>0</v>
      </c>
      <c r="AO21" s="93" t="str">
        <f t="shared" si="19"/>
        <v>o</v>
      </c>
      <c r="AP21" s="94" t="str">
        <f t="shared" si="13"/>
        <v/>
      </c>
      <c r="AQ21" s="54">
        <v>0</v>
      </c>
      <c r="AR21" s="214">
        <f t="shared" si="14"/>
        <v>1</v>
      </c>
      <c r="AS21" s="214">
        <f t="shared" si="20"/>
        <v>0</v>
      </c>
      <c r="AT21" s="282">
        <f t="shared" si="21"/>
        <v>27.833333333333332</v>
      </c>
      <c r="AU21" s="268">
        <f>IF(F21&gt;0,RevisedCalcs!$AB$53*F21,"")</f>
        <v>1.2410983516046781</v>
      </c>
      <c r="AV21" s="268" t="str">
        <f>IF(AU21&lt;&gt;"","",SUMIFS(RevisedCalcs!$AF$6:$BN$6,RevisedCalcs!$AF$4:$BN$4,"&lt;="&amp;AT21)/10^3*VLOOKUP(AK21,RevisedCalcs!$AE$65:$AJ$72,6,FALSE))</f>
        <v/>
      </c>
      <c r="AW21" s="270">
        <f ca="1">IF(AU21="","",IF(AR21=1,-AU21*OFFSET(RevisedCalcs!$AD$79,0,MATCH(E20*24*60,RevisedCalcs!$AE$80:$AI$80,1)),""))</f>
        <v>-0.46095031014226717</v>
      </c>
      <c r="AX21" s="268">
        <f t="shared" ca="1" si="22"/>
        <v>0.7801480414624109</v>
      </c>
    </row>
    <row r="22" spans="1:50" x14ac:dyDescent="0.3">
      <c r="A22" s="41" t="s">
        <v>92</v>
      </c>
      <c r="B22" s="42">
        <v>17</v>
      </c>
      <c r="C22" s="68" t="s">
        <v>123</v>
      </c>
      <c r="D22" s="95">
        <v>38661.438888888886</v>
      </c>
      <c r="E22" s="96">
        <v>2.9143518518518517E-2</v>
      </c>
      <c r="F22" s="41">
        <v>9.1</v>
      </c>
      <c r="G22" s="41">
        <v>7</v>
      </c>
      <c r="H22" s="97">
        <v>2.7199074072996154E-2</v>
      </c>
      <c r="I22" s="98" t="s">
        <v>124</v>
      </c>
      <c r="J22" s="99">
        <v>39.166666666666664</v>
      </c>
      <c r="K22" s="100">
        <v>40487.438888888886</v>
      </c>
      <c r="L22" s="46">
        <v>138.19999999999999</v>
      </c>
      <c r="M22" s="101">
        <v>38661.453472222223</v>
      </c>
      <c r="N22" s="102">
        <v>-16.100000000000001</v>
      </c>
      <c r="O22" s="46">
        <v>138.19999999999999</v>
      </c>
      <c r="P22" s="57">
        <v>-16.100000000000001</v>
      </c>
      <c r="Q22" s="50">
        <v>0.65277777777777779</v>
      </c>
      <c r="R22" s="103">
        <v>138.19999999999999</v>
      </c>
      <c r="S22" s="104">
        <v>174.07682786575884</v>
      </c>
      <c r="T22" s="57">
        <v>185</v>
      </c>
      <c r="U22" s="105"/>
      <c r="V22" s="57">
        <v>154.29999999999998</v>
      </c>
      <c r="W22" s="57">
        <f t="shared" si="2"/>
        <v>19.776827865758861</v>
      </c>
      <c r="X22" s="86">
        <f t="shared" si="3"/>
        <v>94.927159999999986</v>
      </c>
      <c r="Y22" s="86" t="str">
        <f t="shared" si="4"/>
        <v/>
      </c>
      <c r="Z22" s="44">
        <f t="shared" si="5"/>
        <v>0</v>
      </c>
      <c r="AA22" s="44" t="str">
        <f t="shared" si="6"/>
        <v>o</v>
      </c>
      <c r="AB22" s="89">
        <f t="shared" si="7"/>
        <v>59.372839999999997</v>
      </c>
      <c r="AC22" s="89">
        <f t="shared" si="7"/>
        <v>4.0789600000000004</v>
      </c>
      <c r="AD22" s="44">
        <f t="shared" si="8"/>
        <v>1</v>
      </c>
      <c r="AE22" s="44">
        <v>4.7</v>
      </c>
      <c r="AF22" s="87">
        <f t="shared" si="15"/>
        <v>0</v>
      </c>
      <c r="AG22" s="44">
        <f t="shared" si="16"/>
        <v>0</v>
      </c>
      <c r="AH22" s="90">
        <f t="shared" si="9"/>
        <v>157.97682786575885</v>
      </c>
      <c r="AI22" s="91">
        <f t="shared" si="17"/>
        <v>43.272839999999995</v>
      </c>
      <c r="AJ22" s="82">
        <f t="shared" si="10"/>
        <v>-12.021040000000001</v>
      </c>
      <c r="AK22" s="271">
        <f t="shared" si="18"/>
        <v>103</v>
      </c>
      <c r="AL22" s="271">
        <f>VLOOKUP(AK22,RevisedCalcs!$AE$65:$AJ$72,2,FALSE)</f>
        <v>45</v>
      </c>
      <c r="AM22" s="92" t="str">
        <f t="shared" si="11"/>
        <v>-20 to -10</v>
      </c>
      <c r="AN22" s="93">
        <f t="shared" si="12"/>
        <v>0</v>
      </c>
      <c r="AO22" s="93" t="str">
        <f t="shared" si="19"/>
        <v>o</v>
      </c>
      <c r="AP22" s="94" t="str">
        <f t="shared" si="13"/>
        <v/>
      </c>
      <c r="AQ22" s="54">
        <v>0</v>
      </c>
      <c r="AR22" s="214">
        <f t="shared" si="14"/>
        <v>0</v>
      </c>
      <c r="AS22" s="214">
        <f t="shared" si="20"/>
        <v>0</v>
      </c>
      <c r="AT22" s="282">
        <f t="shared" si="21"/>
        <v>41.966666666666669</v>
      </c>
      <c r="AU22" s="268">
        <f>IF(F22&gt;0,RevisedCalcs!$AB$53*F22,"")</f>
        <v>1.2689882022025361</v>
      </c>
      <c r="AV22" s="268" t="str">
        <f>IF(AU22&lt;&gt;"","",SUMIFS(RevisedCalcs!$AF$6:$BN$6,RevisedCalcs!$AF$4:$BN$4,"&lt;="&amp;AT22)/10^3*VLOOKUP(AK22,RevisedCalcs!$AE$65:$AJ$72,6,FALSE))</f>
        <v/>
      </c>
      <c r="AW22" s="270" t="str">
        <f ca="1">IF(AU22="","",IF(AR22=1,-AU22*OFFSET(RevisedCalcs!$AD$79,0,MATCH(E21*24*60,RevisedCalcs!$AE$80:$AI$80,1)),""))</f>
        <v/>
      </c>
      <c r="AX22" s="268">
        <f t="shared" ca="1" si="22"/>
        <v>1.2689882022025361</v>
      </c>
    </row>
    <row r="23" spans="1:50" x14ac:dyDescent="0.3">
      <c r="A23" s="41" t="s">
        <v>92</v>
      </c>
      <c r="B23" s="42">
        <v>18</v>
      </c>
      <c r="C23" s="68" t="s">
        <v>125</v>
      </c>
      <c r="D23" s="95">
        <v>38661.518055555556</v>
      </c>
      <c r="E23" s="96">
        <v>2.1759259259259259E-2</v>
      </c>
      <c r="F23" s="41">
        <v>5.5</v>
      </c>
      <c r="G23" s="41">
        <v>7</v>
      </c>
      <c r="H23" s="97">
        <v>5.002314814919373E-2</v>
      </c>
      <c r="I23" s="98" t="s">
        <v>126</v>
      </c>
      <c r="J23" s="99">
        <v>72.033333333333331</v>
      </c>
      <c r="K23" s="100">
        <v>40487.518055555556</v>
      </c>
      <c r="L23" s="46">
        <v>104</v>
      </c>
      <c r="M23" s="101">
        <v>38661.536805555559</v>
      </c>
      <c r="N23" s="102">
        <v>-9.9</v>
      </c>
      <c r="O23" s="46">
        <v>104</v>
      </c>
      <c r="P23" s="57">
        <v>-9.9</v>
      </c>
      <c r="Q23" s="50">
        <v>1.2005555555555556</v>
      </c>
      <c r="R23" s="103">
        <v>104</v>
      </c>
      <c r="S23" s="104">
        <v>149.46872857358048</v>
      </c>
      <c r="T23" s="57">
        <v>185</v>
      </c>
      <c r="U23" s="105"/>
      <c r="V23" s="57">
        <v>113.9</v>
      </c>
      <c r="W23" s="57">
        <f t="shared" si="2"/>
        <v>35.568728573580472</v>
      </c>
      <c r="X23" s="86">
        <f t="shared" si="3"/>
        <v>57.592440000000011</v>
      </c>
      <c r="Y23" s="86" t="str">
        <f t="shared" si="4"/>
        <v/>
      </c>
      <c r="Z23" s="44">
        <f t="shared" si="5"/>
        <v>0</v>
      </c>
      <c r="AA23" s="44" t="str">
        <f t="shared" si="6"/>
        <v>o</v>
      </c>
      <c r="AB23" s="89">
        <f t="shared" si="7"/>
        <v>56.307559999999995</v>
      </c>
      <c r="AC23" s="89">
        <f t="shared" si="7"/>
        <v>2.4074400000000002</v>
      </c>
      <c r="AD23" s="44">
        <f t="shared" si="8"/>
        <v>1</v>
      </c>
      <c r="AE23" s="44">
        <v>4.7</v>
      </c>
      <c r="AF23" s="87">
        <f t="shared" si="15"/>
        <v>0</v>
      </c>
      <c r="AG23" s="44">
        <f t="shared" si="16"/>
        <v>0</v>
      </c>
      <c r="AH23" s="90">
        <f t="shared" si="9"/>
        <v>139.56872857358047</v>
      </c>
      <c r="AI23" s="91">
        <f t="shared" si="17"/>
        <v>46.407559999999997</v>
      </c>
      <c r="AJ23" s="82">
        <f t="shared" si="10"/>
        <v>-7.4925600000000001</v>
      </c>
      <c r="AK23" s="271">
        <f t="shared" si="18"/>
        <v>104</v>
      </c>
      <c r="AL23" s="271">
        <f>VLOOKUP(AK23,RevisedCalcs!$AE$65:$AJ$72,2,FALSE)</f>
        <v>75</v>
      </c>
      <c r="AM23" s="92" t="str">
        <f t="shared" si="11"/>
        <v>-10 to 0</v>
      </c>
      <c r="AN23" s="93">
        <f t="shared" si="12"/>
        <v>0</v>
      </c>
      <c r="AO23" s="93" t="str">
        <f t="shared" si="19"/>
        <v>o</v>
      </c>
      <c r="AP23" s="94" t="str">
        <f t="shared" si="13"/>
        <v/>
      </c>
      <c r="AQ23" s="54">
        <v>0</v>
      </c>
      <c r="AR23" s="214">
        <f t="shared" si="14"/>
        <v>0</v>
      </c>
      <c r="AS23" s="214">
        <f t="shared" si="20"/>
        <v>0</v>
      </c>
      <c r="AT23" s="282">
        <f t="shared" si="21"/>
        <v>31.333333333333336</v>
      </c>
      <c r="AU23" s="268">
        <f>IF(F23&gt;0,RevisedCalcs!$AB$53*F23,"")</f>
        <v>0.76697089144109321</v>
      </c>
      <c r="AV23" s="268" t="str">
        <f>IF(AU23&lt;&gt;"","",SUMIFS(RevisedCalcs!$AF$6:$BN$6,RevisedCalcs!$AF$4:$BN$4,"&lt;="&amp;AT23)/10^3*VLOOKUP(AK23,RevisedCalcs!$AE$65:$AJ$72,6,FALSE))</f>
        <v/>
      </c>
      <c r="AW23" s="270" t="str">
        <f ca="1">IF(AU23="","",IF(AR23=1,-AU23*OFFSET(RevisedCalcs!$AD$79,0,MATCH(E22*24*60,RevisedCalcs!$AE$80:$AI$80,1)),""))</f>
        <v/>
      </c>
      <c r="AX23" s="268">
        <f t="shared" ca="1" si="22"/>
        <v>0.76697089144109321</v>
      </c>
    </row>
    <row r="24" spans="1:50" x14ac:dyDescent="0.3">
      <c r="A24" s="41" t="s">
        <v>92</v>
      </c>
      <c r="B24" s="42">
        <v>19</v>
      </c>
      <c r="C24" s="68" t="s">
        <v>127</v>
      </c>
      <c r="D24" s="95">
        <v>38661.572916666664</v>
      </c>
      <c r="E24" s="96">
        <v>1.1840277777777778E-2</v>
      </c>
      <c r="F24" s="41">
        <v>5.4</v>
      </c>
      <c r="G24" s="41">
        <v>7</v>
      </c>
      <c r="H24" s="97">
        <v>3.3101851848186925E-2</v>
      </c>
      <c r="I24" s="98" t="s">
        <v>128</v>
      </c>
      <c r="J24" s="99">
        <v>47.666666666666664</v>
      </c>
      <c r="K24" s="100">
        <v>40487.572916666664</v>
      </c>
      <c r="L24" s="46">
        <v>132.80000000000001</v>
      </c>
      <c r="M24" s="101">
        <v>38661.578472222223</v>
      </c>
      <c r="N24" s="102">
        <v>-8</v>
      </c>
      <c r="O24" s="46">
        <v>132.80000000000001</v>
      </c>
      <c r="P24" s="57">
        <v>-8</v>
      </c>
      <c r="Q24" s="50">
        <v>0.7944444444444444</v>
      </c>
      <c r="R24" s="103">
        <v>132.80000000000001</v>
      </c>
      <c r="S24" s="104">
        <v>161.9143120711162</v>
      </c>
      <c r="T24" s="57">
        <v>185</v>
      </c>
      <c r="U24" s="105"/>
      <c r="V24" s="57">
        <v>140.80000000000001</v>
      </c>
      <c r="W24" s="57">
        <f t="shared" si="2"/>
        <v>21.114312071116188</v>
      </c>
      <c r="X24" s="86">
        <f t="shared" si="3"/>
        <v>85.43180000000001</v>
      </c>
      <c r="Y24" s="86" t="str">
        <f t="shared" si="4"/>
        <v/>
      </c>
      <c r="Z24" s="44">
        <f t="shared" si="5"/>
        <v>0</v>
      </c>
      <c r="AA24" s="44" t="str">
        <f t="shared" si="6"/>
        <v>o</v>
      </c>
      <c r="AB24" s="89">
        <f t="shared" si="7"/>
        <v>55.368199999999995</v>
      </c>
      <c r="AC24" s="89">
        <f t="shared" si="7"/>
        <v>1.8952</v>
      </c>
      <c r="AD24" s="44">
        <f t="shared" si="8"/>
        <v>1</v>
      </c>
      <c r="AE24" s="44">
        <v>4.7</v>
      </c>
      <c r="AF24" s="87">
        <f t="shared" si="15"/>
        <v>0</v>
      </c>
      <c r="AG24" s="44">
        <f t="shared" si="16"/>
        <v>0</v>
      </c>
      <c r="AH24" s="90">
        <f t="shared" si="9"/>
        <v>153.9143120711162</v>
      </c>
      <c r="AI24" s="91">
        <f t="shared" si="17"/>
        <v>47.368199999999995</v>
      </c>
      <c r="AJ24" s="82">
        <f t="shared" si="10"/>
        <v>-6.1048</v>
      </c>
      <c r="AK24" s="271">
        <f t="shared" si="18"/>
        <v>103</v>
      </c>
      <c r="AL24" s="271">
        <f>VLOOKUP(AK24,RevisedCalcs!$AE$65:$AJ$72,2,FALSE)</f>
        <v>45</v>
      </c>
      <c r="AM24" s="92" t="str">
        <f t="shared" si="11"/>
        <v>-10 to 0</v>
      </c>
      <c r="AN24" s="93">
        <f t="shared" si="12"/>
        <v>0</v>
      </c>
      <c r="AO24" s="93" t="str">
        <f t="shared" si="19"/>
        <v>o</v>
      </c>
      <c r="AP24" s="94" t="str">
        <f t="shared" si="13"/>
        <v/>
      </c>
      <c r="AQ24" s="54">
        <v>0</v>
      </c>
      <c r="AR24" s="214">
        <f t="shared" si="14"/>
        <v>0</v>
      </c>
      <c r="AS24" s="214">
        <f t="shared" si="20"/>
        <v>0</v>
      </c>
      <c r="AT24" s="282">
        <f t="shared" si="21"/>
        <v>17.05</v>
      </c>
      <c r="AU24" s="268">
        <f>IF(F24&gt;0,RevisedCalcs!$AB$53*F24,"")</f>
        <v>0.75302596614216433</v>
      </c>
      <c r="AV24" s="268" t="str">
        <f>IF(AU24&lt;&gt;"","",SUMIFS(RevisedCalcs!$AF$6:$BN$6,RevisedCalcs!$AF$4:$BN$4,"&lt;="&amp;AT24)/10^3*VLOOKUP(AK24,RevisedCalcs!$AE$65:$AJ$72,6,FALSE))</f>
        <v/>
      </c>
      <c r="AW24" s="270" t="str">
        <f ca="1">IF(AU24="","",IF(AR24=1,-AU24*OFFSET(RevisedCalcs!$AD$79,0,MATCH(E23*24*60,RevisedCalcs!$AE$80:$AI$80,1)),""))</f>
        <v/>
      </c>
      <c r="AX24" s="268">
        <f t="shared" ca="1" si="22"/>
        <v>0.75302596614216433</v>
      </c>
    </row>
    <row r="25" spans="1:50" x14ac:dyDescent="0.3">
      <c r="A25" s="194" t="s">
        <v>92</v>
      </c>
      <c r="B25" s="205">
        <v>20</v>
      </c>
      <c r="C25" s="206" t="s">
        <v>129</v>
      </c>
      <c r="D25" s="207">
        <v>38661.656944444447</v>
      </c>
      <c r="E25" s="208">
        <v>4.5023148148148149E-3</v>
      </c>
      <c r="F25" s="194">
        <v>0</v>
      </c>
      <c r="G25" s="194">
        <v>7</v>
      </c>
      <c r="H25" s="195">
        <v>7.218750000174623E-2</v>
      </c>
      <c r="I25" s="196" t="s">
        <v>130</v>
      </c>
      <c r="J25" s="197">
        <v>103.95</v>
      </c>
      <c r="K25" s="209">
        <v>40487.656944444447</v>
      </c>
      <c r="L25" s="199">
        <v>86</v>
      </c>
      <c r="M25" s="101">
        <v>38661.661805555559</v>
      </c>
      <c r="N25" s="200">
        <v>-9</v>
      </c>
      <c r="O25" s="199">
        <v>86</v>
      </c>
      <c r="P25" s="201">
        <v>-9</v>
      </c>
      <c r="Q25" s="202">
        <v>1.7325000000000002</v>
      </c>
      <c r="R25" s="203">
        <v>86</v>
      </c>
      <c r="S25" s="204">
        <v>132.27261710939555</v>
      </c>
      <c r="T25" s="201">
        <v>134.6</v>
      </c>
      <c r="U25" s="105"/>
      <c r="V25" s="57">
        <v>95</v>
      </c>
      <c r="W25" s="57">
        <f t="shared" si="2"/>
        <v>37.272617109395554</v>
      </c>
      <c r="X25" s="86">
        <f t="shared" si="3"/>
        <v>39.137400000000007</v>
      </c>
      <c r="Y25" s="86" t="str">
        <f t="shared" si="4"/>
        <v/>
      </c>
      <c r="Z25" s="44">
        <f t="shared" si="5"/>
        <v>0</v>
      </c>
      <c r="AA25" s="44" t="str">
        <f t="shared" si="6"/>
        <v>o</v>
      </c>
      <c r="AB25" s="89">
        <f t="shared" si="7"/>
        <v>55.862599999999993</v>
      </c>
      <c r="AC25" s="89">
        <f t="shared" si="7"/>
        <v>2.1647999999999996</v>
      </c>
      <c r="AD25" s="44">
        <f t="shared" si="8"/>
        <v>1</v>
      </c>
      <c r="AE25" s="44">
        <v>4.7</v>
      </c>
      <c r="AF25" s="87">
        <f t="shared" si="15"/>
        <v>0</v>
      </c>
      <c r="AG25" s="44">
        <f t="shared" si="16"/>
        <v>0</v>
      </c>
      <c r="AH25" s="90">
        <f t="shared" si="9"/>
        <v>123.27261710939555</v>
      </c>
      <c r="AI25" s="91">
        <f t="shared" si="17"/>
        <v>46.862599999999993</v>
      </c>
      <c r="AJ25" s="82">
        <f t="shared" si="10"/>
        <v>-6.8352000000000004</v>
      </c>
      <c r="AK25" s="271">
        <f t="shared" si="18"/>
        <v>105</v>
      </c>
      <c r="AL25" s="271">
        <f>VLOOKUP(AK25,RevisedCalcs!$AE$65:$AJ$72,2,FALSE)</f>
        <v>105</v>
      </c>
      <c r="AM25" s="92" t="str">
        <f t="shared" si="11"/>
        <v>-10 to 0</v>
      </c>
      <c r="AN25" s="93">
        <f t="shared" si="12"/>
        <v>0</v>
      </c>
      <c r="AO25" s="93" t="str">
        <f t="shared" si="19"/>
        <v>o</v>
      </c>
      <c r="AP25" s="94" t="str">
        <f t="shared" si="13"/>
        <v/>
      </c>
      <c r="AQ25" s="224">
        <v>1</v>
      </c>
      <c r="AR25" s="214">
        <f t="shared" si="14"/>
        <v>0</v>
      </c>
      <c r="AS25" s="214">
        <f t="shared" si="20"/>
        <v>0</v>
      </c>
      <c r="AT25" s="282">
        <f t="shared" si="21"/>
        <v>6.4833333333333334</v>
      </c>
      <c r="AU25" s="268" t="str">
        <f>IF(F25&gt;0,RevisedCalcs!$AB$53*F25,"")</f>
        <v/>
      </c>
      <c r="AV25" s="268">
        <f>IF(AU25&lt;&gt;"","",SUMIFS(RevisedCalcs!$AF$6:$BN$6,RevisedCalcs!$AF$4:$BN$4,"&lt;="&amp;AT25)/10^3*VLOOKUP(AK25,RevisedCalcs!$AE$65:$AJ$72,6,FALSE))</f>
        <v>0.32134809601112568</v>
      </c>
      <c r="AW25" s="270" t="str">
        <f ca="1">IF(AU25="","",IF(AR25=1,-AU25*OFFSET(RevisedCalcs!$AD$79,0,MATCH(E24*24*60,RevisedCalcs!$AE$80:$AI$80,1)),""))</f>
        <v/>
      </c>
      <c r="AX25" s="268">
        <f t="shared" ca="1" si="22"/>
        <v>0.32134809601112568</v>
      </c>
    </row>
    <row r="26" spans="1:50" x14ac:dyDescent="0.3">
      <c r="A26" s="194" t="s">
        <v>92</v>
      </c>
      <c r="B26" s="205">
        <v>21</v>
      </c>
      <c r="C26" s="206" t="s">
        <v>131</v>
      </c>
      <c r="D26" s="207">
        <v>38662.341666666667</v>
      </c>
      <c r="E26" s="208">
        <v>1.7013888888888887E-2</v>
      </c>
      <c r="F26" s="194">
        <v>0</v>
      </c>
      <c r="G26" s="194">
        <v>1</v>
      </c>
      <c r="H26" s="195">
        <v>0.68021990740817273</v>
      </c>
      <c r="I26" s="196" t="s">
        <v>132</v>
      </c>
      <c r="J26" s="197">
        <v>979.51666666666665</v>
      </c>
      <c r="K26" s="209">
        <v>40488.341666666667</v>
      </c>
      <c r="L26" s="199">
        <v>35.6</v>
      </c>
      <c r="M26" s="101">
        <v>38662.328472222223</v>
      </c>
      <c r="N26" s="200">
        <v>-7.1</v>
      </c>
      <c r="O26" s="199">
        <v>35.6</v>
      </c>
      <c r="P26" s="201">
        <v>-7.1</v>
      </c>
      <c r="Q26" s="202">
        <v>16.325277777777778</v>
      </c>
      <c r="R26" s="203">
        <v>35.6</v>
      </c>
      <c r="S26" s="204">
        <v>3.8373565027756542</v>
      </c>
      <c r="T26" s="201">
        <v>168.8</v>
      </c>
      <c r="U26" s="105"/>
      <c r="V26" s="86">
        <v>42.7</v>
      </c>
      <c r="W26" s="86">
        <f t="shared" si="2"/>
        <v>38.862643497224347</v>
      </c>
      <c r="X26" s="86">
        <f t="shared" si="3"/>
        <v>12.223239999999997</v>
      </c>
      <c r="Y26" s="86" t="str">
        <f t="shared" si="4"/>
        <v>Y</v>
      </c>
      <c r="Z26" s="88">
        <f t="shared" si="5"/>
        <v>1</v>
      </c>
      <c r="AA26" s="88" t="str">
        <f t="shared" si="6"/>
        <v>+</v>
      </c>
      <c r="AB26" s="89">
        <f t="shared" si="7"/>
        <v>54.92324</v>
      </c>
      <c r="AC26" s="89">
        <f t="shared" si="7"/>
        <v>1.6525600000000003</v>
      </c>
      <c r="AD26" s="88">
        <f t="shared" si="8"/>
        <v>1</v>
      </c>
      <c r="AE26" s="88">
        <v>4.7</v>
      </c>
      <c r="AF26" s="87">
        <f t="shared" si="15"/>
        <v>1</v>
      </c>
      <c r="AG26" s="88">
        <f t="shared" si="16"/>
        <v>1</v>
      </c>
      <c r="AH26" s="90">
        <f t="shared" si="9"/>
        <v>-3.2626434972243454</v>
      </c>
      <c r="AI26" s="91">
        <f t="shared" si="17"/>
        <v>47.823239999999998</v>
      </c>
      <c r="AJ26" s="82">
        <f t="shared" si="10"/>
        <v>-5.4474399999999994</v>
      </c>
      <c r="AK26" s="271">
        <f t="shared" si="18"/>
        <v>108</v>
      </c>
      <c r="AL26" s="271">
        <f>VLOOKUP(AK26,RevisedCalcs!$AE$65:$AJ$72,2,FALSE)</f>
        <v>720</v>
      </c>
      <c r="AM26" s="92" t="str">
        <f t="shared" si="11"/>
        <v>-10 to 0</v>
      </c>
      <c r="AN26" s="93">
        <f t="shared" si="12"/>
        <v>1</v>
      </c>
      <c r="AO26" s="93" t="str">
        <f t="shared" si="19"/>
        <v>+</v>
      </c>
      <c r="AP26" s="94" t="str">
        <f t="shared" si="13"/>
        <v/>
      </c>
      <c r="AQ26" s="224">
        <v>1</v>
      </c>
      <c r="AR26" s="214">
        <f t="shared" si="14"/>
        <v>0</v>
      </c>
      <c r="AS26" s="214">
        <f t="shared" si="20"/>
        <v>1</v>
      </c>
      <c r="AT26" s="282">
        <f t="shared" si="21"/>
        <v>24.5</v>
      </c>
      <c r="AU26" s="268" t="str">
        <f>IF(F26&gt;0,RevisedCalcs!$AB$53*F26,"")</f>
        <v/>
      </c>
      <c r="AV26" s="268">
        <f>IF(AU26&lt;&gt;"","",SUMIFS(RevisedCalcs!$AF$6:$BN$6,RevisedCalcs!$AF$4:$BN$4,"&lt;="&amp;AT26)/10^3*VLOOKUP(AK26,RevisedCalcs!$AE$65:$AJ$72,6,FALSE))</f>
        <v>0.66853093030513222</v>
      </c>
      <c r="AW26" s="270" t="str">
        <f ca="1">IF(AU26="","",IF(AR26=1,-AU26*OFFSET(RevisedCalcs!$AD$79,0,MATCH(E25*24*60,RevisedCalcs!$AE$80:$AI$80,1)),""))</f>
        <v/>
      </c>
      <c r="AX26" s="268">
        <f t="shared" ca="1" si="22"/>
        <v>0.66853093030513222</v>
      </c>
    </row>
    <row r="27" spans="1:50" x14ac:dyDescent="0.3">
      <c r="A27" s="41" t="s">
        <v>92</v>
      </c>
      <c r="B27" s="42">
        <v>22</v>
      </c>
      <c r="C27" s="68" t="s">
        <v>133</v>
      </c>
      <c r="D27" s="95">
        <v>38662.36041666667</v>
      </c>
      <c r="E27" s="96">
        <v>2.3761574074074074E-2</v>
      </c>
      <c r="F27" s="41">
        <v>8.6</v>
      </c>
      <c r="G27" s="41">
        <v>1</v>
      </c>
      <c r="H27" s="97">
        <v>1.7361111167701893E-3</v>
      </c>
      <c r="I27" s="98" t="s">
        <v>134</v>
      </c>
      <c r="J27" s="99">
        <v>2.5</v>
      </c>
      <c r="K27" s="100">
        <v>40488.36041666667</v>
      </c>
      <c r="L27" s="46">
        <v>172.4</v>
      </c>
      <c r="M27" s="101">
        <v>38662.370138888888</v>
      </c>
      <c r="N27" s="102">
        <v>-5.0999999999999996</v>
      </c>
      <c r="O27" s="46">
        <v>172.4</v>
      </c>
      <c r="P27" s="57">
        <v>-5.0999999999999996</v>
      </c>
      <c r="Q27" s="50">
        <v>4.1666666666666664E-2</v>
      </c>
      <c r="R27" s="103">
        <v>172.4</v>
      </c>
      <c r="S27" s="104">
        <v>172.30556278126301</v>
      </c>
      <c r="T27" s="57">
        <v>185</v>
      </c>
      <c r="U27" s="105"/>
      <c r="V27" s="57">
        <v>177.5</v>
      </c>
      <c r="W27" s="57">
        <f t="shared" si="2"/>
        <v>5.1944372187369936</v>
      </c>
      <c r="X27" s="86">
        <f t="shared" si="3"/>
        <v>123.56556</v>
      </c>
      <c r="Y27" s="86" t="str">
        <f t="shared" si="4"/>
        <v/>
      </c>
      <c r="Z27" s="44">
        <f t="shared" si="5"/>
        <v>0</v>
      </c>
      <c r="AA27" s="44" t="str">
        <f t="shared" si="6"/>
        <v>o</v>
      </c>
      <c r="AB27" s="89">
        <f t="shared" ref="AB27:AC46" si="23">(AB$3+AB$4*$N27)-$N27</f>
        <v>53.934439999999995</v>
      </c>
      <c r="AC27" s="89">
        <f t="shared" si="23"/>
        <v>1.1133599999999997</v>
      </c>
      <c r="AD27" s="44">
        <f t="shared" si="8"/>
        <v>1</v>
      </c>
      <c r="AE27" s="44">
        <v>4.7</v>
      </c>
      <c r="AF27" s="87">
        <f t="shared" si="15"/>
        <v>0</v>
      </c>
      <c r="AG27" s="44">
        <f t="shared" si="16"/>
        <v>0</v>
      </c>
      <c r="AH27" s="90">
        <f t="shared" si="9"/>
        <v>167.20556278126301</v>
      </c>
      <c r="AI27" s="91">
        <f t="shared" si="17"/>
        <v>48.834439999999994</v>
      </c>
      <c r="AJ27" s="82">
        <f t="shared" si="10"/>
        <v>-3.98664</v>
      </c>
      <c r="AK27" s="271">
        <f t="shared" si="18"/>
        <v>101</v>
      </c>
      <c r="AL27" s="271">
        <f>VLOOKUP(AK27,RevisedCalcs!$AE$65:$AJ$72,2,FALSE)</f>
        <v>3</v>
      </c>
      <c r="AM27" s="92" t="str">
        <f t="shared" si="11"/>
        <v>-10 to 0</v>
      </c>
      <c r="AN27" s="93">
        <f t="shared" si="12"/>
        <v>0</v>
      </c>
      <c r="AO27" s="93" t="str">
        <f t="shared" si="19"/>
        <v>o</v>
      </c>
      <c r="AP27" s="94" t="str">
        <f t="shared" si="13"/>
        <v/>
      </c>
      <c r="AQ27" s="54">
        <v>0</v>
      </c>
      <c r="AR27" s="214">
        <f t="shared" si="14"/>
        <v>1</v>
      </c>
      <c r="AS27" s="214">
        <f t="shared" si="20"/>
        <v>0</v>
      </c>
      <c r="AT27" s="282">
        <f t="shared" si="21"/>
        <v>34.216666666666669</v>
      </c>
      <c r="AU27" s="268">
        <f>IF(F27&gt;0,RevisedCalcs!$AB$53*F27,"")</f>
        <v>1.1992635757078911</v>
      </c>
      <c r="AV27" s="268" t="str">
        <f>IF(AU27&lt;&gt;"","",SUMIFS(RevisedCalcs!$AF$6:$BN$6,RevisedCalcs!$AF$4:$BN$4,"&lt;="&amp;AT27)/10^3*VLOOKUP(AK27,RevisedCalcs!$AE$65:$AJ$72,6,FALSE))</f>
        <v/>
      </c>
      <c r="AW27" s="270">
        <f ca="1">IF(AU27="","",IF(AR27=1,-AU27*OFFSET(RevisedCalcs!$AD$79,0,MATCH(E26*24*60,RevisedCalcs!$AE$80:$AI$80,1)),""))</f>
        <v>-0.44541265923859524</v>
      </c>
      <c r="AX27" s="268">
        <f t="shared" ca="1" si="22"/>
        <v>0.75385091646929592</v>
      </c>
    </row>
    <row r="28" spans="1:50" x14ac:dyDescent="0.3">
      <c r="A28" s="41" t="s">
        <v>92</v>
      </c>
      <c r="B28" s="42">
        <v>23</v>
      </c>
      <c r="C28" s="68" t="s">
        <v>135</v>
      </c>
      <c r="D28" s="95">
        <v>38662.399305555555</v>
      </c>
      <c r="E28" s="96">
        <v>1.7627314814814814E-2</v>
      </c>
      <c r="F28" s="41">
        <v>1.5</v>
      </c>
      <c r="G28" s="41">
        <v>1</v>
      </c>
      <c r="H28" s="97">
        <v>1.5127314807614312E-2</v>
      </c>
      <c r="I28" s="98" t="s">
        <v>136</v>
      </c>
      <c r="J28" s="99">
        <v>21.783333333333335</v>
      </c>
      <c r="K28" s="100">
        <v>40488.399305555555</v>
      </c>
      <c r="L28" s="46">
        <v>165.2</v>
      </c>
      <c r="M28" s="101">
        <v>38662.411805555559</v>
      </c>
      <c r="N28" s="102">
        <v>-5.0999999999999996</v>
      </c>
      <c r="O28" s="46">
        <v>165.2</v>
      </c>
      <c r="P28" s="57">
        <v>-5.0999999999999996</v>
      </c>
      <c r="Q28" s="50">
        <v>0.36305555555555558</v>
      </c>
      <c r="R28" s="103">
        <v>165.2</v>
      </c>
      <c r="S28" s="104">
        <v>175.43906909118178</v>
      </c>
      <c r="T28" s="57">
        <v>185</v>
      </c>
      <c r="U28" s="105"/>
      <c r="V28" s="57">
        <v>170.29999999999998</v>
      </c>
      <c r="W28" s="57">
        <f t="shared" si="2"/>
        <v>5.1390690911817956</v>
      </c>
      <c r="X28" s="86">
        <f t="shared" si="3"/>
        <v>116.36555999999999</v>
      </c>
      <c r="Y28" s="86" t="str">
        <f t="shared" si="4"/>
        <v/>
      </c>
      <c r="Z28" s="44">
        <f t="shared" si="5"/>
        <v>0</v>
      </c>
      <c r="AA28" s="44" t="str">
        <f t="shared" si="6"/>
        <v>o</v>
      </c>
      <c r="AB28" s="89">
        <f t="shared" si="23"/>
        <v>53.934439999999995</v>
      </c>
      <c r="AC28" s="89">
        <f t="shared" si="23"/>
        <v>1.1133599999999997</v>
      </c>
      <c r="AD28" s="44">
        <f t="shared" si="8"/>
        <v>1</v>
      </c>
      <c r="AE28" s="44">
        <v>4.7</v>
      </c>
      <c r="AF28" s="87">
        <f t="shared" si="15"/>
        <v>0</v>
      </c>
      <c r="AG28" s="44">
        <f t="shared" si="16"/>
        <v>0</v>
      </c>
      <c r="AH28" s="90">
        <f t="shared" si="9"/>
        <v>170.33906909118178</v>
      </c>
      <c r="AI28" s="91">
        <f t="shared" si="17"/>
        <v>48.834439999999994</v>
      </c>
      <c r="AJ28" s="82">
        <f t="shared" si="10"/>
        <v>-3.98664</v>
      </c>
      <c r="AK28" s="271">
        <f t="shared" si="18"/>
        <v>102</v>
      </c>
      <c r="AL28" s="271">
        <f>VLOOKUP(AK28,RevisedCalcs!$AE$65:$AJ$72,2,FALSE)</f>
        <v>18</v>
      </c>
      <c r="AM28" s="92" t="str">
        <f t="shared" si="11"/>
        <v>-10 to 0</v>
      </c>
      <c r="AN28" s="93">
        <f t="shared" si="12"/>
        <v>0</v>
      </c>
      <c r="AO28" s="93" t="str">
        <f t="shared" si="19"/>
        <v>o</v>
      </c>
      <c r="AP28" s="94" t="str">
        <f t="shared" si="13"/>
        <v/>
      </c>
      <c r="AQ28" s="54">
        <v>0</v>
      </c>
      <c r="AR28" s="214">
        <f t="shared" si="14"/>
        <v>0</v>
      </c>
      <c r="AS28" s="214">
        <f t="shared" si="20"/>
        <v>0</v>
      </c>
      <c r="AT28" s="282">
        <f t="shared" si="21"/>
        <v>25.383333333333333</v>
      </c>
      <c r="AU28" s="268">
        <f>IF(F28&gt;0,RevisedCalcs!$AB$53*F28,"")</f>
        <v>0.20917387948393451</v>
      </c>
      <c r="AV28" s="268" t="str">
        <f>IF(AU28&lt;&gt;"","",SUMIFS(RevisedCalcs!$AF$6:$BN$6,RevisedCalcs!$AF$4:$BN$4,"&lt;="&amp;AT28)/10^3*VLOOKUP(AK28,RevisedCalcs!$AE$65:$AJ$72,6,FALSE))</f>
        <v/>
      </c>
      <c r="AW28" s="270" t="str">
        <f ca="1">IF(AU28="","",IF(AR28=1,-AU28*OFFSET(RevisedCalcs!$AD$79,0,MATCH(E27*24*60,RevisedCalcs!$AE$80:$AI$80,1)),""))</f>
        <v/>
      </c>
      <c r="AX28" s="268">
        <f t="shared" ca="1" si="22"/>
        <v>0.20917387948393451</v>
      </c>
    </row>
    <row r="29" spans="1:50" x14ac:dyDescent="0.3">
      <c r="A29" s="41" t="s">
        <v>92</v>
      </c>
      <c r="B29" s="42">
        <v>24</v>
      </c>
      <c r="C29" s="68" t="s">
        <v>137</v>
      </c>
      <c r="D29" s="95">
        <v>38662.429166666669</v>
      </c>
      <c r="E29" s="96">
        <v>3.7615740740740739E-3</v>
      </c>
      <c r="F29" s="41">
        <v>0.6</v>
      </c>
      <c r="G29" s="41">
        <v>1</v>
      </c>
      <c r="H29" s="97">
        <v>1.2233796296641231E-2</v>
      </c>
      <c r="I29" s="98" t="s">
        <v>138</v>
      </c>
      <c r="J29" s="99">
        <v>17.616666666666667</v>
      </c>
      <c r="K29" s="100">
        <v>40488.429166666669</v>
      </c>
      <c r="L29" s="46">
        <v>170.6</v>
      </c>
      <c r="M29" s="101">
        <v>38662.411805555559</v>
      </c>
      <c r="N29" s="102">
        <v>-5.0999999999999996</v>
      </c>
      <c r="O29" s="46">
        <v>170.6</v>
      </c>
      <c r="P29" s="57">
        <v>-5.0999999999999996</v>
      </c>
      <c r="Q29" s="50">
        <v>0.2936111111111111</v>
      </c>
      <c r="R29" s="103">
        <v>170.6</v>
      </c>
      <c r="S29" s="104">
        <v>178.15312847547906</v>
      </c>
      <c r="T29" s="57">
        <v>186.8</v>
      </c>
      <c r="U29" s="105"/>
      <c r="V29" s="57">
        <v>175.7</v>
      </c>
      <c r="W29" s="57">
        <f t="shared" si="2"/>
        <v>2.4531284754790761</v>
      </c>
      <c r="X29" s="86">
        <f t="shared" si="3"/>
        <v>121.76555999999999</v>
      </c>
      <c r="Y29" s="86" t="str">
        <f t="shared" si="4"/>
        <v/>
      </c>
      <c r="Z29" s="44">
        <f t="shared" si="5"/>
        <v>0</v>
      </c>
      <c r="AA29" s="44" t="str">
        <f t="shared" si="6"/>
        <v>o</v>
      </c>
      <c r="AB29" s="89">
        <f t="shared" si="23"/>
        <v>53.934439999999995</v>
      </c>
      <c r="AC29" s="89">
        <f t="shared" si="23"/>
        <v>1.1133599999999997</v>
      </c>
      <c r="AD29" s="44">
        <f t="shared" si="8"/>
        <v>1</v>
      </c>
      <c r="AE29" s="44">
        <v>4.7</v>
      </c>
      <c r="AF29" s="87">
        <f t="shared" si="15"/>
        <v>0</v>
      </c>
      <c r="AG29" s="44">
        <f t="shared" si="16"/>
        <v>0</v>
      </c>
      <c r="AH29" s="90">
        <f t="shared" si="9"/>
        <v>173.05312847547907</v>
      </c>
      <c r="AI29" s="91">
        <f t="shared" si="17"/>
        <v>48.834439999999994</v>
      </c>
      <c r="AJ29" s="82">
        <f t="shared" si="10"/>
        <v>-3.98664</v>
      </c>
      <c r="AK29" s="271">
        <f t="shared" si="18"/>
        <v>102</v>
      </c>
      <c r="AL29" s="271">
        <f>VLOOKUP(AK29,RevisedCalcs!$AE$65:$AJ$72,2,FALSE)</f>
        <v>18</v>
      </c>
      <c r="AM29" s="92" t="str">
        <f t="shared" si="11"/>
        <v>-10 to 0</v>
      </c>
      <c r="AN29" s="93">
        <f t="shared" si="12"/>
        <v>0</v>
      </c>
      <c r="AO29" s="93" t="str">
        <f t="shared" si="19"/>
        <v>o</v>
      </c>
      <c r="AP29" s="94" t="str">
        <f t="shared" si="13"/>
        <v/>
      </c>
      <c r="AQ29" s="54">
        <v>0</v>
      </c>
      <c r="AR29" s="214">
        <f t="shared" si="14"/>
        <v>0</v>
      </c>
      <c r="AS29" s="214">
        <f t="shared" si="20"/>
        <v>0</v>
      </c>
      <c r="AT29" s="282">
        <f t="shared" si="21"/>
        <v>5.416666666666667</v>
      </c>
      <c r="AU29" s="268">
        <f>IF(F29&gt;0,RevisedCalcs!$AB$53*F29,"")</f>
        <v>8.3669551793573799E-2</v>
      </c>
      <c r="AV29" s="268" t="str">
        <f>IF(AU29&lt;&gt;"","",SUMIFS(RevisedCalcs!$AF$6:$BN$6,RevisedCalcs!$AF$4:$BN$4,"&lt;="&amp;AT29)/10^3*VLOOKUP(AK29,RevisedCalcs!$AE$65:$AJ$72,6,FALSE))</f>
        <v/>
      </c>
      <c r="AW29" s="270" t="str">
        <f ca="1">IF(AU29="","",IF(AR29=1,-AU29*OFFSET(RevisedCalcs!$AD$79,0,MATCH(E28*24*60,RevisedCalcs!$AE$80:$AI$80,1)),""))</f>
        <v/>
      </c>
      <c r="AX29" s="268">
        <f t="shared" ca="1" si="22"/>
        <v>8.3669551793573799E-2</v>
      </c>
    </row>
    <row r="30" spans="1:50" x14ac:dyDescent="0.3">
      <c r="A30" s="41" t="s">
        <v>92</v>
      </c>
      <c r="B30" s="42">
        <v>25</v>
      </c>
      <c r="C30" s="68" t="s">
        <v>139</v>
      </c>
      <c r="D30" s="95">
        <v>38662.457638888889</v>
      </c>
      <c r="E30" s="96">
        <v>5.1736111111111115E-3</v>
      </c>
      <c r="F30" s="41">
        <v>0.6</v>
      </c>
      <c r="G30" s="41">
        <v>1</v>
      </c>
      <c r="H30" s="97">
        <v>2.47106481474475E-2</v>
      </c>
      <c r="I30" s="98" t="s">
        <v>140</v>
      </c>
      <c r="J30" s="99">
        <v>35.583333333333336</v>
      </c>
      <c r="K30" s="100">
        <v>40488.457638888889</v>
      </c>
      <c r="L30" s="46">
        <v>145.4</v>
      </c>
      <c r="M30" s="101">
        <v>38662.453472222223</v>
      </c>
      <c r="N30" s="102">
        <v>-2.9</v>
      </c>
      <c r="O30" s="46">
        <v>145.4</v>
      </c>
      <c r="P30" s="57">
        <v>-2.9</v>
      </c>
      <c r="Q30" s="50">
        <v>0.59305555555555556</v>
      </c>
      <c r="R30" s="103">
        <v>145.4</v>
      </c>
      <c r="S30" s="104">
        <v>166.39105061071635</v>
      </c>
      <c r="T30" s="57">
        <v>179.6</v>
      </c>
      <c r="U30" s="105"/>
      <c r="V30" s="57">
        <v>148.30000000000001</v>
      </c>
      <c r="W30" s="57">
        <f t="shared" si="2"/>
        <v>18.091050610716337</v>
      </c>
      <c r="X30" s="86">
        <f t="shared" si="3"/>
        <v>95.453240000000022</v>
      </c>
      <c r="Y30" s="86" t="str">
        <f t="shared" si="4"/>
        <v/>
      </c>
      <c r="Z30" s="44">
        <f t="shared" si="5"/>
        <v>0</v>
      </c>
      <c r="AA30" s="44" t="str">
        <f t="shared" si="6"/>
        <v>o</v>
      </c>
      <c r="AB30" s="89">
        <f t="shared" si="23"/>
        <v>52.846759999999996</v>
      </c>
      <c r="AC30" s="89">
        <f t="shared" si="23"/>
        <v>0.52023999999999981</v>
      </c>
      <c r="AD30" s="44">
        <f t="shared" si="8"/>
        <v>1</v>
      </c>
      <c r="AE30" s="44">
        <v>4.7</v>
      </c>
      <c r="AF30" s="87">
        <f t="shared" si="15"/>
        <v>0</v>
      </c>
      <c r="AG30" s="44">
        <f t="shared" si="16"/>
        <v>0</v>
      </c>
      <c r="AH30" s="90">
        <f t="shared" si="9"/>
        <v>163.49105061071634</v>
      </c>
      <c r="AI30" s="91">
        <f t="shared" si="17"/>
        <v>49.946759999999998</v>
      </c>
      <c r="AJ30" s="82">
        <f t="shared" si="10"/>
        <v>-2.3797600000000001</v>
      </c>
      <c r="AK30" s="271">
        <f t="shared" si="18"/>
        <v>103</v>
      </c>
      <c r="AL30" s="271">
        <f>VLOOKUP(AK30,RevisedCalcs!$AE$65:$AJ$72,2,FALSE)</f>
        <v>45</v>
      </c>
      <c r="AM30" s="92" t="str">
        <f t="shared" si="11"/>
        <v>-10 to 0</v>
      </c>
      <c r="AN30" s="93">
        <f t="shared" si="12"/>
        <v>0</v>
      </c>
      <c r="AO30" s="93" t="str">
        <f t="shared" si="19"/>
        <v>o</v>
      </c>
      <c r="AP30" s="94" t="str">
        <f t="shared" si="13"/>
        <v/>
      </c>
      <c r="AQ30" s="54">
        <v>0</v>
      </c>
      <c r="AR30" s="214">
        <f t="shared" si="14"/>
        <v>0</v>
      </c>
      <c r="AS30" s="214">
        <f t="shared" si="20"/>
        <v>0</v>
      </c>
      <c r="AT30" s="282">
        <f t="shared" si="21"/>
        <v>7.45</v>
      </c>
      <c r="AU30" s="268">
        <f>IF(F30&gt;0,RevisedCalcs!$AB$53*F30,"")</f>
        <v>8.3669551793573799E-2</v>
      </c>
      <c r="AV30" s="268" t="str">
        <f>IF(AU30&lt;&gt;"","",SUMIFS(RevisedCalcs!$AF$6:$BN$6,RevisedCalcs!$AF$4:$BN$4,"&lt;="&amp;AT30)/10^3*VLOOKUP(AK30,RevisedCalcs!$AE$65:$AJ$72,6,FALSE))</f>
        <v/>
      </c>
      <c r="AW30" s="270" t="str">
        <f ca="1">IF(AU30="","",IF(AR30=1,-AU30*OFFSET(RevisedCalcs!$AD$79,0,MATCH(E29*24*60,RevisedCalcs!$AE$80:$AI$80,1)),""))</f>
        <v/>
      </c>
      <c r="AX30" s="268">
        <f t="shared" ca="1" si="22"/>
        <v>8.3669551793573799E-2</v>
      </c>
    </row>
    <row r="31" spans="1:50" x14ac:dyDescent="0.3">
      <c r="A31" s="41" t="s">
        <v>92</v>
      </c>
      <c r="B31" s="42">
        <v>26</v>
      </c>
      <c r="C31" s="68" t="s">
        <v>141</v>
      </c>
      <c r="D31" s="95">
        <v>38662.476388888892</v>
      </c>
      <c r="E31" s="96">
        <v>1.5648148148148151E-2</v>
      </c>
      <c r="F31" s="41">
        <v>3.5</v>
      </c>
      <c r="G31" s="41">
        <v>1</v>
      </c>
      <c r="H31" s="97">
        <v>1.357638889021473E-2</v>
      </c>
      <c r="I31" s="98" t="s">
        <v>142</v>
      </c>
      <c r="J31" s="99">
        <v>19.55</v>
      </c>
      <c r="K31" s="100">
        <v>40488.476388888892</v>
      </c>
      <c r="L31" s="46">
        <v>152.6</v>
      </c>
      <c r="M31" s="101">
        <v>38662.495138888888</v>
      </c>
      <c r="N31" s="102">
        <v>-2</v>
      </c>
      <c r="O31" s="46">
        <v>152.6</v>
      </c>
      <c r="P31" s="57">
        <v>-2</v>
      </c>
      <c r="Q31" s="50">
        <v>0.32583333333333336</v>
      </c>
      <c r="R31" s="103">
        <v>152.6</v>
      </c>
      <c r="S31" s="104">
        <v>168.97934721521213</v>
      </c>
      <c r="T31" s="57">
        <v>185</v>
      </c>
      <c r="U31" s="105"/>
      <c r="V31" s="57">
        <v>154.6</v>
      </c>
      <c r="W31" s="57">
        <f t="shared" si="2"/>
        <v>14.379347215212135</v>
      </c>
      <c r="X31" s="86">
        <f t="shared" si="3"/>
        <v>102.1982</v>
      </c>
      <c r="Y31" s="86" t="str">
        <f t="shared" si="4"/>
        <v/>
      </c>
      <c r="Z31" s="44">
        <f t="shared" si="5"/>
        <v>0</v>
      </c>
      <c r="AA31" s="44" t="str">
        <f t="shared" si="6"/>
        <v>o</v>
      </c>
      <c r="AB31" s="89">
        <f t="shared" si="23"/>
        <v>52.401799999999994</v>
      </c>
      <c r="AC31" s="89">
        <f t="shared" si="23"/>
        <v>0.27759999999999985</v>
      </c>
      <c r="AD31" s="44">
        <f t="shared" si="8"/>
        <v>1</v>
      </c>
      <c r="AE31" s="44">
        <v>4.7</v>
      </c>
      <c r="AF31" s="87">
        <f t="shared" si="15"/>
        <v>0</v>
      </c>
      <c r="AG31" s="44">
        <f t="shared" si="16"/>
        <v>0</v>
      </c>
      <c r="AH31" s="90">
        <f t="shared" si="9"/>
        <v>166.97934721521213</v>
      </c>
      <c r="AI31" s="91">
        <f t="shared" si="17"/>
        <v>50.401799999999994</v>
      </c>
      <c r="AJ31" s="82">
        <f t="shared" si="10"/>
        <v>-1.7224000000000002</v>
      </c>
      <c r="AK31" s="271">
        <f t="shared" si="18"/>
        <v>102</v>
      </c>
      <c r="AL31" s="271">
        <f>VLOOKUP(AK31,RevisedCalcs!$AE$65:$AJ$72,2,FALSE)</f>
        <v>18</v>
      </c>
      <c r="AM31" s="92" t="str">
        <f t="shared" si="11"/>
        <v>-10 to 0</v>
      </c>
      <c r="AN31" s="93">
        <f t="shared" si="12"/>
        <v>0</v>
      </c>
      <c r="AO31" s="93" t="str">
        <f t="shared" si="19"/>
        <v>o</v>
      </c>
      <c r="AP31" s="94" t="str">
        <f t="shared" si="13"/>
        <v/>
      </c>
      <c r="AQ31" s="54">
        <v>0</v>
      </c>
      <c r="AR31" s="214">
        <f t="shared" si="14"/>
        <v>0</v>
      </c>
      <c r="AS31" s="214">
        <f t="shared" si="20"/>
        <v>0</v>
      </c>
      <c r="AT31" s="282">
        <f t="shared" si="21"/>
        <v>22.533333333333339</v>
      </c>
      <c r="AU31" s="268">
        <f>IF(F31&gt;0,RevisedCalcs!$AB$53*F31,"")</f>
        <v>0.48807238546251386</v>
      </c>
      <c r="AV31" s="268" t="str">
        <f>IF(AU31&lt;&gt;"","",SUMIFS(RevisedCalcs!$AF$6:$BN$6,RevisedCalcs!$AF$4:$BN$4,"&lt;="&amp;AT31)/10^3*VLOOKUP(AK31,RevisedCalcs!$AE$65:$AJ$72,6,FALSE))</f>
        <v/>
      </c>
      <c r="AW31" s="270" t="str">
        <f ca="1">IF(AU31="","",IF(AR31=1,-AU31*OFFSET(RevisedCalcs!$AD$79,0,MATCH(E30*24*60,RevisedCalcs!$AE$80:$AI$80,1)),""))</f>
        <v/>
      </c>
      <c r="AX31" s="268">
        <f t="shared" ca="1" si="22"/>
        <v>0.48807238546251386</v>
      </c>
    </row>
    <row r="32" spans="1:50" x14ac:dyDescent="0.3">
      <c r="A32" s="41" t="s">
        <v>92</v>
      </c>
      <c r="B32" s="42">
        <v>27</v>
      </c>
      <c r="C32" s="68" t="s">
        <v>143</v>
      </c>
      <c r="D32" s="95">
        <v>38662.494444444441</v>
      </c>
      <c r="E32" s="96">
        <v>1.091435185185185E-2</v>
      </c>
      <c r="F32" s="41">
        <v>6</v>
      </c>
      <c r="G32" s="41">
        <v>1</v>
      </c>
      <c r="H32" s="97">
        <v>2.4074074026430026E-3</v>
      </c>
      <c r="I32" s="98" t="s">
        <v>144</v>
      </c>
      <c r="J32" s="99">
        <v>3.4666666666666668</v>
      </c>
      <c r="K32" s="100">
        <v>40488.494444444441</v>
      </c>
      <c r="L32" s="46">
        <v>188.6</v>
      </c>
      <c r="M32" s="101">
        <v>38662.495138888888</v>
      </c>
      <c r="N32" s="102">
        <v>-2</v>
      </c>
      <c r="O32" s="46">
        <v>188.6</v>
      </c>
      <c r="P32" s="57">
        <v>-2</v>
      </c>
      <c r="Q32" s="50">
        <v>5.7777777777777782E-2</v>
      </c>
      <c r="R32" s="103">
        <v>188.6</v>
      </c>
      <c r="S32" s="104">
        <v>184.62671686740856</v>
      </c>
      <c r="T32" s="57">
        <v>185</v>
      </c>
      <c r="U32" s="105"/>
      <c r="V32" s="57">
        <v>190.6</v>
      </c>
      <c r="W32" s="57">
        <f t="shared" si="2"/>
        <v>5.9732831325914333</v>
      </c>
      <c r="X32" s="86">
        <f t="shared" si="3"/>
        <v>138.19819999999999</v>
      </c>
      <c r="Y32" s="86" t="str">
        <f t="shared" si="4"/>
        <v/>
      </c>
      <c r="Z32" s="44">
        <f t="shared" si="5"/>
        <v>0</v>
      </c>
      <c r="AA32" s="44" t="str">
        <f t="shared" si="6"/>
        <v>o</v>
      </c>
      <c r="AB32" s="89">
        <f t="shared" si="23"/>
        <v>52.401799999999994</v>
      </c>
      <c r="AC32" s="89">
        <f t="shared" si="23"/>
        <v>0.27759999999999985</v>
      </c>
      <c r="AD32" s="44">
        <f t="shared" si="8"/>
        <v>1</v>
      </c>
      <c r="AE32" s="44">
        <v>4.7</v>
      </c>
      <c r="AF32" s="87">
        <f t="shared" si="15"/>
        <v>0</v>
      </c>
      <c r="AG32" s="44">
        <f t="shared" si="16"/>
        <v>0</v>
      </c>
      <c r="AH32" s="90">
        <f t="shared" si="9"/>
        <v>182.62671686740856</v>
      </c>
      <c r="AI32" s="91">
        <f t="shared" si="17"/>
        <v>50.401799999999994</v>
      </c>
      <c r="AJ32" s="82">
        <f t="shared" si="10"/>
        <v>-1.7224000000000002</v>
      </c>
      <c r="AK32" s="271">
        <f t="shared" si="18"/>
        <v>101</v>
      </c>
      <c r="AL32" s="271">
        <f>VLOOKUP(AK32,RevisedCalcs!$AE$65:$AJ$72,2,FALSE)</f>
        <v>3</v>
      </c>
      <c r="AM32" s="92" t="str">
        <f t="shared" si="11"/>
        <v>-10 to 0</v>
      </c>
      <c r="AN32" s="93">
        <f t="shared" si="12"/>
        <v>0</v>
      </c>
      <c r="AO32" s="93" t="str">
        <f t="shared" si="19"/>
        <v>o</v>
      </c>
      <c r="AP32" s="94" t="str">
        <f t="shared" si="13"/>
        <v/>
      </c>
      <c r="AQ32" s="54">
        <v>0</v>
      </c>
      <c r="AR32" s="214">
        <f t="shared" si="14"/>
        <v>0</v>
      </c>
      <c r="AS32" s="214">
        <f t="shared" si="20"/>
        <v>0</v>
      </c>
      <c r="AT32" s="282">
        <f t="shared" si="21"/>
        <v>15.716666666666665</v>
      </c>
      <c r="AU32" s="268">
        <f>IF(F32&gt;0,RevisedCalcs!$AB$53*F32,"")</f>
        <v>0.83669551793573804</v>
      </c>
      <c r="AV32" s="268" t="str">
        <f>IF(AU32&lt;&gt;"","",SUMIFS(RevisedCalcs!$AF$6:$BN$6,RevisedCalcs!$AF$4:$BN$4,"&lt;="&amp;AT32)/10^3*VLOOKUP(AK32,RevisedCalcs!$AE$65:$AJ$72,6,FALSE))</f>
        <v/>
      </c>
      <c r="AW32" s="270" t="str">
        <f ca="1">IF(AU32="","",IF(AR32=1,-AU32*OFFSET(RevisedCalcs!$AD$79,0,MATCH(E31*24*60,RevisedCalcs!$AE$80:$AI$80,1)),""))</f>
        <v/>
      </c>
      <c r="AX32" s="268">
        <f t="shared" ca="1" si="22"/>
        <v>0.83669551793573804</v>
      </c>
    </row>
    <row r="33" spans="1:50" x14ac:dyDescent="0.3">
      <c r="A33" s="41" t="s">
        <v>92</v>
      </c>
      <c r="B33" s="42">
        <v>28</v>
      </c>
      <c r="C33" s="68" t="s">
        <v>145</v>
      </c>
      <c r="D33" s="95">
        <v>38663.255555555559</v>
      </c>
      <c r="E33" s="96">
        <v>2.7847222222222221E-2</v>
      </c>
      <c r="F33" s="41">
        <v>6.6</v>
      </c>
      <c r="G33" s="41">
        <v>2</v>
      </c>
      <c r="H33" s="97">
        <v>0.7501967592688743</v>
      </c>
      <c r="I33" s="98" t="s">
        <v>146</v>
      </c>
      <c r="J33" s="99">
        <v>1080.2833333333333</v>
      </c>
      <c r="K33" s="100">
        <v>40489.255555555559</v>
      </c>
      <c r="L33" s="46">
        <v>23</v>
      </c>
      <c r="M33" s="101">
        <v>38663.245138888888</v>
      </c>
      <c r="N33" s="102">
        <v>-7.1</v>
      </c>
      <c r="O33" s="46">
        <v>23</v>
      </c>
      <c r="P33" s="57">
        <v>-7.1</v>
      </c>
      <c r="Q33" s="50">
        <v>18.00472222222222</v>
      </c>
      <c r="R33" s="103">
        <v>23</v>
      </c>
      <c r="S33" s="104">
        <v>3.5888191509320282</v>
      </c>
      <c r="T33" s="57">
        <v>185</v>
      </c>
      <c r="U33" s="105"/>
      <c r="V33" s="86">
        <v>30.1</v>
      </c>
      <c r="W33" s="86">
        <f t="shared" si="2"/>
        <v>26.511180849067973</v>
      </c>
      <c r="X33" s="86">
        <f t="shared" si="3"/>
        <v>24.823239999999998</v>
      </c>
      <c r="Y33" s="86" t="str">
        <f t="shared" si="4"/>
        <v>Y</v>
      </c>
      <c r="Z33" s="88">
        <f t="shared" si="5"/>
        <v>1</v>
      </c>
      <c r="AA33" s="88" t="str">
        <f t="shared" si="6"/>
        <v>+</v>
      </c>
      <c r="AB33" s="89">
        <f t="shared" si="23"/>
        <v>54.92324</v>
      </c>
      <c r="AC33" s="89">
        <f t="shared" si="23"/>
        <v>1.6525600000000003</v>
      </c>
      <c r="AD33" s="88">
        <f t="shared" si="8"/>
        <v>1</v>
      </c>
      <c r="AE33" s="88">
        <v>4.7</v>
      </c>
      <c r="AF33" s="87">
        <f t="shared" si="15"/>
        <v>1</v>
      </c>
      <c r="AG33" s="88">
        <f t="shared" si="16"/>
        <v>1</v>
      </c>
      <c r="AH33" s="90">
        <f t="shared" si="9"/>
        <v>-3.5111808490679715</v>
      </c>
      <c r="AI33" s="91">
        <f t="shared" si="17"/>
        <v>47.823239999999998</v>
      </c>
      <c r="AJ33" s="82">
        <f t="shared" si="10"/>
        <v>-5.4474399999999994</v>
      </c>
      <c r="AK33" s="271">
        <f t="shared" si="18"/>
        <v>108</v>
      </c>
      <c r="AL33" s="271">
        <f>VLOOKUP(AK33,RevisedCalcs!$AE$65:$AJ$72,2,FALSE)</f>
        <v>720</v>
      </c>
      <c r="AM33" s="92" t="str">
        <f t="shared" si="11"/>
        <v>-10 to 0</v>
      </c>
      <c r="AN33" s="93">
        <f t="shared" si="12"/>
        <v>1</v>
      </c>
      <c r="AO33" s="93" t="str">
        <f t="shared" si="19"/>
        <v>+</v>
      </c>
      <c r="AP33" s="94" t="str">
        <f t="shared" si="13"/>
        <v/>
      </c>
      <c r="AQ33" s="54">
        <v>0</v>
      </c>
      <c r="AR33" s="214">
        <f t="shared" si="14"/>
        <v>0</v>
      </c>
      <c r="AS33" s="214">
        <f t="shared" si="20"/>
        <v>0</v>
      </c>
      <c r="AT33" s="282">
        <f t="shared" si="21"/>
        <v>40.1</v>
      </c>
      <c r="AU33" s="268">
        <f>IF(F33&gt;0,RevisedCalcs!$AB$53*F33,"")</f>
        <v>0.92036506972931176</v>
      </c>
      <c r="AV33" s="268" t="str">
        <f>IF(AU33&lt;&gt;"","",SUMIFS(RevisedCalcs!$AF$6:$BN$6,RevisedCalcs!$AF$4:$BN$4,"&lt;="&amp;AT33)/10^3*VLOOKUP(AK33,RevisedCalcs!$AE$65:$AJ$72,6,FALSE))</f>
        <v/>
      </c>
      <c r="AW33" s="270" t="str">
        <f ca="1">IF(AU33="","",IF(AR33=1,-AU33*OFFSET(RevisedCalcs!$AD$79,0,MATCH(E32*24*60,RevisedCalcs!$AE$80:$AI$80,1)),""))</f>
        <v/>
      </c>
      <c r="AX33" s="268">
        <f t="shared" ca="1" si="22"/>
        <v>0.92036506972931176</v>
      </c>
    </row>
    <row r="34" spans="1:50" x14ac:dyDescent="0.3">
      <c r="A34" s="41" t="s">
        <v>147</v>
      </c>
      <c r="B34" s="42">
        <v>2</v>
      </c>
      <c r="C34" s="68" t="s">
        <v>148</v>
      </c>
      <c r="D34" s="95">
        <v>38656.768055555556</v>
      </c>
      <c r="E34" s="96">
        <v>2.4907407407407406E-2</v>
      </c>
      <c r="F34" s="41">
        <v>8.1999999999999993</v>
      </c>
      <c r="G34" s="41">
        <v>2</v>
      </c>
      <c r="H34" s="97">
        <v>1.8865740741603076E-2</v>
      </c>
      <c r="I34" s="98" t="s">
        <v>149</v>
      </c>
      <c r="J34" s="99">
        <v>27.166666666666668</v>
      </c>
      <c r="K34" s="100">
        <v>40482.768055555556</v>
      </c>
      <c r="L34" s="46">
        <v>168.8</v>
      </c>
      <c r="M34" s="101">
        <v>38656.786805555559</v>
      </c>
      <c r="N34" s="102">
        <v>5</v>
      </c>
      <c r="O34" s="46">
        <v>168.8</v>
      </c>
      <c r="P34" s="57">
        <v>5</v>
      </c>
      <c r="Q34" s="50">
        <v>0.45277777777777778</v>
      </c>
      <c r="R34" s="103">
        <v>168.8</v>
      </c>
      <c r="S34" s="104">
        <v>174.59416587520269</v>
      </c>
      <c r="T34" s="57">
        <v>195.8</v>
      </c>
      <c r="U34" s="105"/>
      <c r="V34" s="57">
        <v>163.80000000000001</v>
      </c>
      <c r="W34" s="57">
        <f t="shared" si="2"/>
        <v>10.79416587520268</v>
      </c>
      <c r="X34" s="86">
        <f t="shared" si="3"/>
        <v>114.85900000000001</v>
      </c>
      <c r="Y34" s="86" t="str">
        <f t="shared" si="4"/>
        <v/>
      </c>
      <c r="Z34" s="44">
        <f t="shared" si="5"/>
        <v>0</v>
      </c>
      <c r="AA34" s="44" t="str">
        <f t="shared" si="6"/>
        <v>o</v>
      </c>
      <c r="AB34" s="89">
        <f t="shared" si="23"/>
        <v>48.940999999999995</v>
      </c>
      <c r="AC34" s="89">
        <f t="shared" si="23"/>
        <v>-1.6095999999999999</v>
      </c>
      <c r="AD34" s="44">
        <f t="shared" si="8"/>
        <v>1</v>
      </c>
      <c r="AE34" s="44">
        <v>5.3</v>
      </c>
      <c r="AF34" s="87">
        <f t="shared" si="15"/>
        <v>0</v>
      </c>
      <c r="AG34" s="44">
        <f t="shared" si="16"/>
        <v>0</v>
      </c>
      <c r="AH34" s="90">
        <f t="shared" si="9"/>
        <v>179.59416587520269</v>
      </c>
      <c r="AI34" s="91">
        <f t="shared" si="17"/>
        <v>53.940999999999995</v>
      </c>
      <c r="AJ34" s="82">
        <f t="shared" si="10"/>
        <v>3.3904000000000001</v>
      </c>
      <c r="AK34" s="271">
        <f t="shared" si="18"/>
        <v>102</v>
      </c>
      <c r="AL34" s="271">
        <f>VLOOKUP(AK34,RevisedCalcs!$AE$65:$AJ$72,2,FALSE)</f>
        <v>18</v>
      </c>
      <c r="AM34" s="92" t="str">
        <f t="shared" si="11"/>
        <v>0 to 10</v>
      </c>
      <c r="AN34" s="93">
        <f t="shared" si="12"/>
        <v>0</v>
      </c>
      <c r="AO34" s="93" t="str">
        <f t="shared" si="19"/>
        <v>o</v>
      </c>
      <c r="AP34" s="94" t="str">
        <f t="shared" si="13"/>
        <v/>
      </c>
      <c r="AQ34" s="54">
        <v>0</v>
      </c>
      <c r="AR34" s="214">
        <f t="shared" si="14"/>
        <v>0</v>
      </c>
      <c r="AS34" s="214">
        <f t="shared" si="20"/>
        <v>0</v>
      </c>
      <c r="AT34" s="282">
        <f t="shared" si="21"/>
        <v>35.866666666666667</v>
      </c>
      <c r="AU34" s="268">
        <f>IF(F34&gt;0,RevisedCalcs!$AB$53*F34,"")</f>
        <v>1.1434838745121751</v>
      </c>
      <c r="AV34" s="268" t="str">
        <f>IF(AU34&lt;&gt;"","",SUMIFS(RevisedCalcs!$AF$6:$BN$6,RevisedCalcs!$AF$4:$BN$4,"&lt;="&amp;AT34)/10^3*VLOOKUP(AK34,RevisedCalcs!$AE$65:$AJ$72,6,FALSE))</f>
        <v/>
      </c>
      <c r="AW34" s="270" t="str">
        <f ca="1">IF(AU34="","",IF(AR34=1,-AU34*OFFSET(RevisedCalcs!$AD$79,0,MATCH(E33*24*60,RevisedCalcs!$AE$80:$AI$80,1)),""))</f>
        <v/>
      </c>
      <c r="AX34" s="268">
        <f t="shared" ca="1" si="22"/>
        <v>1.1434838745121751</v>
      </c>
    </row>
    <row r="35" spans="1:50" x14ac:dyDescent="0.3">
      <c r="A35" s="41" t="s">
        <v>147</v>
      </c>
      <c r="B35" s="42">
        <v>3</v>
      </c>
      <c r="C35" s="68" t="s">
        <v>150</v>
      </c>
      <c r="D35" s="95">
        <v>38657.314583333333</v>
      </c>
      <c r="E35" s="96">
        <v>1.3333333333333334E-2</v>
      </c>
      <c r="F35" s="41">
        <v>1.7</v>
      </c>
      <c r="G35" s="41">
        <v>3</v>
      </c>
      <c r="H35" s="97">
        <v>0.52162037036760012</v>
      </c>
      <c r="I35" s="98" t="s">
        <v>151</v>
      </c>
      <c r="J35" s="99">
        <v>751.13333333333333</v>
      </c>
      <c r="K35" s="100">
        <v>40483.314583333333</v>
      </c>
      <c r="L35" s="46">
        <v>12.2</v>
      </c>
      <c r="M35" s="101">
        <v>38657.328472222223</v>
      </c>
      <c r="N35" s="102">
        <v>-6</v>
      </c>
      <c r="O35" s="46">
        <v>12.2</v>
      </c>
      <c r="P35" s="57">
        <v>-6</v>
      </c>
      <c r="Q35" s="50">
        <v>12.518888888888888</v>
      </c>
      <c r="R35" s="103">
        <v>12.2</v>
      </c>
      <c r="S35" s="104">
        <v>17.341500034587103</v>
      </c>
      <c r="T35" s="57">
        <v>197.6</v>
      </c>
      <c r="U35" s="105"/>
      <c r="V35" s="86">
        <v>18.2</v>
      </c>
      <c r="W35" s="86">
        <f t="shared" si="2"/>
        <v>0.85849996541289642</v>
      </c>
      <c r="X35" s="86">
        <f t="shared" si="3"/>
        <v>36.179400000000001</v>
      </c>
      <c r="Y35" s="86" t="str">
        <f t="shared" si="4"/>
        <v>Y</v>
      </c>
      <c r="Z35" s="88">
        <f t="shared" si="5"/>
        <v>0</v>
      </c>
      <c r="AA35" s="88" t="str">
        <f t="shared" si="6"/>
        <v>o</v>
      </c>
      <c r="AB35" s="89">
        <f t="shared" si="23"/>
        <v>54.379399999999997</v>
      </c>
      <c r="AC35" s="89">
        <f t="shared" si="23"/>
        <v>1.3559999999999999</v>
      </c>
      <c r="AD35" s="88">
        <f t="shared" si="8"/>
        <v>0</v>
      </c>
      <c r="AE35" s="88">
        <v>5.3</v>
      </c>
      <c r="AF35" s="87">
        <f t="shared" si="15"/>
        <v>0</v>
      </c>
      <c r="AG35" s="88">
        <f t="shared" si="16"/>
        <v>1</v>
      </c>
      <c r="AH35" s="90">
        <f t="shared" si="9"/>
        <v>11.341500034587103</v>
      </c>
      <c r="AI35" s="91">
        <f t="shared" si="17"/>
        <v>48.379399999999997</v>
      </c>
      <c r="AJ35" s="82">
        <f t="shared" si="10"/>
        <v>-4.6440000000000001</v>
      </c>
      <c r="AK35" s="271">
        <f t="shared" si="18"/>
        <v>108</v>
      </c>
      <c r="AL35" s="271">
        <f>VLOOKUP(AK35,RevisedCalcs!$AE$65:$AJ$72,2,FALSE)</f>
        <v>720</v>
      </c>
      <c r="AM35" s="92" t="str">
        <f t="shared" si="11"/>
        <v>-10 to 0</v>
      </c>
      <c r="AN35" s="93">
        <f t="shared" si="12"/>
        <v>0</v>
      </c>
      <c r="AO35" s="93" t="str">
        <f t="shared" si="19"/>
        <v>o</v>
      </c>
      <c r="AP35" s="94" t="str">
        <f t="shared" si="13"/>
        <v/>
      </c>
      <c r="AQ35" s="54">
        <v>0</v>
      </c>
      <c r="AR35" s="214">
        <f t="shared" si="14"/>
        <v>0</v>
      </c>
      <c r="AS35" s="214">
        <f t="shared" si="20"/>
        <v>0</v>
      </c>
      <c r="AT35" s="282">
        <f t="shared" si="21"/>
        <v>19.2</v>
      </c>
      <c r="AU35" s="268">
        <f>IF(F35&gt;0,RevisedCalcs!$AB$53*F35,"")</f>
        <v>0.23706373008179243</v>
      </c>
      <c r="AV35" s="268" t="str">
        <f>IF(AU35&lt;&gt;"","",SUMIFS(RevisedCalcs!$AF$6:$BN$6,RevisedCalcs!$AF$4:$BN$4,"&lt;="&amp;AT35)/10^3*VLOOKUP(AK35,RevisedCalcs!$AE$65:$AJ$72,6,FALSE))</f>
        <v/>
      </c>
      <c r="AW35" s="270" t="str">
        <f ca="1">IF(AU35="","",IF(AR35=1,-AU35*OFFSET(RevisedCalcs!$AD$79,0,MATCH(E34*24*60,RevisedCalcs!$AE$80:$AI$80,1)),""))</f>
        <v/>
      </c>
      <c r="AX35" s="268">
        <f t="shared" ca="1" si="22"/>
        <v>0.23706373008179243</v>
      </c>
    </row>
    <row r="36" spans="1:50" x14ac:dyDescent="0.3">
      <c r="A36" s="41" t="s">
        <v>147</v>
      </c>
      <c r="B36" s="42">
        <v>4</v>
      </c>
      <c r="C36" s="68" t="s">
        <v>152</v>
      </c>
      <c r="D36" s="95">
        <v>38657.544444444444</v>
      </c>
      <c r="E36" s="96">
        <v>1.6574074074074074E-2</v>
      </c>
      <c r="F36" s="41">
        <v>5</v>
      </c>
      <c r="G36" s="41">
        <v>3</v>
      </c>
      <c r="H36" s="97">
        <v>0.21652777777489973</v>
      </c>
      <c r="I36" s="98" t="s">
        <v>153</v>
      </c>
      <c r="J36" s="99">
        <v>311.8</v>
      </c>
      <c r="K36" s="100">
        <v>40483.544444444444</v>
      </c>
      <c r="L36" s="46">
        <v>32</v>
      </c>
      <c r="M36" s="101">
        <v>38657.536805555559</v>
      </c>
      <c r="N36" s="102">
        <v>3.9</v>
      </c>
      <c r="O36" s="46">
        <v>32</v>
      </c>
      <c r="P36" s="57">
        <v>3.9</v>
      </c>
      <c r="Q36" s="50">
        <v>5.1966666666666672</v>
      </c>
      <c r="R36" s="103">
        <v>32</v>
      </c>
      <c r="S36" s="104">
        <v>69.935109370458903</v>
      </c>
      <c r="T36" s="57">
        <v>197.6</v>
      </c>
      <c r="U36" s="105"/>
      <c r="V36" s="57">
        <v>28.1</v>
      </c>
      <c r="W36" s="57">
        <f t="shared" si="2"/>
        <v>41.835109370458902</v>
      </c>
      <c r="X36" s="86">
        <f t="shared" si="3"/>
        <v>21.384839999999997</v>
      </c>
      <c r="Y36" s="86" t="str">
        <f t="shared" si="4"/>
        <v/>
      </c>
      <c r="Z36" s="44">
        <f t="shared" si="5"/>
        <v>1</v>
      </c>
      <c r="AA36" s="44" t="str">
        <f t="shared" si="6"/>
        <v>+</v>
      </c>
      <c r="AB36" s="89">
        <f t="shared" si="23"/>
        <v>49.484839999999998</v>
      </c>
      <c r="AC36" s="89">
        <f t="shared" si="23"/>
        <v>-1.31304</v>
      </c>
      <c r="AD36" s="44">
        <f t="shared" si="8"/>
        <v>0</v>
      </c>
      <c r="AE36" s="44">
        <v>5.3</v>
      </c>
      <c r="AF36" s="87">
        <f t="shared" si="15"/>
        <v>0</v>
      </c>
      <c r="AG36" s="44">
        <f t="shared" si="16"/>
        <v>0</v>
      </c>
      <c r="AH36" s="90">
        <f t="shared" si="9"/>
        <v>73.835109370458909</v>
      </c>
      <c r="AI36" s="91">
        <f t="shared" si="17"/>
        <v>53.384839999999997</v>
      </c>
      <c r="AJ36" s="82">
        <f t="shared" si="10"/>
        <v>2.5869599999999999</v>
      </c>
      <c r="AK36" s="271">
        <f t="shared" si="18"/>
        <v>106</v>
      </c>
      <c r="AL36" s="271">
        <f>VLOOKUP(AK36,RevisedCalcs!$AE$65:$AJ$72,2,FALSE)</f>
        <v>240</v>
      </c>
      <c r="AM36" s="92" t="str">
        <f t="shared" si="11"/>
        <v>0 to 10</v>
      </c>
      <c r="AN36" s="93">
        <f t="shared" si="12"/>
        <v>1</v>
      </c>
      <c r="AO36" s="93" t="str">
        <f t="shared" si="19"/>
        <v>+</v>
      </c>
      <c r="AP36" s="94" t="str">
        <f t="shared" si="13"/>
        <v/>
      </c>
      <c r="AQ36" s="54">
        <v>0</v>
      </c>
      <c r="AR36" s="214">
        <f t="shared" si="14"/>
        <v>0</v>
      </c>
      <c r="AS36" s="214">
        <f t="shared" si="20"/>
        <v>0</v>
      </c>
      <c r="AT36" s="282">
        <f t="shared" si="21"/>
        <v>23.866666666666667</v>
      </c>
      <c r="AU36" s="268">
        <f>IF(F36&gt;0,RevisedCalcs!$AB$53*F36,"")</f>
        <v>0.69724626494644837</v>
      </c>
      <c r="AV36" s="268" t="str">
        <f>IF(AU36&lt;&gt;"","",SUMIFS(RevisedCalcs!$AF$6:$BN$6,RevisedCalcs!$AF$4:$BN$4,"&lt;="&amp;AT36)/10^3*VLOOKUP(AK36,RevisedCalcs!$AE$65:$AJ$72,6,FALSE))</f>
        <v/>
      </c>
      <c r="AW36" s="270" t="str">
        <f ca="1">IF(AU36="","",IF(AR36=1,-AU36*OFFSET(RevisedCalcs!$AD$79,0,MATCH(E35*24*60,RevisedCalcs!$AE$80:$AI$80,1)),""))</f>
        <v/>
      </c>
      <c r="AX36" s="268">
        <f t="shared" ca="1" si="22"/>
        <v>0.69724626494644837</v>
      </c>
    </row>
    <row r="37" spans="1:50" x14ac:dyDescent="0.3">
      <c r="A37" s="41" t="s">
        <v>147</v>
      </c>
      <c r="B37" s="42">
        <v>5</v>
      </c>
      <c r="C37" s="68" t="s">
        <v>154</v>
      </c>
      <c r="D37" s="95">
        <v>38657.729861111111</v>
      </c>
      <c r="E37" s="96">
        <v>3.1643518518518522E-2</v>
      </c>
      <c r="F37" s="41">
        <v>13.8</v>
      </c>
      <c r="G37" s="41">
        <v>3</v>
      </c>
      <c r="H37" s="97">
        <v>0.16884259258949896</v>
      </c>
      <c r="I37" s="98" t="s">
        <v>155</v>
      </c>
      <c r="J37" s="99">
        <v>243.13333333333333</v>
      </c>
      <c r="K37" s="100">
        <v>40483.729861111111</v>
      </c>
      <c r="L37" s="46">
        <v>51.8</v>
      </c>
      <c r="M37" s="101">
        <v>38657.745138888888</v>
      </c>
      <c r="N37" s="102">
        <v>-2.9</v>
      </c>
      <c r="O37" s="46">
        <v>51.8</v>
      </c>
      <c r="P37" s="57">
        <v>-2.9</v>
      </c>
      <c r="Q37" s="50">
        <v>4.0522222222222224</v>
      </c>
      <c r="R37" s="103">
        <v>51.8</v>
      </c>
      <c r="S37" s="104">
        <v>90.597423743728044</v>
      </c>
      <c r="T37" s="57">
        <v>195.8</v>
      </c>
      <c r="U37" s="105"/>
      <c r="V37" s="57">
        <v>54.699999999999996</v>
      </c>
      <c r="W37" s="57">
        <f t="shared" si="2"/>
        <v>35.897423743728048</v>
      </c>
      <c r="X37" s="86">
        <f t="shared" si="3"/>
        <v>1.8532399999999996</v>
      </c>
      <c r="Y37" s="86" t="str">
        <f t="shared" si="4"/>
        <v/>
      </c>
      <c r="Z37" s="44">
        <f t="shared" si="5"/>
        <v>1</v>
      </c>
      <c r="AA37" s="44" t="str">
        <f t="shared" si="6"/>
        <v>+</v>
      </c>
      <c r="AB37" s="89">
        <f t="shared" si="23"/>
        <v>52.846759999999996</v>
      </c>
      <c r="AC37" s="89">
        <f t="shared" si="23"/>
        <v>0.52023999999999981</v>
      </c>
      <c r="AD37" s="44">
        <f t="shared" si="8"/>
        <v>1</v>
      </c>
      <c r="AE37" s="44">
        <v>5.3</v>
      </c>
      <c r="AF37" s="87">
        <f t="shared" si="15"/>
        <v>0</v>
      </c>
      <c r="AG37" s="44">
        <f t="shared" si="16"/>
        <v>0</v>
      </c>
      <c r="AH37" s="90">
        <f t="shared" si="9"/>
        <v>87.697423743728038</v>
      </c>
      <c r="AI37" s="91">
        <f t="shared" si="17"/>
        <v>49.946759999999998</v>
      </c>
      <c r="AJ37" s="82">
        <f t="shared" si="10"/>
        <v>-2.3797600000000001</v>
      </c>
      <c r="AK37" s="271">
        <f t="shared" si="18"/>
        <v>106</v>
      </c>
      <c r="AL37" s="271">
        <f>VLOOKUP(AK37,RevisedCalcs!$AE$65:$AJ$72,2,FALSE)</f>
        <v>240</v>
      </c>
      <c r="AM37" s="92" t="str">
        <f t="shared" si="11"/>
        <v>-10 to 0</v>
      </c>
      <c r="AN37" s="93">
        <f t="shared" si="12"/>
        <v>1</v>
      </c>
      <c r="AO37" s="93" t="str">
        <f t="shared" si="19"/>
        <v>+</v>
      </c>
      <c r="AP37" s="94" t="str">
        <f t="shared" si="13"/>
        <v/>
      </c>
      <c r="AQ37" s="54">
        <v>0</v>
      </c>
      <c r="AR37" s="214">
        <f t="shared" si="14"/>
        <v>0</v>
      </c>
      <c r="AS37" s="214">
        <f t="shared" si="20"/>
        <v>0</v>
      </c>
      <c r="AT37" s="282">
        <f t="shared" si="21"/>
        <v>45.566666666666677</v>
      </c>
      <c r="AU37" s="268">
        <f>IF(F37&gt;0,RevisedCalcs!$AB$53*F37,"")</f>
        <v>1.9243996912521977</v>
      </c>
      <c r="AV37" s="268" t="str">
        <f>IF(AU37&lt;&gt;"","",SUMIFS(RevisedCalcs!$AF$6:$BN$6,RevisedCalcs!$AF$4:$BN$4,"&lt;="&amp;AT37)/10^3*VLOOKUP(AK37,RevisedCalcs!$AE$65:$AJ$72,6,FALSE))</f>
        <v/>
      </c>
      <c r="AW37" s="270" t="str">
        <f ca="1">IF(AU37="","",IF(AR37=1,-AU37*OFFSET(RevisedCalcs!$AD$79,0,MATCH(E36*24*60,RevisedCalcs!$AE$80:$AI$80,1)),""))</f>
        <v/>
      </c>
      <c r="AX37" s="268">
        <f t="shared" ca="1" si="22"/>
        <v>1.9243996912521977</v>
      </c>
    </row>
    <row r="38" spans="1:50" x14ac:dyDescent="0.3">
      <c r="A38" s="41" t="s">
        <v>147</v>
      </c>
      <c r="B38" s="42">
        <v>6</v>
      </c>
      <c r="C38" s="68" t="s">
        <v>156</v>
      </c>
      <c r="D38" s="95">
        <v>38657.809027777781</v>
      </c>
      <c r="E38" s="96">
        <v>9.7916666666666655E-3</v>
      </c>
      <c r="F38" s="41">
        <v>6.4</v>
      </c>
      <c r="G38" s="41">
        <v>3</v>
      </c>
      <c r="H38" s="97">
        <v>4.7523148154141381E-2</v>
      </c>
      <c r="I38" s="98" t="s">
        <v>157</v>
      </c>
      <c r="J38" s="99">
        <v>68.433333333333337</v>
      </c>
      <c r="K38" s="100">
        <v>40483.809027777781</v>
      </c>
      <c r="L38" s="46">
        <v>132.80000000000001</v>
      </c>
      <c r="M38" s="101">
        <v>38657.828472222223</v>
      </c>
      <c r="N38" s="102">
        <v>-4</v>
      </c>
      <c r="O38" s="46">
        <v>132.80000000000001</v>
      </c>
      <c r="P38" s="57">
        <v>-4</v>
      </c>
      <c r="Q38" s="50">
        <v>1.1405555555555555</v>
      </c>
      <c r="R38" s="103">
        <v>132.80000000000001</v>
      </c>
      <c r="S38" s="104">
        <v>159.76834742017027</v>
      </c>
      <c r="T38" s="57">
        <v>197.6</v>
      </c>
      <c r="U38" s="105"/>
      <c r="V38" s="57">
        <v>136.80000000000001</v>
      </c>
      <c r="W38" s="57">
        <f t="shared" si="2"/>
        <v>22.968347420170261</v>
      </c>
      <c r="X38" s="86">
        <f t="shared" si="3"/>
        <v>83.409400000000005</v>
      </c>
      <c r="Y38" s="86" t="str">
        <f t="shared" si="4"/>
        <v/>
      </c>
      <c r="Z38" s="44">
        <f t="shared" si="5"/>
        <v>0</v>
      </c>
      <c r="AA38" s="44" t="str">
        <f t="shared" si="6"/>
        <v>o</v>
      </c>
      <c r="AB38" s="89">
        <f t="shared" si="23"/>
        <v>53.390599999999999</v>
      </c>
      <c r="AC38" s="89">
        <f t="shared" si="23"/>
        <v>0.81679999999999975</v>
      </c>
      <c r="AD38" s="44">
        <f t="shared" si="8"/>
        <v>1</v>
      </c>
      <c r="AE38" s="44">
        <v>5.3</v>
      </c>
      <c r="AF38" s="87">
        <f t="shared" si="15"/>
        <v>0</v>
      </c>
      <c r="AG38" s="44">
        <f t="shared" si="16"/>
        <v>0</v>
      </c>
      <c r="AH38" s="90">
        <f t="shared" si="9"/>
        <v>155.76834742017027</v>
      </c>
      <c r="AI38" s="91">
        <f t="shared" si="17"/>
        <v>49.390599999999999</v>
      </c>
      <c r="AJ38" s="82">
        <f t="shared" si="10"/>
        <v>-3.1832000000000003</v>
      </c>
      <c r="AK38" s="271">
        <f t="shared" si="18"/>
        <v>104</v>
      </c>
      <c r="AL38" s="271">
        <f>VLOOKUP(AK38,RevisedCalcs!$AE$65:$AJ$72,2,FALSE)</f>
        <v>75</v>
      </c>
      <c r="AM38" s="92" t="str">
        <f t="shared" si="11"/>
        <v>-10 to 0</v>
      </c>
      <c r="AN38" s="93">
        <f t="shared" si="12"/>
        <v>0</v>
      </c>
      <c r="AO38" s="93" t="str">
        <f t="shared" si="19"/>
        <v>o</v>
      </c>
      <c r="AP38" s="94" t="str">
        <f t="shared" si="13"/>
        <v/>
      </c>
      <c r="AQ38" s="54">
        <v>0</v>
      </c>
      <c r="AR38" s="214">
        <f t="shared" si="14"/>
        <v>0</v>
      </c>
      <c r="AS38" s="214">
        <f t="shared" si="20"/>
        <v>0</v>
      </c>
      <c r="AT38" s="282">
        <f t="shared" si="21"/>
        <v>14.1</v>
      </c>
      <c r="AU38" s="268">
        <f>IF(F38&gt;0,RevisedCalcs!$AB$53*F38,"")</f>
        <v>0.892475219131454</v>
      </c>
      <c r="AV38" s="268" t="str">
        <f>IF(AU38&lt;&gt;"","",SUMIFS(RevisedCalcs!$AF$6:$BN$6,RevisedCalcs!$AF$4:$BN$4,"&lt;="&amp;AT38)/10^3*VLOOKUP(AK38,RevisedCalcs!$AE$65:$AJ$72,6,FALSE))</f>
        <v/>
      </c>
      <c r="AW38" s="270" t="str">
        <f ca="1">IF(AU38="","",IF(AR38=1,-AU38*OFFSET(RevisedCalcs!$AD$79,0,MATCH(E37*24*60,RevisedCalcs!$AE$80:$AI$80,1)),""))</f>
        <v/>
      </c>
      <c r="AX38" s="268">
        <f t="shared" ca="1" si="22"/>
        <v>0.892475219131454</v>
      </c>
    </row>
    <row r="39" spans="1:50" x14ac:dyDescent="0.3">
      <c r="A39" s="41" t="s">
        <v>147</v>
      </c>
      <c r="B39" s="42">
        <v>7</v>
      </c>
      <c r="C39" s="68" t="s">
        <v>158</v>
      </c>
      <c r="D39" s="95">
        <v>38657.869444444441</v>
      </c>
      <c r="E39" s="96">
        <v>1.7152777777777777E-2</v>
      </c>
      <c r="F39" s="41">
        <v>2</v>
      </c>
      <c r="G39" s="41">
        <v>3</v>
      </c>
      <c r="H39" s="97">
        <v>5.0624999996216502E-2</v>
      </c>
      <c r="I39" s="98" t="s">
        <v>159</v>
      </c>
      <c r="J39" s="99">
        <v>72.900000000000006</v>
      </c>
      <c r="K39" s="100">
        <v>40483.869444444441</v>
      </c>
      <c r="L39" s="46">
        <v>116.6</v>
      </c>
      <c r="M39" s="101">
        <v>38657.870138888888</v>
      </c>
      <c r="N39" s="102">
        <v>-2.9</v>
      </c>
      <c r="O39" s="46">
        <v>116.6</v>
      </c>
      <c r="P39" s="57">
        <v>-2.9</v>
      </c>
      <c r="Q39" s="50">
        <v>1.2150000000000001</v>
      </c>
      <c r="R39" s="103">
        <v>116.6</v>
      </c>
      <c r="S39" s="104">
        <v>158.00527170470625</v>
      </c>
      <c r="T39" s="57">
        <v>195.8</v>
      </c>
      <c r="U39" s="105"/>
      <c r="V39" s="57">
        <v>119.5</v>
      </c>
      <c r="W39" s="57">
        <f t="shared" si="2"/>
        <v>38.505271704706246</v>
      </c>
      <c r="X39" s="86">
        <f t="shared" si="3"/>
        <v>66.653240000000011</v>
      </c>
      <c r="Y39" s="86" t="str">
        <f t="shared" si="4"/>
        <v/>
      </c>
      <c r="Z39" s="44">
        <f t="shared" si="5"/>
        <v>0</v>
      </c>
      <c r="AA39" s="44" t="str">
        <f t="shared" si="6"/>
        <v>o</v>
      </c>
      <c r="AB39" s="89">
        <f t="shared" si="23"/>
        <v>52.846759999999996</v>
      </c>
      <c r="AC39" s="89">
        <f t="shared" si="23"/>
        <v>0.52023999999999981</v>
      </c>
      <c r="AD39" s="44">
        <f t="shared" si="8"/>
        <v>1</v>
      </c>
      <c r="AE39" s="44">
        <v>5.3</v>
      </c>
      <c r="AF39" s="87">
        <f t="shared" si="15"/>
        <v>0</v>
      </c>
      <c r="AG39" s="44">
        <f t="shared" si="16"/>
        <v>0</v>
      </c>
      <c r="AH39" s="90">
        <f t="shared" si="9"/>
        <v>155.10527170470624</v>
      </c>
      <c r="AI39" s="91">
        <f t="shared" si="17"/>
        <v>49.946759999999998</v>
      </c>
      <c r="AJ39" s="82">
        <f t="shared" si="10"/>
        <v>-2.3797600000000001</v>
      </c>
      <c r="AK39" s="271">
        <f t="shared" si="18"/>
        <v>104</v>
      </c>
      <c r="AL39" s="271">
        <f>VLOOKUP(AK39,RevisedCalcs!$AE$65:$AJ$72,2,FALSE)</f>
        <v>75</v>
      </c>
      <c r="AM39" s="92" t="str">
        <f t="shared" si="11"/>
        <v>-10 to 0</v>
      </c>
      <c r="AN39" s="93">
        <f t="shared" si="12"/>
        <v>0</v>
      </c>
      <c r="AO39" s="93" t="str">
        <f t="shared" si="19"/>
        <v>o</v>
      </c>
      <c r="AP39" s="94" t="str">
        <f t="shared" si="13"/>
        <v/>
      </c>
      <c r="AQ39" s="54">
        <v>0</v>
      </c>
      <c r="AR39" s="214">
        <f t="shared" si="14"/>
        <v>0</v>
      </c>
      <c r="AS39" s="214">
        <f t="shared" si="20"/>
        <v>0</v>
      </c>
      <c r="AT39" s="282">
        <f t="shared" si="21"/>
        <v>24.699999999999996</v>
      </c>
      <c r="AU39" s="268">
        <f>IF(F39&gt;0,RevisedCalcs!$AB$53*F39,"")</f>
        <v>0.27889850597857935</v>
      </c>
      <c r="AV39" s="268" t="str">
        <f>IF(AU39&lt;&gt;"","",SUMIFS(RevisedCalcs!$AF$6:$BN$6,RevisedCalcs!$AF$4:$BN$4,"&lt;="&amp;AT39)/10^3*VLOOKUP(AK39,RevisedCalcs!$AE$65:$AJ$72,6,FALSE))</f>
        <v/>
      </c>
      <c r="AW39" s="270" t="str">
        <f ca="1">IF(AU39="","",IF(AR39=1,-AU39*OFFSET(RevisedCalcs!$AD$79,0,MATCH(E38*24*60,RevisedCalcs!$AE$80:$AI$80,1)),""))</f>
        <v/>
      </c>
      <c r="AX39" s="268">
        <f t="shared" ca="1" si="22"/>
        <v>0.27889850597857935</v>
      </c>
    </row>
    <row r="40" spans="1:50" x14ac:dyDescent="0.3">
      <c r="A40" s="41" t="s">
        <v>147</v>
      </c>
      <c r="B40" s="42">
        <v>8</v>
      </c>
      <c r="C40" s="68" t="s">
        <v>160</v>
      </c>
      <c r="D40" s="95">
        <v>38658.313194444447</v>
      </c>
      <c r="E40" s="96">
        <v>1.6030092592592592E-2</v>
      </c>
      <c r="F40" s="41">
        <v>1.7</v>
      </c>
      <c r="G40" s="41">
        <v>4</v>
      </c>
      <c r="H40" s="97">
        <v>0.42659722222742857</v>
      </c>
      <c r="I40" s="98" t="s">
        <v>161</v>
      </c>
      <c r="J40" s="99">
        <v>614.29999999999995</v>
      </c>
      <c r="K40" s="100">
        <v>40484.313194444447</v>
      </c>
      <c r="L40" s="46">
        <v>6.8</v>
      </c>
      <c r="M40" s="101">
        <v>38658.328472222223</v>
      </c>
      <c r="N40" s="102">
        <v>-9</v>
      </c>
      <c r="O40" s="46">
        <v>6.8</v>
      </c>
      <c r="P40" s="57">
        <v>-9</v>
      </c>
      <c r="Q40" s="50">
        <v>10.238333333333333</v>
      </c>
      <c r="R40" s="103">
        <v>6.8</v>
      </c>
      <c r="S40" s="104">
        <v>27.520583280626994</v>
      </c>
      <c r="T40" s="57">
        <v>195.8</v>
      </c>
      <c r="U40" s="105"/>
      <c r="V40" s="86">
        <v>15.8</v>
      </c>
      <c r="W40" s="86">
        <f t="shared" si="2"/>
        <v>11.720583280626993</v>
      </c>
      <c r="X40" s="86">
        <f t="shared" si="3"/>
        <v>40.062599999999989</v>
      </c>
      <c r="Y40" s="86" t="str">
        <f t="shared" si="4"/>
        <v>Y</v>
      </c>
      <c r="Z40" s="88">
        <f t="shared" si="5"/>
        <v>0</v>
      </c>
      <c r="AA40" s="88" t="str">
        <f t="shared" si="6"/>
        <v>o</v>
      </c>
      <c r="AB40" s="89">
        <f t="shared" si="23"/>
        <v>55.862599999999993</v>
      </c>
      <c r="AC40" s="89">
        <f t="shared" si="23"/>
        <v>2.1647999999999996</v>
      </c>
      <c r="AD40" s="88">
        <f t="shared" si="8"/>
        <v>0</v>
      </c>
      <c r="AE40" s="88">
        <v>5.3</v>
      </c>
      <c r="AF40" s="87">
        <f t="shared" si="15"/>
        <v>0</v>
      </c>
      <c r="AG40" s="88">
        <f t="shared" si="16"/>
        <v>1</v>
      </c>
      <c r="AH40" s="90">
        <f t="shared" si="9"/>
        <v>18.520583280626994</v>
      </c>
      <c r="AI40" s="91">
        <f t="shared" si="17"/>
        <v>46.862599999999993</v>
      </c>
      <c r="AJ40" s="82">
        <f t="shared" si="10"/>
        <v>-6.8352000000000004</v>
      </c>
      <c r="AK40" s="271">
        <f t="shared" si="18"/>
        <v>107</v>
      </c>
      <c r="AL40" s="271">
        <f>VLOOKUP(AK40,RevisedCalcs!$AE$65:$AJ$72,2,FALSE)</f>
        <v>540</v>
      </c>
      <c r="AM40" s="92" t="str">
        <f t="shared" si="11"/>
        <v>-10 to 0</v>
      </c>
      <c r="AN40" s="93">
        <f t="shared" si="12"/>
        <v>0</v>
      </c>
      <c r="AO40" s="93" t="str">
        <f t="shared" si="19"/>
        <v>o</v>
      </c>
      <c r="AP40" s="94" t="str">
        <f t="shared" si="13"/>
        <v/>
      </c>
      <c r="AQ40" s="54">
        <v>0</v>
      </c>
      <c r="AR40" s="214">
        <f t="shared" si="14"/>
        <v>0</v>
      </c>
      <c r="AS40" s="214">
        <f t="shared" si="20"/>
        <v>0</v>
      </c>
      <c r="AT40" s="282">
        <f t="shared" si="21"/>
        <v>23.083333333333332</v>
      </c>
      <c r="AU40" s="268">
        <f>IF(F40&gt;0,RevisedCalcs!$AB$53*F40,"")</f>
        <v>0.23706373008179243</v>
      </c>
      <c r="AV40" s="268" t="str">
        <f>IF(AU40&lt;&gt;"","",SUMIFS(RevisedCalcs!$AF$6:$BN$6,RevisedCalcs!$AF$4:$BN$4,"&lt;="&amp;AT40)/10^3*VLOOKUP(AK40,RevisedCalcs!$AE$65:$AJ$72,6,FALSE))</f>
        <v/>
      </c>
      <c r="AW40" s="270" t="str">
        <f ca="1">IF(AU40="","",IF(AR40=1,-AU40*OFFSET(RevisedCalcs!$AD$79,0,MATCH(E39*24*60,RevisedCalcs!$AE$80:$AI$80,1)),""))</f>
        <v/>
      </c>
      <c r="AX40" s="268">
        <f t="shared" ca="1" si="22"/>
        <v>0.23706373008179243</v>
      </c>
    </row>
    <row r="41" spans="1:50" x14ac:dyDescent="0.3">
      <c r="A41" s="41" t="s">
        <v>147</v>
      </c>
      <c r="B41" s="42">
        <v>9</v>
      </c>
      <c r="C41" s="68" t="s">
        <v>162</v>
      </c>
      <c r="D41" s="95">
        <v>38658.554861111108</v>
      </c>
      <c r="E41" s="96">
        <v>1.7083333333333336E-2</v>
      </c>
      <c r="F41" s="41">
        <v>5</v>
      </c>
      <c r="G41" s="41">
        <v>4</v>
      </c>
      <c r="H41" s="97">
        <v>0.22563657406863058</v>
      </c>
      <c r="I41" s="98" t="s">
        <v>163</v>
      </c>
      <c r="J41" s="99">
        <v>324.91666666666669</v>
      </c>
      <c r="K41" s="100">
        <v>40484.554861111108</v>
      </c>
      <c r="L41" s="46">
        <v>26.6</v>
      </c>
      <c r="M41" s="101">
        <v>38658.536805555559</v>
      </c>
      <c r="N41" s="102">
        <v>1.9</v>
      </c>
      <c r="O41" s="46">
        <v>26.6</v>
      </c>
      <c r="P41" s="57">
        <v>1.9</v>
      </c>
      <c r="Q41" s="50">
        <v>5.4152777777777779</v>
      </c>
      <c r="R41" s="103">
        <v>26.6</v>
      </c>
      <c r="S41" s="104">
        <v>67.070463964211399</v>
      </c>
      <c r="T41" s="57">
        <v>195.8</v>
      </c>
      <c r="U41" s="105"/>
      <c r="V41" s="57">
        <v>24.700000000000003</v>
      </c>
      <c r="W41" s="57">
        <f t="shared" si="2"/>
        <v>42.370463964211396</v>
      </c>
      <c r="X41" s="86">
        <f t="shared" si="3"/>
        <v>25.773639999999993</v>
      </c>
      <c r="Y41" s="86" t="str">
        <f t="shared" si="4"/>
        <v/>
      </c>
      <c r="Z41" s="44">
        <f t="shared" si="5"/>
        <v>1</v>
      </c>
      <c r="AA41" s="44" t="str">
        <f t="shared" si="6"/>
        <v>+</v>
      </c>
      <c r="AB41" s="89">
        <f t="shared" si="23"/>
        <v>50.473639999999996</v>
      </c>
      <c r="AC41" s="89">
        <f t="shared" si="23"/>
        <v>-0.77383999999999986</v>
      </c>
      <c r="AD41" s="44">
        <f t="shared" si="8"/>
        <v>0</v>
      </c>
      <c r="AE41" s="44">
        <v>5.3</v>
      </c>
      <c r="AF41" s="87">
        <f t="shared" si="15"/>
        <v>0</v>
      </c>
      <c r="AG41" s="44">
        <f t="shared" si="16"/>
        <v>0</v>
      </c>
      <c r="AH41" s="90">
        <f t="shared" si="9"/>
        <v>68.970463964211405</v>
      </c>
      <c r="AI41" s="91">
        <f t="shared" si="17"/>
        <v>52.373639999999995</v>
      </c>
      <c r="AJ41" s="82">
        <f t="shared" si="10"/>
        <v>1.12616</v>
      </c>
      <c r="AK41" s="271">
        <f t="shared" si="18"/>
        <v>106</v>
      </c>
      <c r="AL41" s="271">
        <f>VLOOKUP(AK41,RevisedCalcs!$AE$65:$AJ$72,2,FALSE)</f>
        <v>240</v>
      </c>
      <c r="AM41" s="92" t="str">
        <f t="shared" si="11"/>
        <v>0 to 10</v>
      </c>
      <c r="AN41" s="93">
        <f t="shared" si="12"/>
        <v>1</v>
      </c>
      <c r="AO41" s="93" t="str">
        <f t="shared" si="19"/>
        <v>+</v>
      </c>
      <c r="AP41" s="94" t="str">
        <f t="shared" si="13"/>
        <v/>
      </c>
      <c r="AQ41" s="54">
        <v>0</v>
      </c>
      <c r="AR41" s="214">
        <f t="shared" si="14"/>
        <v>0</v>
      </c>
      <c r="AS41" s="214">
        <f t="shared" si="20"/>
        <v>0</v>
      </c>
      <c r="AT41" s="282">
        <f t="shared" si="21"/>
        <v>24.6</v>
      </c>
      <c r="AU41" s="268">
        <f>IF(F41&gt;0,RevisedCalcs!$AB$53*F41,"")</f>
        <v>0.69724626494644837</v>
      </c>
      <c r="AV41" s="268" t="str">
        <f>IF(AU41&lt;&gt;"","",SUMIFS(RevisedCalcs!$AF$6:$BN$6,RevisedCalcs!$AF$4:$BN$4,"&lt;="&amp;AT41)/10^3*VLOOKUP(AK41,RevisedCalcs!$AE$65:$AJ$72,6,FALSE))</f>
        <v/>
      </c>
      <c r="AW41" s="270" t="str">
        <f ca="1">IF(AU41="","",IF(AR41=1,-AU41*OFFSET(RevisedCalcs!$AD$79,0,MATCH(E40*24*60,RevisedCalcs!$AE$80:$AI$80,1)),""))</f>
        <v/>
      </c>
      <c r="AX41" s="268">
        <f t="shared" ca="1" si="22"/>
        <v>0.69724626494644837</v>
      </c>
    </row>
    <row r="42" spans="1:50" x14ac:dyDescent="0.3">
      <c r="A42" s="41" t="s">
        <v>147</v>
      </c>
      <c r="B42" s="42">
        <v>10</v>
      </c>
      <c r="C42" s="68" t="s">
        <v>164</v>
      </c>
      <c r="D42" s="95">
        <v>38658.659722222219</v>
      </c>
      <c r="E42" s="96">
        <v>1.6932870370370369E-2</v>
      </c>
      <c r="F42" s="41">
        <v>5.6</v>
      </c>
      <c r="G42" s="41">
        <v>4</v>
      </c>
      <c r="H42" s="97">
        <v>8.777777777868323E-2</v>
      </c>
      <c r="I42" s="98" t="s">
        <v>165</v>
      </c>
      <c r="J42" s="99">
        <v>126.4</v>
      </c>
      <c r="K42" s="100">
        <v>40484.659722222219</v>
      </c>
      <c r="L42" s="46">
        <v>89.6</v>
      </c>
      <c r="M42" s="101">
        <v>38658.661805555559</v>
      </c>
      <c r="N42" s="102">
        <v>5</v>
      </c>
      <c r="O42" s="46">
        <v>89.6</v>
      </c>
      <c r="P42" s="57">
        <v>5</v>
      </c>
      <c r="Q42" s="50">
        <v>2.1066666666666669</v>
      </c>
      <c r="R42" s="103">
        <v>89.6</v>
      </c>
      <c r="S42" s="104">
        <v>126.24691036406489</v>
      </c>
      <c r="T42" s="57">
        <v>197.6</v>
      </c>
      <c r="U42" s="105"/>
      <c r="V42" s="57">
        <v>84.6</v>
      </c>
      <c r="W42" s="57">
        <f t="shared" si="2"/>
        <v>41.646910364064894</v>
      </c>
      <c r="X42" s="86">
        <f t="shared" si="3"/>
        <v>35.658999999999999</v>
      </c>
      <c r="Y42" s="86" t="str">
        <f t="shared" si="4"/>
        <v/>
      </c>
      <c r="Z42" s="44">
        <f t="shared" si="5"/>
        <v>1</v>
      </c>
      <c r="AA42" s="44" t="str">
        <f t="shared" si="6"/>
        <v>+</v>
      </c>
      <c r="AB42" s="89">
        <f t="shared" si="23"/>
        <v>48.940999999999995</v>
      </c>
      <c r="AC42" s="89">
        <f t="shared" si="23"/>
        <v>-1.6095999999999999</v>
      </c>
      <c r="AD42" s="44">
        <f t="shared" si="8"/>
        <v>1</v>
      </c>
      <c r="AE42" s="44">
        <v>5.3</v>
      </c>
      <c r="AF42" s="87">
        <f t="shared" si="15"/>
        <v>0</v>
      </c>
      <c r="AG42" s="44">
        <f t="shared" si="16"/>
        <v>0</v>
      </c>
      <c r="AH42" s="90">
        <f t="shared" si="9"/>
        <v>131.24691036406489</v>
      </c>
      <c r="AI42" s="91">
        <f t="shared" si="17"/>
        <v>53.940999999999995</v>
      </c>
      <c r="AJ42" s="82">
        <f t="shared" si="10"/>
        <v>3.3904000000000001</v>
      </c>
      <c r="AK42" s="271">
        <f t="shared" si="18"/>
        <v>106</v>
      </c>
      <c r="AL42" s="271">
        <f>VLOOKUP(AK42,RevisedCalcs!$AE$65:$AJ$72,2,FALSE)</f>
        <v>240</v>
      </c>
      <c r="AM42" s="92" t="str">
        <f t="shared" si="11"/>
        <v>0 to 10</v>
      </c>
      <c r="AN42" s="93">
        <f t="shared" si="12"/>
        <v>1</v>
      </c>
      <c r="AO42" s="93" t="str">
        <f t="shared" si="19"/>
        <v>+</v>
      </c>
      <c r="AP42" s="94" t="str">
        <f t="shared" si="13"/>
        <v/>
      </c>
      <c r="AQ42" s="54">
        <v>0</v>
      </c>
      <c r="AR42" s="214">
        <f t="shared" si="14"/>
        <v>0</v>
      </c>
      <c r="AS42" s="214">
        <f t="shared" si="20"/>
        <v>0</v>
      </c>
      <c r="AT42" s="282">
        <f t="shared" si="21"/>
        <v>24.383333333333333</v>
      </c>
      <c r="AU42" s="268">
        <f>IF(F42&gt;0,RevisedCalcs!$AB$53*F42,"")</f>
        <v>0.78091581674002208</v>
      </c>
      <c r="AV42" s="268" t="str">
        <f>IF(AU42&lt;&gt;"","",SUMIFS(RevisedCalcs!$AF$6:$BN$6,RevisedCalcs!$AF$4:$BN$4,"&lt;="&amp;AT42)/10^3*VLOOKUP(AK42,RevisedCalcs!$AE$65:$AJ$72,6,FALSE))</f>
        <v/>
      </c>
      <c r="AW42" s="270" t="str">
        <f ca="1">IF(AU42="","",IF(AR42=1,-AU42*OFFSET(RevisedCalcs!$AD$79,0,MATCH(E41*24*60,RevisedCalcs!$AE$80:$AI$80,1)),""))</f>
        <v/>
      </c>
      <c r="AX42" s="268">
        <f t="shared" ca="1" si="22"/>
        <v>0.78091581674002208</v>
      </c>
    </row>
    <row r="43" spans="1:50" x14ac:dyDescent="0.3">
      <c r="A43" s="41" t="s">
        <v>147</v>
      </c>
      <c r="B43" s="42">
        <v>11</v>
      </c>
      <c r="C43" s="68" t="s">
        <v>166</v>
      </c>
      <c r="D43" s="95">
        <v>38658.73541666667</v>
      </c>
      <c r="E43" s="96">
        <v>1.0254629629629629E-2</v>
      </c>
      <c r="F43" s="41">
        <v>1.7</v>
      </c>
      <c r="G43" s="41">
        <v>4</v>
      </c>
      <c r="H43" s="97">
        <v>5.876157408056315E-2</v>
      </c>
      <c r="I43" s="98" t="s">
        <v>167</v>
      </c>
      <c r="J43" s="99">
        <v>84.61666666666666</v>
      </c>
      <c r="K43" s="100">
        <v>40484.73541666667</v>
      </c>
      <c r="L43" s="46">
        <v>113</v>
      </c>
      <c r="M43" s="101">
        <v>38658.745138888888</v>
      </c>
      <c r="N43" s="106">
        <v>1.0000000000000001E-5</v>
      </c>
      <c r="O43" s="46">
        <v>113</v>
      </c>
      <c r="P43" s="57">
        <v>0</v>
      </c>
      <c r="Q43" s="50">
        <v>1.4102777777777777</v>
      </c>
      <c r="R43" s="103">
        <v>113</v>
      </c>
      <c r="S43" s="104">
        <v>149.87132953010365</v>
      </c>
      <c r="T43" s="57">
        <v>195.8</v>
      </c>
      <c r="U43" s="105"/>
      <c r="V43" s="57">
        <v>113</v>
      </c>
      <c r="W43" s="57">
        <f t="shared" si="2"/>
        <v>36.871329530103651</v>
      </c>
      <c r="X43" s="86">
        <f t="shared" si="3"/>
        <v>61.587004944000007</v>
      </c>
      <c r="Y43" s="86" t="str">
        <f t="shared" si="4"/>
        <v/>
      </c>
      <c r="Z43" s="44">
        <f t="shared" si="5"/>
        <v>0</v>
      </c>
      <c r="AA43" s="44" t="str">
        <f t="shared" si="6"/>
        <v>o</v>
      </c>
      <c r="AB43" s="89">
        <f t="shared" si="23"/>
        <v>51.412995055999993</v>
      </c>
      <c r="AC43" s="89">
        <f t="shared" si="23"/>
        <v>-0.26160269600000002</v>
      </c>
      <c r="AD43" s="44">
        <f t="shared" si="8"/>
        <v>1</v>
      </c>
      <c r="AE43" s="44">
        <v>5.3</v>
      </c>
      <c r="AF43" s="87">
        <f t="shared" si="15"/>
        <v>0</v>
      </c>
      <c r="AG43" s="44">
        <f t="shared" si="16"/>
        <v>0</v>
      </c>
      <c r="AH43" s="90">
        <f t="shared" si="9"/>
        <v>149.87132953010365</v>
      </c>
      <c r="AI43" s="91">
        <f t="shared" si="17"/>
        <v>51.412995055999993</v>
      </c>
      <c r="AJ43" s="82">
        <f t="shared" si="10"/>
        <v>-0.26160269600000002</v>
      </c>
      <c r="AK43" s="271">
        <f t="shared" si="18"/>
        <v>104</v>
      </c>
      <c r="AL43" s="271">
        <f>VLOOKUP(AK43,RevisedCalcs!$AE$65:$AJ$72,2,FALSE)</f>
        <v>75</v>
      </c>
      <c r="AM43" s="92" t="str">
        <f t="shared" si="11"/>
        <v>0 to 10</v>
      </c>
      <c r="AN43" s="93">
        <f t="shared" si="12"/>
        <v>0</v>
      </c>
      <c r="AO43" s="93" t="str">
        <f t="shared" si="19"/>
        <v>o</v>
      </c>
      <c r="AP43" s="94" t="str">
        <f t="shared" si="13"/>
        <v/>
      </c>
      <c r="AQ43" s="54">
        <v>0</v>
      </c>
      <c r="AR43" s="214">
        <f t="shared" si="14"/>
        <v>0</v>
      </c>
      <c r="AS43" s="214">
        <f t="shared" si="20"/>
        <v>0</v>
      </c>
      <c r="AT43" s="282">
        <f t="shared" si="21"/>
        <v>14.766666666666667</v>
      </c>
      <c r="AU43" s="268">
        <f>IF(F43&gt;0,RevisedCalcs!$AB$53*F43,"")</f>
        <v>0.23706373008179243</v>
      </c>
      <c r="AV43" s="268" t="str">
        <f>IF(AU43&lt;&gt;"","",SUMIFS(RevisedCalcs!$AF$6:$BN$6,RevisedCalcs!$AF$4:$BN$4,"&lt;="&amp;AT43)/10^3*VLOOKUP(AK43,RevisedCalcs!$AE$65:$AJ$72,6,FALSE))</f>
        <v/>
      </c>
      <c r="AW43" s="270" t="str">
        <f ca="1">IF(AU43="","",IF(AR43=1,-AU43*OFFSET(RevisedCalcs!$AD$79,0,MATCH(E42*24*60,RevisedCalcs!$AE$80:$AI$80,1)),""))</f>
        <v/>
      </c>
      <c r="AX43" s="268">
        <f t="shared" ca="1" si="22"/>
        <v>0.23706373008179243</v>
      </c>
    </row>
    <row r="44" spans="1:50" x14ac:dyDescent="0.3">
      <c r="A44" s="41" t="s">
        <v>147</v>
      </c>
      <c r="B44" s="42">
        <v>12</v>
      </c>
      <c r="C44" s="68" t="s">
        <v>168</v>
      </c>
      <c r="D44" s="95">
        <v>38658.805555555555</v>
      </c>
      <c r="E44" s="96">
        <v>8.3912037037037035E-2</v>
      </c>
      <c r="F44" s="41">
        <v>34.1</v>
      </c>
      <c r="G44" s="41">
        <v>4</v>
      </c>
      <c r="H44" s="97">
        <v>5.9884259251703043E-2</v>
      </c>
      <c r="I44" s="98" t="s">
        <v>169</v>
      </c>
      <c r="J44" s="99">
        <v>86.233333333333334</v>
      </c>
      <c r="K44" s="100">
        <v>40484.805555555555</v>
      </c>
      <c r="L44" s="46">
        <v>105.8</v>
      </c>
      <c r="M44" s="101">
        <v>38658.786805555559</v>
      </c>
      <c r="N44" s="106">
        <v>1.0000000000000001E-5</v>
      </c>
      <c r="O44" s="46">
        <v>105.8</v>
      </c>
      <c r="P44" s="57">
        <v>0</v>
      </c>
      <c r="Q44" s="50">
        <v>1.4372222222222222</v>
      </c>
      <c r="R44" s="103">
        <v>105.8</v>
      </c>
      <c r="S44" s="104">
        <v>147.72374471336872</v>
      </c>
      <c r="T44" s="57">
        <v>195.8</v>
      </c>
      <c r="U44" s="105"/>
      <c r="V44" s="57">
        <v>105.8</v>
      </c>
      <c r="W44" s="57">
        <f t="shared" si="2"/>
        <v>41.92374471336872</v>
      </c>
      <c r="X44" s="86">
        <f t="shared" si="3"/>
        <v>54.387004944000005</v>
      </c>
      <c r="Y44" s="86" t="str">
        <f t="shared" si="4"/>
        <v/>
      </c>
      <c r="Z44" s="44">
        <f t="shared" si="5"/>
        <v>0</v>
      </c>
      <c r="AA44" s="44" t="str">
        <f t="shared" si="6"/>
        <v>o</v>
      </c>
      <c r="AB44" s="89">
        <f t="shared" si="23"/>
        <v>51.412995055999993</v>
      </c>
      <c r="AC44" s="89">
        <f t="shared" si="23"/>
        <v>-0.26160269600000002</v>
      </c>
      <c r="AD44" s="44">
        <f t="shared" si="8"/>
        <v>1</v>
      </c>
      <c r="AE44" s="44">
        <v>5.3</v>
      </c>
      <c r="AF44" s="87">
        <f t="shared" si="15"/>
        <v>0</v>
      </c>
      <c r="AG44" s="44">
        <f t="shared" si="16"/>
        <v>0</v>
      </c>
      <c r="AH44" s="90">
        <f t="shared" si="9"/>
        <v>147.72374471336872</v>
      </c>
      <c r="AI44" s="91">
        <f t="shared" si="17"/>
        <v>51.412995055999993</v>
      </c>
      <c r="AJ44" s="82">
        <f t="shared" si="10"/>
        <v>-0.26160269600000002</v>
      </c>
      <c r="AK44" s="271">
        <f t="shared" si="18"/>
        <v>104</v>
      </c>
      <c r="AL44" s="271">
        <f>VLOOKUP(AK44,RevisedCalcs!$AE$65:$AJ$72,2,FALSE)</f>
        <v>75</v>
      </c>
      <c r="AM44" s="92" t="str">
        <f t="shared" si="11"/>
        <v>0 to 10</v>
      </c>
      <c r="AN44" s="93">
        <f t="shared" si="12"/>
        <v>0</v>
      </c>
      <c r="AO44" s="93" t="str">
        <f t="shared" si="19"/>
        <v>o</v>
      </c>
      <c r="AP44" s="94" t="str">
        <f t="shared" si="13"/>
        <v/>
      </c>
      <c r="AQ44" s="54">
        <v>0</v>
      </c>
      <c r="AR44" s="214">
        <f t="shared" si="14"/>
        <v>0</v>
      </c>
      <c r="AS44" s="214">
        <f t="shared" si="20"/>
        <v>0</v>
      </c>
      <c r="AT44" s="282">
        <f t="shared" si="21"/>
        <v>120.83333333333333</v>
      </c>
      <c r="AU44" s="268">
        <f>IF(F44&gt;0,RevisedCalcs!$AB$53*F44,"")</f>
        <v>4.7552195269347779</v>
      </c>
      <c r="AV44" s="268" t="str">
        <f>IF(AU44&lt;&gt;"","",SUMIFS(RevisedCalcs!$AF$6:$BN$6,RevisedCalcs!$AF$4:$BN$4,"&lt;="&amp;AT44)/10^3*VLOOKUP(AK44,RevisedCalcs!$AE$65:$AJ$72,6,FALSE))</f>
        <v/>
      </c>
      <c r="AW44" s="270" t="str">
        <f ca="1">IF(AU44="","",IF(AR44=1,-AU44*OFFSET(RevisedCalcs!$AD$79,0,MATCH(E43*24*60,RevisedCalcs!$AE$80:$AI$80,1)),""))</f>
        <v/>
      </c>
      <c r="AX44" s="268">
        <f t="shared" ca="1" si="22"/>
        <v>4.7552195269347779</v>
      </c>
    </row>
    <row r="45" spans="1:50" x14ac:dyDescent="0.3">
      <c r="A45" s="41" t="s">
        <v>147</v>
      </c>
      <c r="B45" s="42">
        <v>13</v>
      </c>
      <c r="C45" s="68" t="s">
        <v>170</v>
      </c>
      <c r="D45" s="95">
        <v>38658.88958333333</v>
      </c>
      <c r="E45" s="96">
        <v>1.2685185185185183E-2</v>
      </c>
      <c r="F45" s="41">
        <v>3.2</v>
      </c>
      <c r="G45" s="41">
        <v>4</v>
      </c>
      <c r="H45" s="97">
        <v>1.1574073869269341E-4</v>
      </c>
      <c r="I45" s="98" t="s">
        <v>171</v>
      </c>
      <c r="J45" s="99">
        <v>0.16666666666666666</v>
      </c>
      <c r="K45" s="100">
        <v>40484.88958333333</v>
      </c>
      <c r="L45" s="46">
        <v>197.6</v>
      </c>
      <c r="M45" s="101">
        <v>38658.870138888888</v>
      </c>
      <c r="N45" s="102">
        <v>-2</v>
      </c>
      <c r="O45" s="46">
        <v>197.6</v>
      </c>
      <c r="P45" s="57">
        <v>-2</v>
      </c>
      <c r="Q45" s="50">
        <v>2.7777777777777775E-3</v>
      </c>
      <c r="R45" s="103">
        <v>197.6</v>
      </c>
      <c r="S45" s="104">
        <v>197.69231747701667</v>
      </c>
      <c r="T45" s="57">
        <v>195.8</v>
      </c>
      <c r="U45" s="105"/>
      <c r="V45" s="57">
        <v>199.6</v>
      </c>
      <c r="W45" s="57">
        <f t="shared" si="2"/>
        <v>1.9076825229833219</v>
      </c>
      <c r="X45" s="86">
        <f t="shared" si="3"/>
        <v>147.19819999999999</v>
      </c>
      <c r="Y45" s="86" t="str">
        <f t="shared" si="4"/>
        <v/>
      </c>
      <c r="Z45" s="44">
        <f t="shared" si="5"/>
        <v>0</v>
      </c>
      <c r="AA45" s="44" t="str">
        <f t="shared" si="6"/>
        <v>o</v>
      </c>
      <c r="AB45" s="89">
        <f t="shared" si="23"/>
        <v>52.401799999999994</v>
      </c>
      <c r="AC45" s="89">
        <f t="shared" si="23"/>
        <v>0.27759999999999985</v>
      </c>
      <c r="AD45" s="44">
        <f t="shared" si="8"/>
        <v>1</v>
      </c>
      <c r="AE45" s="44">
        <v>5.3</v>
      </c>
      <c r="AF45" s="87">
        <f t="shared" si="15"/>
        <v>0</v>
      </c>
      <c r="AG45" s="44">
        <f t="shared" si="16"/>
        <v>0</v>
      </c>
      <c r="AH45" s="90">
        <f t="shared" si="9"/>
        <v>195.69231747701667</v>
      </c>
      <c r="AI45" s="91">
        <f t="shared" si="17"/>
        <v>50.401799999999994</v>
      </c>
      <c r="AJ45" s="82">
        <f t="shared" si="10"/>
        <v>-1.7224000000000002</v>
      </c>
      <c r="AK45" s="271">
        <f t="shared" si="18"/>
        <v>101</v>
      </c>
      <c r="AL45" s="271">
        <f>VLOOKUP(AK45,RevisedCalcs!$AE$65:$AJ$72,2,FALSE)</f>
        <v>3</v>
      </c>
      <c r="AM45" s="92" t="str">
        <f t="shared" si="11"/>
        <v>-10 to 0</v>
      </c>
      <c r="AN45" s="93">
        <f t="shared" si="12"/>
        <v>0</v>
      </c>
      <c r="AO45" s="93" t="str">
        <f t="shared" si="19"/>
        <v>o</v>
      </c>
      <c r="AP45" s="94" t="str">
        <f t="shared" si="13"/>
        <v/>
      </c>
      <c r="AQ45" s="54">
        <v>0</v>
      </c>
      <c r="AR45" s="214">
        <f t="shared" si="14"/>
        <v>0</v>
      </c>
      <c r="AS45" s="214">
        <f t="shared" si="20"/>
        <v>0</v>
      </c>
      <c r="AT45" s="282">
        <f t="shared" si="21"/>
        <v>18.266666666666666</v>
      </c>
      <c r="AU45" s="268">
        <f>IF(F45&gt;0,RevisedCalcs!$AB$53*F45,"")</f>
        <v>0.446237609565727</v>
      </c>
      <c r="AV45" s="268" t="str">
        <f>IF(AU45&lt;&gt;"","",SUMIFS(RevisedCalcs!$AF$6:$BN$6,RevisedCalcs!$AF$4:$BN$4,"&lt;="&amp;AT45)/10^3*VLOOKUP(AK45,RevisedCalcs!$AE$65:$AJ$72,6,FALSE))</f>
        <v/>
      </c>
      <c r="AW45" s="270" t="str">
        <f ca="1">IF(AU45="","",IF(AR45=1,-AU45*OFFSET(RevisedCalcs!$AD$79,0,MATCH(E44*24*60,RevisedCalcs!$AE$80:$AI$80,1)),""))</f>
        <v/>
      </c>
      <c r="AX45" s="268">
        <f t="shared" ca="1" si="22"/>
        <v>0.446237609565727</v>
      </c>
    </row>
    <row r="46" spans="1:50" x14ac:dyDescent="0.3">
      <c r="A46" s="41" t="s">
        <v>147</v>
      </c>
      <c r="B46" s="42">
        <v>14</v>
      </c>
      <c r="C46" s="68" t="s">
        <v>172</v>
      </c>
      <c r="D46" s="95">
        <v>38658.93472222222</v>
      </c>
      <c r="E46" s="96">
        <v>7.2569444444444443E-3</v>
      </c>
      <c r="F46" s="41">
        <v>1.1000000000000001</v>
      </c>
      <c r="G46" s="41">
        <v>4</v>
      </c>
      <c r="H46" s="97">
        <v>3.2453703708597459E-2</v>
      </c>
      <c r="I46" s="98" t="s">
        <v>173</v>
      </c>
      <c r="J46" s="99">
        <v>46.733333333333334</v>
      </c>
      <c r="K46" s="100">
        <v>40484.93472222222</v>
      </c>
      <c r="L46" s="46">
        <v>143.6</v>
      </c>
      <c r="M46" s="101">
        <v>38658.953472222223</v>
      </c>
      <c r="N46" s="102">
        <v>1</v>
      </c>
      <c r="O46" s="46">
        <v>143.6</v>
      </c>
      <c r="P46" s="57">
        <v>1</v>
      </c>
      <c r="Q46" s="50">
        <v>0.77888888888888885</v>
      </c>
      <c r="R46" s="103">
        <v>143.6</v>
      </c>
      <c r="S46" s="104">
        <v>167.21522865117993</v>
      </c>
      <c r="T46" s="57">
        <v>195.8</v>
      </c>
      <c r="U46" s="105"/>
      <c r="V46" s="57">
        <v>142.6</v>
      </c>
      <c r="W46" s="57">
        <f t="shared" si="2"/>
        <v>24.615228651179933</v>
      </c>
      <c r="X46" s="86">
        <f t="shared" si="3"/>
        <v>91.681399999999996</v>
      </c>
      <c r="Y46" s="86" t="str">
        <f t="shared" si="4"/>
        <v/>
      </c>
      <c r="Z46" s="44">
        <f t="shared" si="5"/>
        <v>0</v>
      </c>
      <c r="AA46" s="44" t="str">
        <f t="shared" si="6"/>
        <v>o</v>
      </c>
      <c r="AB46" s="89">
        <f t="shared" si="23"/>
        <v>50.918599999999998</v>
      </c>
      <c r="AC46" s="89">
        <f t="shared" si="23"/>
        <v>-0.53119999999999989</v>
      </c>
      <c r="AD46" s="44">
        <f t="shared" si="8"/>
        <v>1</v>
      </c>
      <c r="AE46" s="44">
        <v>5.3</v>
      </c>
      <c r="AF46" s="87">
        <f t="shared" si="15"/>
        <v>0</v>
      </c>
      <c r="AG46" s="44">
        <f t="shared" si="16"/>
        <v>0</v>
      </c>
      <c r="AH46" s="90">
        <f t="shared" si="9"/>
        <v>168.21522865117993</v>
      </c>
      <c r="AI46" s="91">
        <f t="shared" si="17"/>
        <v>51.918599999999998</v>
      </c>
      <c r="AJ46" s="82">
        <f t="shared" si="10"/>
        <v>0.46880000000000011</v>
      </c>
      <c r="AK46" s="271">
        <f t="shared" si="18"/>
        <v>103</v>
      </c>
      <c r="AL46" s="271">
        <f>VLOOKUP(AK46,RevisedCalcs!$AE$65:$AJ$72,2,FALSE)</f>
        <v>45</v>
      </c>
      <c r="AM46" s="92" t="str">
        <f t="shared" si="11"/>
        <v>0 to 10</v>
      </c>
      <c r="AN46" s="93">
        <f t="shared" si="12"/>
        <v>0</v>
      </c>
      <c r="AO46" s="93" t="str">
        <f t="shared" si="19"/>
        <v>o</v>
      </c>
      <c r="AP46" s="94" t="str">
        <f t="shared" si="13"/>
        <v/>
      </c>
      <c r="AQ46" s="54">
        <v>0</v>
      </c>
      <c r="AR46" s="214">
        <f t="shared" si="14"/>
        <v>0</v>
      </c>
      <c r="AS46" s="214">
        <f t="shared" si="20"/>
        <v>0</v>
      </c>
      <c r="AT46" s="282">
        <f t="shared" si="21"/>
        <v>10.45</v>
      </c>
      <c r="AU46" s="268">
        <f>IF(F46&gt;0,RevisedCalcs!$AB$53*F46,"")</f>
        <v>0.15339417828821866</v>
      </c>
      <c r="AV46" s="268" t="str">
        <f>IF(AU46&lt;&gt;"","",SUMIFS(RevisedCalcs!$AF$6:$BN$6,RevisedCalcs!$AF$4:$BN$4,"&lt;="&amp;AT46)/10^3*VLOOKUP(AK46,RevisedCalcs!$AE$65:$AJ$72,6,FALSE))</f>
        <v/>
      </c>
      <c r="AW46" s="270" t="str">
        <f ca="1">IF(AU46="","",IF(AR46=1,-AU46*OFFSET(RevisedCalcs!$AD$79,0,MATCH(E45*24*60,RevisedCalcs!$AE$80:$AI$80,1)),""))</f>
        <v/>
      </c>
      <c r="AX46" s="268">
        <f t="shared" ca="1" si="22"/>
        <v>0.15339417828821866</v>
      </c>
    </row>
    <row r="47" spans="1:50" x14ac:dyDescent="0.3">
      <c r="A47" s="41" t="s">
        <v>147</v>
      </c>
      <c r="B47" s="42">
        <v>15</v>
      </c>
      <c r="C47" s="68" t="s">
        <v>174</v>
      </c>
      <c r="D47" s="95">
        <v>38658.953472222223</v>
      </c>
      <c r="E47" s="96">
        <v>4.6064814814814814E-3</v>
      </c>
      <c r="F47" s="41">
        <v>1.1000000000000001</v>
      </c>
      <c r="G47" s="41">
        <v>4</v>
      </c>
      <c r="H47" s="97">
        <v>1.1493055557366461E-2</v>
      </c>
      <c r="I47" s="98" t="s">
        <v>175</v>
      </c>
      <c r="J47" s="99">
        <v>16.55</v>
      </c>
      <c r="K47" s="100">
        <v>40484.953472222223</v>
      </c>
      <c r="L47" s="46">
        <v>172.4</v>
      </c>
      <c r="M47" s="101">
        <v>38658.953472222223</v>
      </c>
      <c r="N47" s="102">
        <v>1</v>
      </c>
      <c r="O47" s="46">
        <v>172.4</v>
      </c>
      <c r="P47" s="57">
        <v>1</v>
      </c>
      <c r="Q47" s="50">
        <v>0.27583333333333332</v>
      </c>
      <c r="R47" s="103">
        <v>172.4</v>
      </c>
      <c r="S47" s="104">
        <v>184.54616501593063</v>
      </c>
      <c r="T47" s="57">
        <v>195.8</v>
      </c>
      <c r="U47" s="105"/>
      <c r="V47" s="57">
        <v>171.4</v>
      </c>
      <c r="W47" s="57">
        <f t="shared" si="2"/>
        <v>13.14616501593062</v>
      </c>
      <c r="X47" s="86">
        <f t="shared" si="3"/>
        <v>120.48140000000001</v>
      </c>
      <c r="Y47" s="86" t="str">
        <f t="shared" si="4"/>
        <v/>
      </c>
      <c r="Z47" s="44">
        <f t="shared" si="5"/>
        <v>0</v>
      </c>
      <c r="AA47" s="44" t="str">
        <f t="shared" si="6"/>
        <v>o</v>
      </c>
      <c r="AB47" s="89">
        <f t="shared" ref="AB47:AC66" si="24">(AB$3+AB$4*$N47)-$N47</f>
        <v>50.918599999999998</v>
      </c>
      <c r="AC47" s="89">
        <f t="shared" si="24"/>
        <v>-0.53119999999999989</v>
      </c>
      <c r="AD47" s="44">
        <f t="shared" si="8"/>
        <v>1</v>
      </c>
      <c r="AE47" s="44">
        <v>5.3</v>
      </c>
      <c r="AF47" s="87">
        <f t="shared" si="15"/>
        <v>0</v>
      </c>
      <c r="AG47" s="44">
        <f t="shared" si="16"/>
        <v>0</v>
      </c>
      <c r="AH47" s="90">
        <f t="shared" si="9"/>
        <v>185.54616501593063</v>
      </c>
      <c r="AI47" s="91">
        <f t="shared" si="17"/>
        <v>51.918599999999998</v>
      </c>
      <c r="AJ47" s="82">
        <f t="shared" si="10"/>
        <v>0.46880000000000011</v>
      </c>
      <c r="AK47" s="271">
        <f t="shared" si="18"/>
        <v>102</v>
      </c>
      <c r="AL47" s="271">
        <f>VLOOKUP(AK47,RevisedCalcs!$AE$65:$AJ$72,2,FALSE)</f>
        <v>18</v>
      </c>
      <c r="AM47" s="92" t="str">
        <f t="shared" si="11"/>
        <v>0 to 10</v>
      </c>
      <c r="AN47" s="93">
        <f t="shared" si="12"/>
        <v>0</v>
      </c>
      <c r="AO47" s="93" t="str">
        <f t="shared" si="19"/>
        <v>o</v>
      </c>
      <c r="AP47" s="94" t="str">
        <f t="shared" si="13"/>
        <v/>
      </c>
      <c r="AQ47" s="54">
        <v>0</v>
      </c>
      <c r="AR47" s="214">
        <f t="shared" si="14"/>
        <v>0</v>
      </c>
      <c r="AS47" s="214">
        <f t="shared" si="20"/>
        <v>0</v>
      </c>
      <c r="AT47" s="282">
        <f t="shared" si="21"/>
        <v>6.6333333333333329</v>
      </c>
      <c r="AU47" s="268">
        <f>IF(F47&gt;0,RevisedCalcs!$AB$53*F47,"")</f>
        <v>0.15339417828821866</v>
      </c>
      <c r="AV47" s="268" t="str">
        <f>IF(AU47&lt;&gt;"","",SUMIFS(RevisedCalcs!$AF$6:$BN$6,RevisedCalcs!$AF$4:$BN$4,"&lt;="&amp;AT47)/10^3*VLOOKUP(AK47,RevisedCalcs!$AE$65:$AJ$72,6,FALSE))</f>
        <v/>
      </c>
      <c r="AW47" s="270" t="str">
        <f ca="1">IF(AU47="","",IF(AR47=1,-AU47*OFFSET(RevisedCalcs!$AD$79,0,MATCH(E46*24*60,RevisedCalcs!$AE$80:$AI$80,1)),""))</f>
        <v/>
      </c>
      <c r="AX47" s="268">
        <f t="shared" ca="1" si="22"/>
        <v>0.15339417828821866</v>
      </c>
    </row>
    <row r="48" spans="1:50" x14ac:dyDescent="0.3">
      <c r="A48" s="41" t="s">
        <v>147</v>
      </c>
      <c r="B48" s="42">
        <v>16</v>
      </c>
      <c r="C48" s="68" t="s">
        <v>176</v>
      </c>
      <c r="D48" s="95">
        <v>38659.316666666666</v>
      </c>
      <c r="E48" s="96">
        <v>1.3136574074074077E-2</v>
      </c>
      <c r="F48" s="41">
        <v>1.7</v>
      </c>
      <c r="G48" s="41">
        <v>5</v>
      </c>
      <c r="H48" s="97">
        <v>0.35858796296088258</v>
      </c>
      <c r="I48" s="98" t="s">
        <v>177</v>
      </c>
      <c r="J48" s="99">
        <v>516.36666666666667</v>
      </c>
      <c r="K48" s="100">
        <v>40485.316666666666</v>
      </c>
      <c r="L48" s="46">
        <v>68</v>
      </c>
      <c r="M48" s="101">
        <v>38659.328472222223</v>
      </c>
      <c r="N48" s="102">
        <v>-9</v>
      </c>
      <c r="O48" s="46">
        <v>68</v>
      </c>
      <c r="P48" s="57">
        <v>-9</v>
      </c>
      <c r="Q48" s="50">
        <v>8.6061111111111117</v>
      </c>
      <c r="R48" s="103">
        <v>68</v>
      </c>
      <c r="S48" s="104">
        <v>37.89849329230627</v>
      </c>
      <c r="T48" s="57">
        <v>197.6</v>
      </c>
      <c r="U48" s="105"/>
      <c r="V48" s="86">
        <v>77</v>
      </c>
      <c r="W48" s="86">
        <f t="shared" si="2"/>
        <v>39.10150670769373</v>
      </c>
      <c r="X48" s="86">
        <f t="shared" si="3"/>
        <v>21.137400000000007</v>
      </c>
      <c r="Y48" s="86" t="str">
        <f t="shared" si="4"/>
        <v>Y</v>
      </c>
      <c r="Z48" s="88">
        <f t="shared" si="5"/>
        <v>1</v>
      </c>
      <c r="AA48" s="88" t="str">
        <f t="shared" si="6"/>
        <v>+</v>
      </c>
      <c r="AB48" s="89">
        <f t="shared" si="24"/>
        <v>55.862599999999993</v>
      </c>
      <c r="AC48" s="89">
        <f t="shared" si="24"/>
        <v>2.1647999999999996</v>
      </c>
      <c r="AD48" s="88">
        <f t="shared" si="8"/>
        <v>1</v>
      </c>
      <c r="AE48" s="88">
        <v>5.3</v>
      </c>
      <c r="AF48" s="87">
        <f t="shared" si="15"/>
        <v>1</v>
      </c>
      <c r="AG48" s="88">
        <f t="shared" si="16"/>
        <v>1</v>
      </c>
      <c r="AH48" s="90">
        <f t="shared" si="9"/>
        <v>28.89849329230627</v>
      </c>
      <c r="AI48" s="91">
        <f t="shared" si="17"/>
        <v>46.862599999999993</v>
      </c>
      <c r="AJ48" s="82">
        <f t="shared" si="10"/>
        <v>-6.8352000000000004</v>
      </c>
      <c r="AK48" s="271">
        <f t="shared" si="18"/>
        <v>107</v>
      </c>
      <c r="AL48" s="271">
        <f>VLOOKUP(AK48,RevisedCalcs!$AE$65:$AJ$72,2,FALSE)</f>
        <v>540</v>
      </c>
      <c r="AM48" s="92" t="str">
        <f t="shared" si="11"/>
        <v>-10 to 0</v>
      </c>
      <c r="AN48" s="93">
        <f t="shared" si="12"/>
        <v>1</v>
      </c>
      <c r="AO48" s="93" t="str">
        <f t="shared" si="19"/>
        <v>+</v>
      </c>
      <c r="AP48" s="94" t="str">
        <f t="shared" si="13"/>
        <v/>
      </c>
      <c r="AQ48" s="54">
        <v>0</v>
      </c>
      <c r="AR48" s="214">
        <f t="shared" si="14"/>
        <v>0</v>
      </c>
      <c r="AS48" s="214">
        <f t="shared" si="20"/>
        <v>0</v>
      </c>
      <c r="AT48" s="282">
        <f t="shared" si="21"/>
        <v>18.916666666666668</v>
      </c>
      <c r="AU48" s="268">
        <f>IF(F48&gt;0,RevisedCalcs!$AB$53*F48,"")</f>
        <v>0.23706373008179243</v>
      </c>
      <c r="AV48" s="268" t="str">
        <f>IF(AU48&lt;&gt;"","",SUMIFS(RevisedCalcs!$AF$6:$BN$6,RevisedCalcs!$AF$4:$BN$4,"&lt;="&amp;AT48)/10^3*VLOOKUP(AK48,RevisedCalcs!$AE$65:$AJ$72,6,FALSE))</f>
        <v/>
      </c>
      <c r="AW48" s="270" t="str">
        <f ca="1">IF(AU48="","",IF(AR48=1,-AU48*OFFSET(RevisedCalcs!$AD$79,0,MATCH(E47*24*60,RevisedCalcs!$AE$80:$AI$80,1)),""))</f>
        <v/>
      </c>
      <c r="AX48" s="268">
        <f t="shared" ca="1" si="22"/>
        <v>0.23706373008179243</v>
      </c>
    </row>
    <row r="49" spans="1:50" x14ac:dyDescent="0.3">
      <c r="A49" s="41" t="s">
        <v>147</v>
      </c>
      <c r="B49" s="42">
        <v>17</v>
      </c>
      <c r="C49" s="68" t="s">
        <v>178</v>
      </c>
      <c r="D49" s="95">
        <v>38659.54791666667</v>
      </c>
      <c r="E49" s="96">
        <v>1.6898148148148148E-2</v>
      </c>
      <c r="F49" s="41">
        <v>5</v>
      </c>
      <c r="G49" s="41">
        <v>5</v>
      </c>
      <c r="H49" s="97">
        <v>0.21811342592991423</v>
      </c>
      <c r="I49" s="98" t="s">
        <v>179</v>
      </c>
      <c r="J49" s="99">
        <v>314.08333333333331</v>
      </c>
      <c r="K49" s="100">
        <v>40485.54791666667</v>
      </c>
      <c r="L49" s="46">
        <v>28.4</v>
      </c>
      <c r="M49" s="101">
        <v>38659.536805555559</v>
      </c>
      <c r="N49" s="102">
        <v>-2</v>
      </c>
      <c r="O49" s="46">
        <v>28.4</v>
      </c>
      <c r="P49" s="57">
        <v>-2</v>
      </c>
      <c r="Q49" s="50">
        <v>5.2347222222222216</v>
      </c>
      <c r="R49" s="103">
        <v>28.4</v>
      </c>
      <c r="S49" s="104">
        <v>71.529665920908329</v>
      </c>
      <c r="T49" s="57">
        <v>197.6</v>
      </c>
      <c r="U49" s="105"/>
      <c r="V49" s="57">
        <v>30.4</v>
      </c>
      <c r="W49" s="57">
        <f t="shared" si="2"/>
        <v>41.12966592090833</v>
      </c>
      <c r="X49" s="86">
        <f t="shared" si="3"/>
        <v>22.001799999999996</v>
      </c>
      <c r="Y49" s="86" t="str">
        <f t="shared" si="4"/>
        <v/>
      </c>
      <c r="Z49" s="44">
        <f t="shared" si="5"/>
        <v>1</v>
      </c>
      <c r="AA49" s="44" t="str">
        <f t="shared" si="6"/>
        <v>+</v>
      </c>
      <c r="AB49" s="89">
        <f t="shared" si="24"/>
        <v>52.401799999999994</v>
      </c>
      <c r="AC49" s="89">
        <f t="shared" si="24"/>
        <v>0.27759999999999985</v>
      </c>
      <c r="AD49" s="44">
        <f t="shared" si="8"/>
        <v>1</v>
      </c>
      <c r="AE49" s="44">
        <v>5.3</v>
      </c>
      <c r="AF49" s="87">
        <f t="shared" si="15"/>
        <v>0</v>
      </c>
      <c r="AG49" s="44">
        <f t="shared" si="16"/>
        <v>0</v>
      </c>
      <c r="AH49" s="90">
        <f t="shared" si="9"/>
        <v>69.529665920908329</v>
      </c>
      <c r="AI49" s="91">
        <f t="shared" si="17"/>
        <v>50.401799999999994</v>
      </c>
      <c r="AJ49" s="82">
        <f t="shared" si="10"/>
        <v>-1.7224000000000002</v>
      </c>
      <c r="AK49" s="271">
        <f t="shared" si="18"/>
        <v>106</v>
      </c>
      <c r="AL49" s="271">
        <f>VLOOKUP(AK49,RevisedCalcs!$AE$65:$AJ$72,2,FALSE)</f>
        <v>240</v>
      </c>
      <c r="AM49" s="92" t="str">
        <f t="shared" si="11"/>
        <v>-10 to 0</v>
      </c>
      <c r="AN49" s="93">
        <f t="shared" si="12"/>
        <v>1</v>
      </c>
      <c r="AO49" s="93" t="str">
        <f t="shared" si="19"/>
        <v>+</v>
      </c>
      <c r="AP49" s="94" t="str">
        <f t="shared" si="13"/>
        <v/>
      </c>
      <c r="AQ49" s="54">
        <v>0</v>
      </c>
      <c r="AR49" s="214">
        <f t="shared" si="14"/>
        <v>0</v>
      </c>
      <c r="AS49" s="214">
        <f t="shared" si="20"/>
        <v>0</v>
      </c>
      <c r="AT49" s="282">
        <f t="shared" si="21"/>
        <v>24.333333333333332</v>
      </c>
      <c r="AU49" s="268">
        <f>IF(F49&gt;0,RevisedCalcs!$AB$53*F49,"")</f>
        <v>0.69724626494644837</v>
      </c>
      <c r="AV49" s="268" t="str">
        <f>IF(AU49&lt;&gt;"","",SUMIFS(RevisedCalcs!$AF$6:$BN$6,RevisedCalcs!$AF$4:$BN$4,"&lt;="&amp;AT49)/10^3*VLOOKUP(AK49,RevisedCalcs!$AE$65:$AJ$72,6,FALSE))</f>
        <v/>
      </c>
      <c r="AW49" s="270" t="str">
        <f ca="1">IF(AU49="","",IF(AR49=1,-AU49*OFFSET(RevisedCalcs!$AD$79,0,MATCH(E48*24*60,RevisedCalcs!$AE$80:$AI$80,1)),""))</f>
        <v/>
      </c>
      <c r="AX49" s="268">
        <f t="shared" ca="1" si="22"/>
        <v>0.69724626494644837</v>
      </c>
    </row>
    <row r="50" spans="1:50" x14ac:dyDescent="0.3">
      <c r="A50" s="41" t="s">
        <v>147</v>
      </c>
      <c r="B50" s="42">
        <v>18</v>
      </c>
      <c r="C50" s="68" t="s">
        <v>180</v>
      </c>
      <c r="D50" s="95">
        <v>38659.720833333333</v>
      </c>
      <c r="E50" s="96">
        <v>1.9409722222222221E-2</v>
      </c>
      <c r="F50" s="41">
        <v>7.3</v>
      </c>
      <c r="G50" s="41">
        <v>5</v>
      </c>
      <c r="H50" s="97">
        <v>0.15601851851533866</v>
      </c>
      <c r="I50" s="98" t="s">
        <v>181</v>
      </c>
      <c r="J50" s="99">
        <v>224.66666666666666</v>
      </c>
      <c r="K50" s="100">
        <v>40485.720833333333</v>
      </c>
      <c r="L50" s="46">
        <v>50</v>
      </c>
      <c r="M50" s="101">
        <v>38659.703472222223</v>
      </c>
      <c r="N50" s="102">
        <v>-2</v>
      </c>
      <c r="O50" s="46">
        <v>50</v>
      </c>
      <c r="P50" s="57">
        <v>-2</v>
      </c>
      <c r="Q50" s="50">
        <v>3.7444444444444445</v>
      </c>
      <c r="R50" s="103">
        <v>50</v>
      </c>
      <c r="S50" s="104">
        <v>95.800025674315421</v>
      </c>
      <c r="T50" s="57">
        <v>197.6</v>
      </c>
      <c r="U50" s="105"/>
      <c r="V50" s="57">
        <v>52</v>
      </c>
      <c r="W50" s="57">
        <f t="shared" si="2"/>
        <v>43.800025674315421</v>
      </c>
      <c r="X50" s="86">
        <f t="shared" si="3"/>
        <v>0.40179999999999438</v>
      </c>
      <c r="Y50" s="86" t="str">
        <f t="shared" si="4"/>
        <v/>
      </c>
      <c r="Z50" s="44">
        <f t="shared" si="5"/>
        <v>1</v>
      </c>
      <c r="AA50" s="44" t="str">
        <f t="shared" si="6"/>
        <v>+</v>
      </c>
      <c r="AB50" s="89">
        <f t="shared" si="24"/>
        <v>52.401799999999994</v>
      </c>
      <c r="AC50" s="89">
        <f t="shared" si="24"/>
        <v>0.27759999999999985</v>
      </c>
      <c r="AD50" s="44">
        <f t="shared" si="8"/>
        <v>1</v>
      </c>
      <c r="AE50" s="44">
        <v>5.3</v>
      </c>
      <c r="AF50" s="87">
        <f t="shared" si="15"/>
        <v>0</v>
      </c>
      <c r="AG50" s="44">
        <f t="shared" si="16"/>
        <v>0</v>
      </c>
      <c r="AH50" s="90">
        <f t="shared" si="9"/>
        <v>93.800025674315421</v>
      </c>
      <c r="AI50" s="91">
        <f t="shared" si="17"/>
        <v>50.401799999999994</v>
      </c>
      <c r="AJ50" s="82">
        <f t="shared" si="10"/>
        <v>-1.7224000000000002</v>
      </c>
      <c r="AK50" s="271">
        <f t="shared" si="18"/>
        <v>106</v>
      </c>
      <c r="AL50" s="271">
        <f>VLOOKUP(AK50,RevisedCalcs!$AE$65:$AJ$72,2,FALSE)</f>
        <v>240</v>
      </c>
      <c r="AM50" s="92" t="str">
        <f t="shared" si="11"/>
        <v>-10 to 0</v>
      </c>
      <c r="AN50" s="93">
        <f t="shared" si="12"/>
        <v>1</v>
      </c>
      <c r="AO50" s="93" t="str">
        <f t="shared" si="19"/>
        <v>+</v>
      </c>
      <c r="AP50" s="94" t="str">
        <f t="shared" si="13"/>
        <v/>
      </c>
      <c r="AQ50" s="54">
        <v>0</v>
      </c>
      <c r="AR50" s="214">
        <f t="shared" si="14"/>
        <v>0</v>
      </c>
      <c r="AS50" s="214">
        <f t="shared" si="20"/>
        <v>0</v>
      </c>
      <c r="AT50" s="282">
        <f t="shared" si="21"/>
        <v>27.95</v>
      </c>
      <c r="AU50" s="268">
        <f>IF(F50&gt;0,RevisedCalcs!$AB$53*F50,"")</f>
        <v>1.0179795468218147</v>
      </c>
      <c r="AV50" s="268" t="str">
        <f>IF(AU50&lt;&gt;"","",SUMIFS(RevisedCalcs!$AF$6:$BN$6,RevisedCalcs!$AF$4:$BN$4,"&lt;="&amp;AT50)/10^3*VLOOKUP(AK50,RevisedCalcs!$AE$65:$AJ$72,6,FALSE))</f>
        <v/>
      </c>
      <c r="AW50" s="270" t="str">
        <f ca="1">IF(AU50="","",IF(AR50=1,-AU50*OFFSET(RevisedCalcs!$AD$79,0,MATCH(E49*24*60,RevisedCalcs!$AE$80:$AI$80,1)),""))</f>
        <v/>
      </c>
      <c r="AX50" s="268">
        <f t="shared" ca="1" si="22"/>
        <v>1.0179795468218147</v>
      </c>
    </row>
    <row r="51" spans="1:50" x14ac:dyDescent="0.3">
      <c r="A51" s="41" t="s">
        <v>147</v>
      </c>
      <c r="B51" s="42">
        <v>19</v>
      </c>
      <c r="C51" s="68" t="s">
        <v>182</v>
      </c>
      <c r="D51" s="95">
        <v>38659.78125</v>
      </c>
      <c r="E51" s="96">
        <v>3.7002314814814814E-2</v>
      </c>
      <c r="F51" s="41">
        <v>4.9000000000000004</v>
      </c>
      <c r="G51" s="41">
        <v>5</v>
      </c>
      <c r="H51" s="97">
        <v>4.1006944447872229E-2</v>
      </c>
      <c r="I51" s="98" t="s">
        <v>183</v>
      </c>
      <c r="J51" s="99">
        <v>59.05</v>
      </c>
      <c r="K51" s="100">
        <v>40485.78125</v>
      </c>
      <c r="L51" s="46">
        <v>129.19999999999999</v>
      </c>
      <c r="M51" s="101">
        <v>38659.786805555559</v>
      </c>
      <c r="N51" s="102">
        <v>-9.9</v>
      </c>
      <c r="O51" s="46">
        <v>129.19999999999999</v>
      </c>
      <c r="P51" s="57">
        <v>-9.9</v>
      </c>
      <c r="Q51" s="50">
        <v>0.98416666666666663</v>
      </c>
      <c r="R51" s="103">
        <v>129.19999999999999</v>
      </c>
      <c r="S51" s="104">
        <v>171.091334644548</v>
      </c>
      <c r="T51" s="57">
        <v>197.6</v>
      </c>
      <c r="U51" s="105"/>
      <c r="V51" s="57">
        <v>139.1</v>
      </c>
      <c r="W51" s="57">
        <f t="shared" si="2"/>
        <v>31.991334644548004</v>
      </c>
      <c r="X51" s="86">
        <f t="shared" si="3"/>
        <v>82.792439999999999</v>
      </c>
      <c r="Y51" s="86" t="str">
        <f t="shared" si="4"/>
        <v/>
      </c>
      <c r="Z51" s="44">
        <f t="shared" si="5"/>
        <v>0</v>
      </c>
      <c r="AA51" s="44" t="str">
        <f t="shared" si="6"/>
        <v>o</v>
      </c>
      <c r="AB51" s="89">
        <f t="shared" si="24"/>
        <v>56.307559999999995</v>
      </c>
      <c r="AC51" s="89">
        <f t="shared" si="24"/>
        <v>2.4074400000000002</v>
      </c>
      <c r="AD51" s="44">
        <f t="shared" si="8"/>
        <v>1</v>
      </c>
      <c r="AE51" s="44">
        <v>5.3</v>
      </c>
      <c r="AF51" s="87">
        <f t="shared" si="15"/>
        <v>0</v>
      </c>
      <c r="AG51" s="44">
        <f t="shared" si="16"/>
        <v>0</v>
      </c>
      <c r="AH51" s="90">
        <f t="shared" si="9"/>
        <v>161.19133464454799</v>
      </c>
      <c r="AI51" s="91">
        <f t="shared" si="17"/>
        <v>46.407559999999997</v>
      </c>
      <c r="AJ51" s="82">
        <f t="shared" si="10"/>
        <v>-7.4925600000000001</v>
      </c>
      <c r="AK51" s="271">
        <f t="shared" si="18"/>
        <v>103</v>
      </c>
      <c r="AL51" s="271">
        <f>VLOOKUP(AK51,RevisedCalcs!$AE$65:$AJ$72,2,FALSE)</f>
        <v>45</v>
      </c>
      <c r="AM51" s="92" t="str">
        <f t="shared" si="11"/>
        <v>-10 to 0</v>
      </c>
      <c r="AN51" s="93">
        <f t="shared" si="12"/>
        <v>0</v>
      </c>
      <c r="AO51" s="93" t="str">
        <f t="shared" si="19"/>
        <v>o</v>
      </c>
      <c r="AP51" s="94" t="str">
        <f t="shared" si="13"/>
        <v/>
      </c>
      <c r="AQ51" s="54">
        <v>0</v>
      </c>
      <c r="AR51" s="214">
        <f t="shared" si="14"/>
        <v>0</v>
      </c>
      <c r="AS51" s="214">
        <f t="shared" si="20"/>
        <v>0</v>
      </c>
      <c r="AT51" s="282">
        <f t="shared" si="21"/>
        <v>53.283333333333339</v>
      </c>
      <c r="AU51" s="268">
        <f>IF(F51&gt;0,RevisedCalcs!$AB$53*F51,"")</f>
        <v>0.68330133964751949</v>
      </c>
      <c r="AV51" s="268" t="str">
        <f>IF(AU51&lt;&gt;"","",SUMIFS(RevisedCalcs!$AF$6:$BN$6,RevisedCalcs!$AF$4:$BN$4,"&lt;="&amp;AT51)/10^3*VLOOKUP(AK51,RevisedCalcs!$AE$65:$AJ$72,6,FALSE))</f>
        <v/>
      </c>
      <c r="AW51" s="270" t="str">
        <f ca="1">IF(AU51="","",IF(AR51=1,-AU51*OFFSET(RevisedCalcs!$AD$79,0,MATCH(E50*24*60,RevisedCalcs!$AE$80:$AI$80,1)),""))</f>
        <v/>
      </c>
      <c r="AX51" s="268">
        <f t="shared" ca="1" si="22"/>
        <v>0.68330133964751949</v>
      </c>
    </row>
    <row r="52" spans="1:50" x14ac:dyDescent="0.3">
      <c r="A52" s="41" t="s">
        <v>147</v>
      </c>
      <c r="B52" s="42">
        <v>20</v>
      </c>
      <c r="C52" s="68" t="s">
        <v>184</v>
      </c>
      <c r="D52" s="95">
        <v>38659.831944444442</v>
      </c>
      <c r="E52" s="96">
        <v>3.7500000000000003E-3</v>
      </c>
      <c r="F52" s="41">
        <v>0.9</v>
      </c>
      <c r="G52" s="41">
        <v>5</v>
      </c>
      <c r="H52" s="97">
        <v>1.3692129628907423E-2</v>
      </c>
      <c r="I52" s="98" t="s">
        <v>185</v>
      </c>
      <c r="J52" s="99">
        <v>19.716666666666665</v>
      </c>
      <c r="K52" s="100">
        <v>40485.831944444442</v>
      </c>
      <c r="L52" s="46">
        <v>172.4</v>
      </c>
      <c r="M52" s="101">
        <v>38659.828472222223</v>
      </c>
      <c r="N52" s="102">
        <v>-9.9</v>
      </c>
      <c r="O52" s="46">
        <v>172.4</v>
      </c>
      <c r="P52" s="57">
        <v>-9.9</v>
      </c>
      <c r="Q52" s="50">
        <v>0.32861111111111108</v>
      </c>
      <c r="R52" s="103">
        <v>172.4</v>
      </c>
      <c r="S52" s="104">
        <v>194.5542727624092</v>
      </c>
      <c r="T52" s="57">
        <v>195.8</v>
      </c>
      <c r="U52" s="105"/>
      <c r="V52" s="57">
        <v>182.3</v>
      </c>
      <c r="W52" s="57">
        <f t="shared" si="2"/>
        <v>12.254272762409187</v>
      </c>
      <c r="X52" s="86">
        <f t="shared" si="3"/>
        <v>125.99244000000002</v>
      </c>
      <c r="Y52" s="86" t="str">
        <f t="shared" si="4"/>
        <v/>
      </c>
      <c r="Z52" s="44">
        <f t="shared" si="5"/>
        <v>0</v>
      </c>
      <c r="AA52" s="44" t="str">
        <f t="shared" si="6"/>
        <v>o</v>
      </c>
      <c r="AB52" s="89">
        <f t="shared" si="24"/>
        <v>56.307559999999995</v>
      </c>
      <c r="AC52" s="89">
        <f t="shared" si="24"/>
        <v>2.4074400000000002</v>
      </c>
      <c r="AD52" s="44">
        <f t="shared" si="8"/>
        <v>1</v>
      </c>
      <c r="AE52" s="44">
        <v>5.3</v>
      </c>
      <c r="AF52" s="87">
        <f t="shared" si="15"/>
        <v>0</v>
      </c>
      <c r="AG52" s="44">
        <f t="shared" si="16"/>
        <v>0</v>
      </c>
      <c r="AH52" s="90">
        <f t="shared" si="9"/>
        <v>184.65427276240919</v>
      </c>
      <c r="AI52" s="91">
        <f t="shared" si="17"/>
        <v>46.407559999999997</v>
      </c>
      <c r="AJ52" s="82">
        <f t="shared" si="10"/>
        <v>-7.4925600000000001</v>
      </c>
      <c r="AK52" s="271">
        <f t="shared" si="18"/>
        <v>102</v>
      </c>
      <c r="AL52" s="271">
        <f>VLOOKUP(AK52,RevisedCalcs!$AE$65:$AJ$72,2,FALSE)</f>
        <v>18</v>
      </c>
      <c r="AM52" s="92" t="str">
        <f t="shared" si="11"/>
        <v>-10 to 0</v>
      </c>
      <c r="AN52" s="93">
        <f t="shared" si="12"/>
        <v>0</v>
      </c>
      <c r="AO52" s="93" t="str">
        <f t="shared" si="19"/>
        <v>o</v>
      </c>
      <c r="AP52" s="94" t="str">
        <f t="shared" si="13"/>
        <v/>
      </c>
      <c r="AQ52" s="54">
        <v>0</v>
      </c>
      <c r="AR52" s="214">
        <f t="shared" si="14"/>
        <v>0</v>
      </c>
      <c r="AS52" s="214">
        <f t="shared" si="20"/>
        <v>0</v>
      </c>
      <c r="AT52" s="282">
        <f t="shared" si="21"/>
        <v>5.4</v>
      </c>
      <c r="AU52" s="268">
        <f>IF(F52&gt;0,RevisedCalcs!$AB$53*F52,"")</f>
        <v>0.12550432769036071</v>
      </c>
      <c r="AV52" s="268" t="str">
        <f>IF(AU52&lt;&gt;"","",SUMIFS(RevisedCalcs!$AF$6:$BN$6,RevisedCalcs!$AF$4:$BN$4,"&lt;="&amp;AT52)/10^3*VLOOKUP(AK52,RevisedCalcs!$AE$65:$AJ$72,6,FALSE))</f>
        <v/>
      </c>
      <c r="AW52" s="270" t="str">
        <f ca="1">IF(AU52="","",IF(AR52=1,-AU52*OFFSET(RevisedCalcs!$AD$79,0,MATCH(E51*24*60,RevisedCalcs!$AE$80:$AI$80,1)),""))</f>
        <v/>
      </c>
      <c r="AX52" s="268">
        <f t="shared" ca="1" si="22"/>
        <v>0.12550432769036071</v>
      </c>
    </row>
    <row r="53" spans="1:50" x14ac:dyDescent="0.3">
      <c r="A53" s="41" t="s">
        <v>147</v>
      </c>
      <c r="B53" s="42">
        <v>21</v>
      </c>
      <c r="C53" s="68" t="s">
        <v>186</v>
      </c>
      <c r="D53" s="95">
        <v>38659.847222222219</v>
      </c>
      <c r="E53" s="96">
        <v>1.3888888888888888E-2</v>
      </c>
      <c r="F53" s="41">
        <v>2.5</v>
      </c>
      <c r="G53" s="41">
        <v>5</v>
      </c>
      <c r="H53" s="97">
        <v>1.1527777773153502E-2</v>
      </c>
      <c r="I53" s="98" t="s">
        <v>187</v>
      </c>
      <c r="J53" s="99">
        <v>16.600000000000001</v>
      </c>
      <c r="K53" s="100">
        <v>40485.847222222219</v>
      </c>
      <c r="L53" s="46">
        <v>176</v>
      </c>
      <c r="M53" s="101">
        <v>38659.828472222223</v>
      </c>
      <c r="N53" s="102">
        <v>-9.9</v>
      </c>
      <c r="O53" s="46">
        <v>176</v>
      </c>
      <c r="P53" s="57">
        <v>-9.9</v>
      </c>
      <c r="Q53" s="50">
        <v>0.27666666666666667</v>
      </c>
      <c r="R53" s="103">
        <v>176</v>
      </c>
      <c r="S53" s="104">
        <v>194.84058078039169</v>
      </c>
      <c r="T53" s="57">
        <v>195.8</v>
      </c>
      <c r="U53" s="105"/>
      <c r="V53" s="57">
        <v>185.9</v>
      </c>
      <c r="W53" s="57">
        <f t="shared" si="2"/>
        <v>8.9405807803916844</v>
      </c>
      <c r="X53" s="86">
        <f t="shared" si="3"/>
        <v>129.59244000000001</v>
      </c>
      <c r="Y53" s="86" t="str">
        <f t="shared" si="4"/>
        <v/>
      </c>
      <c r="Z53" s="44">
        <f t="shared" si="5"/>
        <v>0</v>
      </c>
      <c r="AA53" s="44" t="str">
        <f t="shared" si="6"/>
        <v>o</v>
      </c>
      <c r="AB53" s="89">
        <f t="shared" si="24"/>
        <v>56.307559999999995</v>
      </c>
      <c r="AC53" s="89">
        <f t="shared" si="24"/>
        <v>2.4074400000000002</v>
      </c>
      <c r="AD53" s="44">
        <f t="shared" si="8"/>
        <v>1</v>
      </c>
      <c r="AE53" s="44">
        <v>5.3</v>
      </c>
      <c r="AF53" s="87">
        <f t="shared" si="15"/>
        <v>0</v>
      </c>
      <c r="AG53" s="44">
        <f t="shared" si="16"/>
        <v>0</v>
      </c>
      <c r="AH53" s="90">
        <f t="shared" si="9"/>
        <v>184.94058078039168</v>
      </c>
      <c r="AI53" s="91">
        <f t="shared" si="17"/>
        <v>46.407559999999997</v>
      </c>
      <c r="AJ53" s="82">
        <f t="shared" si="10"/>
        <v>-7.4925600000000001</v>
      </c>
      <c r="AK53" s="271">
        <f t="shared" si="18"/>
        <v>102</v>
      </c>
      <c r="AL53" s="271">
        <f>VLOOKUP(AK53,RevisedCalcs!$AE$65:$AJ$72,2,FALSE)</f>
        <v>18</v>
      </c>
      <c r="AM53" s="92" t="str">
        <f t="shared" si="11"/>
        <v>-10 to 0</v>
      </c>
      <c r="AN53" s="93">
        <f t="shared" si="12"/>
        <v>0</v>
      </c>
      <c r="AO53" s="93" t="str">
        <f t="shared" si="19"/>
        <v>o</v>
      </c>
      <c r="AP53" s="94" t="str">
        <f t="shared" si="13"/>
        <v/>
      </c>
      <c r="AQ53" s="54">
        <v>0</v>
      </c>
      <c r="AR53" s="214">
        <f t="shared" si="14"/>
        <v>0</v>
      </c>
      <c r="AS53" s="214">
        <f t="shared" si="20"/>
        <v>0</v>
      </c>
      <c r="AT53" s="282">
        <f t="shared" si="21"/>
        <v>20</v>
      </c>
      <c r="AU53" s="268">
        <f>IF(F53&gt;0,RevisedCalcs!$AB$53*F53,"")</f>
        <v>0.34862313247322418</v>
      </c>
      <c r="AV53" s="268" t="str">
        <f>IF(AU53&lt;&gt;"","",SUMIFS(RevisedCalcs!$AF$6:$BN$6,RevisedCalcs!$AF$4:$BN$4,"&lt;="&amp;AT53)/10^3*VLOOKUP(AK53,RevisedCalcs!$AE$65:$AJ$72,6,FALSE))</f>
        <v/>
      </c>
      <c r="AW53" s="270" t="str">
        <f ca="1">IF(AU53="","",IF(AR53=1,-AU53*OFFSET(RevisedCalcs!$AD$79,0,MATCH(E52*24*60,RevisedCalcs!$AE$80:$AI$80,1)),""))</f>
        <v/>
      </c>
      <c r="AX53" s="268">
        <f t="shared" ca="1" si="22"/>
        <v>0.34862313247322418</v>
      </c>
    </row>
    <row r="54" spans="1:50" x14ac:dyDescent="0.3">
      <c r="A54" s="41" t="s">
        <v>147</v>
      </c>
      <c r="B54" s="42">
        <v>22</v>
      </c>
      <c r="C54" s="68" t="s">
        <v>188</v>
      </c>
      <c r="D54" s="95">
        <v>38660.317361111112</v>
      </c>
      <c r="E54" s="96">
        <v>1.2777777777777777E-2</v>
      </c>
      <c r="F54" s="41">
        <v>1.7</v>
      </c>
      <c r="G54" s="41">
        <v>6</v>
      </c>
      <c r="H54" s="97">
        <v>0.45625000000291038</v>
      </c>
      <c r="I54" s="98" t="s">
        <v>189</v>
      </c>
      <c r="J54" s="99">
        <v>657</v>
      </c>
      <c r="K54" s="100">
        <v>40486.317361111112</v>
      </c>
      <c r="L54" s="46">
        <v>3.2</v>
      </c>
      <c r="M54" s="101">
        <v>38660.328472222223</v>
      </c>
      <c r="N54" s="102">
        <v>-13</v>
      </c>
      <c r="O54" s="46">
        <v>3.2</v>
      </c>
      <c r="P54" s="57">
        <v>-13</v>
      </c>
      <c r="Q54" s="50">
        <v>10.95</v>
      </c>
      <c r="R54" s="103">
        <v>3.2</v>
      </c>
      <c r="S54" s="104">
        <v>24.404404991930811</v>
      </c>
      <c r="T54" s="57">
        <v>197.6</v>
      </c>
      <c r="U54" s="105"/>
      <c r="V54" s="86">
        <v>16.2</v>
      </c>
      <c r="W54" s="86">
        <f t="shared" si="2"/>
        <v>8.2044049919308115</v>
      </c>
      <c r="X54" s="86">
        <f t="shared" si="3"/>
        <v>41.640199999999993</v>
      </c>
      <c r="Y54" s="86" t="str">
        <f t="shared" si="4"/>
        <v>Y</v>
      </c>
      <c r="Z54" s="88">
        <f t="shared" si="5"/>
        <v>0</v>
      </c>
      <c r="AA54" s="88" t="str">
        <f t="shared" si="6"/>
        <v>o</v>
      </c>
      <c r="AB54" s="89">
        <f t="shared" si="24"/>
        <v>57.840199999999996</v>
      </c>
      <c r="AC54" s="89">
        <f t="shared" si="24"/>
        <v>3.2431999999999999</v>
      </c>
      <c r="AD54" s="88">
        <f t="shared" si="8"/>
        <v>0</v>
      </c>
      <c r="AE54" s="88">
        <v>5.3</v>
      </c>
      <c r="AF54" s="87">
        <f t="shared" si="15"/>
        <v>0</v>
      </c>
      <c r="AG54" s="88">
        <f t="shared" si="16"/>
        <v>1</v>
      </c>
      <c r="AH54" s="90">
        <f t="shared" si="9"/>
        <v>11.404404991930811</v>
      </c>
      <c r="AI54" s="91">
        <f t="shared" si="17"/>
        <v>44.840199999999996</v>
      </c>
      <c r="AJ54" s="82">
        <f t="shared" si="10"/>
        <v>-9.7568000000000001</v>
      </c>
      <c r="AK54" s="271">
        <f t="shared" si="18"/>
        <v>107</v>
      </c>
      <c r="AL54" s="271">
        <f>VLOOKUP(AK54,RevisedCalcs!$AE$65:$AJ$72,2,FALSE)</f>
        <v>540</v>
      </c>
      <c r="AM54" s="92" t="str">
        <f t="shared" si="11"/>
        <v>-20 to -10</v>
      </c>
      <c r="AN54" s="93">
        <f t="shared" si="12"/>
        <v>0</v>
      </c>
      <c r="AO54" s="93" t="str">
        <f t="shared" si="19"/>
        <v>o</v>
      </c>
      <c r="AP54" s="94" t="str">
        <f t="shared" si="13"/>
        <v/>
      </c>
      <c r="AQ54" s="54">
        <v>0</v>
      </c>
      <c r="AR54" s="214">
        <f t="shared" si="14"/>
        <v>0</v>
      </c>
      <c r="AS54" s="214">
        <f t="shared" si="20"/>
        <v>0</v>
      </c>
      <c r="AT54" s="282">
        <f t="shared" si="21"/>
        <v>18.399999999999999</v>
      </c>
      <c r="AU54" s="268">
        <f>IF(F54&gt;0,RevisedCalcs!$AB$53*F54,"")</f>
        <v>0.23706373008179243</v>
      </c>
      <c r="AV54" s="268" t="str">
        <f>IF(AU54&lt;&gt;"","",SUMIFS(RevisedCalcs!$AF$6:$BN$6,RevisedCalcs!$AF$4:$BN$4,"&lt;="&amp;AT54)/10^3*VLOOKUP(AK54,RevisedCalcs!$AE$65:$AJ$72,6,FALSE))</f>
        <v/>
      </c>
      <c r="AW54" s="270" t="str">
        <f ca="1">IF(AU54="","",IF(AR54=1,-AU54*OFFSET(RevisedCalcs!$AD$79,0,MATCH(E53*24*60,RevisedCalcs!$AE$80:$AI$80,1)),""))</f>
        <v/>
      </c>
      <c r="AX54" s="268">
        <f t="shared" ca="1" si="22"/>
        <v>0.23706373008179243</v>
      </c>
    </row>
    <row r="55" spans="1:50" x14ac:dyDescent="0.3">
      <c r="A55" s="41" t="s">
        <v>147</v>
      </c>
      <c r="B55" s="42">
        <v>23</v>
      </c>
      <c r="C55" s="68" t="s">
        <v>190</v>
      </c>
      <c r="D55" s="95">
        <v>38660.609722222223</v>
      </c>
      <c r="E55" s="96">
        <v>1.5231481481481483E-2</v>
      </c>
      <c r="F55" s="41">
        <v>5.0999999999999996</v>
      </c>
      <c r="G55" s="41">
        <v>6</v>
      </c>
      <c r="H55" s="97">
        <v>0.27958333333663177</v>
      </c>
      <c r="I55" s="98" t="s">
        <v>191</v>
      </c>
      <c r="J55" s="99">
        <v>402.6</v>
      </c>
      <c r="K55" s="100">
        <v>40486.609722222223</v>
      </c>
      <c r="L55" s="46">
        <v>15.8</v>
      </c>
      <c r="M55" s="101">
        <v>38660.620138888888</v>
      </c>
      <c r="N55" s="102">
        <v>-5.0999999999999996</v>
      </c>
      <c r="O55" s="46">
        <v>15.8</v>
      </c>
      <c r="P55" s="57">
        <v>-5.0999999999999996</v>
      </c>
      <c r="Q55" s="50">
        <v>6.71</v>
      </c>
      <c r="R55" s="103">
        <v>15.8</v>
      </c>
      <c r="S55" s="104">
        <v>54.397263316298535</v>
      </c>
      <c r="T55" s="57">
        <v>197.6</v>
      </c>
      <c r="U55" s="105"/>
      <c r="V55" s="86">
        <v>20.9</v>
      </c>
      <c r="W55" s="86">
        <f t="shared" si="2"/>
        <v>33.497263316298536</v>
      </c>
      <c r="X55" s="86">
        <f t="shared" si="3"/>
        <v>33.034439999999996</v>
      </c>
      <c r="Y55" s="86" t="str">
        <f t="shared" si="4"/>
        <v/>
      </c>
      <c r="Z55" s="88">
        <f t="shared" si="5"/>
        <v>1</v>
      </c>
      <c r="AA55" s="88" t="str">
        <f t="shared" si="6"/>
        <v>+</v>
      </c>
      <c r="AB55" s="89">
        <f t="shared" si="24"/>
        <v>53.934439999999995</v>
      </c>
      <c r="AC55" s="89">
        <f t="shared" si="24"/>
        <v>1.1133599999999997</v>
      </c>
      <c r="AD55" s="88">
        <f t="shared" si="8"/>
        <v>0</v>
      </c>
      <c r="AE55" s="88">
        <v>5.3</v>
      </c>
      <c r="AF55" s="87">
        <f t="shared" si="15"/>
        <v>0</v>
      </c>
      <c r="AG55" s="88">
        <f t="shared" si="16"/>
        <v>1</v>
      </c>
      <c r="AH55" s="90">
        <f t="shared" si="9"/>
        <v>49.297263316298533</v>
      </c>
      <c r="AI55" s="91">
        <f t="shared" si="17"/>
        <v>48.834439999999994</v>
      </c>
      <c r="AJ55" s="82">
        <f t="shared" si="10"/>
        <v>-3.98664</v>
      </c>
      <c r="AK55" s="271">
        <f t="shared" si="18"/>
        <v>107</v>
      </c>
      <c r="AL55" s="271">
        <f>VLOOKUP(AK55,RevisedCalcs!$AE$65:$AJ$72,2,FALSE)</f>
        <v>540</v>
      </c>
      <c r="AM55" s="92" t="str">
        <f t="shared" si="11"/>
        <v>-10 to 0</v>
      </c>
      <c r="AN55" s="93">
        <f t="shared" si="12"/>
        <v>1</v>
      </c>
      <c r="AO55" s="93" t="str">
        <f t="shared" si="19"/>
        <v>+</v>
      </c>
      <c r="AP55" s="94" t="str">
        <f t="shared" si="13"/>
        <v/>
      </c>
      <c r="AQ55" s="54">
        <v>0</v>
      </c>
      <c r="AR55" s="214">
        <f t="shared" si="14"/>
        <v>0</v>
      </c>
      <c r="AS55" s="214">
        <f t="shared" si="20"/>
        <v>0</v>
      </c>
      <c r="AT55" s="282">
        <f t="shared" si="21"/>
        <v>21.933333333333334</v>
      </c>
      <c r="AU55" s="268">
        <f>IF(F55&gt;0,RevisedCalcs!$AB$53*F55,"")</f>
        <v>0.71119119024537725</v>
      </c>
      <c r="AV55" s="268" t="str">
        <f>IF(AU55&lt;&gt;"","",SUMIFS(RevisedCalcs!$AF$6:$BN$6,RevisedCalcs!$AF$4:$BN$4,"&lt;="&amp;AT55)/10^3*VLOOKUP(AK55,RevisedCalcs!$AE$65:$AJ$72,6,FALSE))</f>
        <v/>
      </c>
      <c r="AW55" s="270" t="str">
        <f ca="1">IF(AU55="","",IF(AR55=1,-AU55*OFFSET(RevisedCalcs!$AD$79,0,MATCH(E54*24*60,RevisedCalcs!$AE$80:$AI$80,1)),""))</f>
        <v/>
      </c>
      <c r="AX55" s="268">
        <f t="shared" ca="1" si="22"/>
        <v>0.71119119024537725</v>
      </c>
    </row>
    <row r="56" spans="1:50" x14ac:dyDescent="0.3">
      <c r="A56" s="41" t="s">
        <v>147</v>
      </c>
      <c r="B56" s="42">
        <v>24</v>
      </c>
      <c r="C56" s="68" t="s">
        <v>192</v>
      </c>
      <c r="D56" s="95">
        <v>38660.659722222219</v>
      </c>
      <c r="E56" s="96">
        <v>1.3402777777777777E-2</v>
      </c>
      <c r="F56" s="41">
        <v>5.6</v>
      </c>
      <c r="G56" s="41">
        <v>6</v>
      </c>
      <c r="H56" s="97">
        <v>3.4768518511555158E-2</v>
      </c>
      <c r="I56" s="98" t="s">
        <v>193</v>
      </c>
      <c r="J56" s="99">
        <v>50.06666666666667</v>
      </c>
      <c r="K56" s="100">
        <v>40486.659722222219</v>
      </c>
      <c r="L56" s="46">
        <v>131</v>
      </c>
      <c r="M56" s="101">
        <v>38660.661805555559</v>
      </c>
      <c r="N56" s="102">
        <v>-4</v>
      </c>
      <c r="O56" s="46">
        <v>131</v>
      </c>
      <c r="P56" s="57">
        <v>-4</v>
      </c>
      <c r="Q56" s="50">
        <v>0.83444444444444454</v>
      </c>
      <c r="R56" s="103">
        <v>131</v>
      </c>
      <c r="S56" s="104">
        <v>171.17782639806873</v>
      </c>
      <c r="T56" s="57">
        <v>195.8</v>
      </c>
      <c r="U56" s="105"/>
      <c r="V56" s="57">
        <v>135</v>
      </c>
      <c r="W56" s="57">
        <f t="shared" si="2"/>
        <v>36.177826398068731</v>
      </c>
      <c r="X56" s="86">
        <f t="shared" si="3"/>
        <v>81.609399999999994</v>
      </c>
      <c r="Y56" s="86" t="str">
        <f t="shared" si="4"/>
        <v/>
      </c>
      <c r="Z56" s="44">
        <f t="shared" si="5"/>
        <v>0</v>
      </c>
      <c r="AA56" s="44" t="str">
        <f t="shared" si="6"/>
        <v>o</v>
      </c>
      <c r="AB56" s="89">
        <f t="shared" si="24"/>
        <v>53.390599999999999</v>
      </c>
      <c r="AC56" s="89">
        <f t="shared" si="24"/>
        <v>0.81679999999999975</v>
      </c>
      <c r="AD56" s="44">
        <f t="shared" si="8"/>
        <v>1</v>
      </c>
      <c r="AE56" s="44">
        <v>5.3</v>
      </c>
      <c r="AF56" s="87">
        <f t="shared" si="15"/>
        <v>0</v>
      </c>
      <c r="AG56" s="44">
        <f t="shared" si="16"/>
        <v>0</v>
      </c>
      <c r="AH56" s="90">
        <f t="shared" si="9"/>
        <v>167.17782639806873</v>
      </c>
      <c r="AI56" s="91">
        <f t="shared" si="17"/>
        <v>49.390599999999999</v>
      </c>
      <c r="AJ56" s="82">
        <f t="shared" si="10"/>
        <v>-3.1832000000000003</v>
      </c>
      <c r="AK56" s="271">
        <f t="shared" si="18"/>
        <v>103</v>
      </c>
      <c r="AL56" s="271">
        <f>VLOOKUP(AK56,RevisedCalcs!$AE$65:$AJ$72,2,FALSE)</f>
        <v>45</v>
      </c>
      <c r="AM56" s="92" t="str">
        <f t="shared" si="11"/>
        <v>-10 to 0</v>
      </c>
      <c r="AN56" s="93">
        <f t="shared" si="12"/>
        <v>0</v>
      </c>
      <c r="AO56" s="93" t="str">
        <f t="shared" si="19"/>
        <v>o</v>
      </c>
      <c r="AP56" s="94" t="str">
        <f t="shared" si="13"/>
        <v/>
      </c>
      <c r="AQ56" s="54">
        <v>0</v>
      </c>
      <c r="AR56" s="214">
        <f t="shared" si="14"/>
        <v>0</v>
      </c>
      <c r="AS56" s="214">
        <f t="shared" si="20"/>
        <v>0</v>
      </c>
      <c r="AT56" s="282">
        <f t="shared" si="21"/>
        <v>19.3</v>
      </c>
      <c r="AU56" s="268">
        <f>IF(F56&gt;0,RevisedCalcs!$AB$53*F56,"")</f>
        <v>0.78091581674002208</v>
      </c>
      <c r="AV56" s="268" t="str">
        <f>IF(AU56&lt;&gt;"","",SUMIFS(RevisedCalcs!$AF$6:$BN$6,RevisedCalcs!$AF$4:$BN$4,"&lt;="&amp;AT56)/10^3*VLOOKUP(AK56,RevisedCalcs!$AE$65:$AJ$72,6,FALSE))</f>
        <v/>
      </c>
      <c r="AW56" s="270" t="str">
        <f ca="1">IF(AU56="","",IF(AR56=1,-AU56*OFFSET(RevisedCalcs!$AD$79,0,MATCH(E55*24*60,RevisedCalcs!$AE$80:$AI$80,1)),""))</f>
        <v/>
      </c>
      <c r="AX56" s="268">
        <f t="shared" ca="1" si="22"/>
        <v>0.78091581674002208</v>
      </c>
    </row>
    <row r="57" spans="1:50" x14ac:dyDescent="0.3">
      <c r="A57" s="41" t="s">
        <v>147</v>
      </c>
      <c r="B57" s="42">
        <v>25</v>
      </c>
      <c r="C57" s="68" t="s">
        <v>194</v>
      </c>
      <c r="D57" s="95">
        <v>38660.723611111112</v>
      </c>
      <c r="E57" s="96">
        <v>1.6157407407407409E-2</v>
      </c>
      <c r="F57" s="41">
        <v>1.8</v>
      </c>
      <c r="G57" s="41">
        <v>6</v>
      </c>
      <c r="H57" s="97">
        <v>5.0486111118516419E-2</v>
      </c>
      <c r="I57" s="98" t="s">
        <v>195</v>
      </c>
      <c r="J57" s="99">
        <v>72.7</v>
      </c>
      <c r="K57" s="100">
        <v>40486.723611111112</v>
      </c>
      <c r="L57" s="46">
        <v>116.6</v>
      </c>
      <c r="M57" s="101">
        <v>38660.703472222223</v>
      </c>
      <c r="N57" s="102">
        <v>-5.0999999999999996</v>
      </c>
      <c r="O57" s="46">
        <v>116.6</v>
      </c>
      <c r="P57" s="57">
        <v>-5.0999999999999996</v>
      </c>
      <c r="Q57" s="50">
        <v>1.2116666666666667</v>
      </c>
      <c r="R57" s="103">
        <v>116.6</v>
      </c>
      <c r="S57" s="104">
        <v>158.42398397211841</v>
      </c>
      <c r="T57" s="57">
        <v>195.8</v>
      </c>
      <c r="U57" s="105"/>
      <c r="V57" s="57">
        <v>121.69999999999999</v>
      </c>
      <c r="W57" s="57">
        <f t="shared" si="2"/>
        <v>36.723983972118418</v>
      </c>
      <c r="X57" s="86">
        <f t="shared" si="3"/>
        <v>67.765559999999994</v>
      </c>
      <c r="Y57" s="86" t="str">
        <f t="shared" si="4"/>
        <v/>
      </c>
      <c r="Z57" s="44">
        <f t="shared" si="5"/>
        <v>0</v>
      </c>
      <c r="AA57" s="44" t="str">
        <f t="shared" si="6"/>
        <v>o</v>
      </c>
      <c r="AB57" s="89">
        <f t="shared" si="24"/>
        <v>53.934439999999995</v>
      </c>
      <c r="AC57" s="89">
        <f t="shared" si="24"/>
        <v>1.1133599999999997</v>
      </c>
      <c r="AD57" s="44">
        <f t="shared" si="8"/>
        <v>1</v>
      </c>
      <c r="AE57" s="44">
        <v>5.3</v>
      </c>
      <c r="AF57" s="87">
        <f t="shared" si="15"/>
        <v>0</v>
      </c>
      <c r="AG57" s="44">
        <f t="shared" si="16"/>
        <v>0</v>
      </c>
      <c r="AH57" s="90">
        <f t="shared" si="9"/>
        <v>153.32398397211841</v>
      </c>
      <c r="AI57" s="91">
        <f t="shared" si="17"/>
        <v>48.834439999999994</v>
      </c>
      <c r="AJ57" s="82">
        <f t="shared" si="10"/>
        <v>-3.98664</v>
      </c>
      <c r="AK57" s="271">
        <f t="shared" si="18"/>
        <v>104</v>
      </c>
      <c r="AL57" s="271">
        <f>VLOOKUP(AK57,RevisedCalcs!$AE$65:$AJ$72,2,FALSE)</f>
        <v>75</v>
      </c>
      <c r="AM57" s="92" t="str">
        <f t="shared" si="11"/>
        <v>-10 to 0</v>
      </c>
      <c r="AN57" s="93">
        <f t="shared" si="12"/>
        <v>0</v>
      </c>
      <c r="AO57" s="93" t="str">
        <f t="shared" si="19"/>
        <v>o</v>
      </c>
      <c r="AP57" s="94" t="str">
        <f t="shared" si="13"/>
        <v/>
      </c>
      <c r="AQ57" s="54">
        <v>0</v>
      </c>
      <c r="AR57" s="214">
        <f t="shared" si="14"/>
        <v>0</v>
      </c>
      <c r="AS57" s="214">
        <f t="shared" si="20"/>
        <v>0</v>
      </c>
      <c r="AT57" s="282">
        <f t="shared" si="21"/>
        <v>23.266666666666666</v>
      </c>
      <c r="AU57" s="268">
        <f>IF(F57&gt;0,RevisedCalcs!$AB$53*F57,"")</f>
        <v>0.25100865538072142</v>
      </c>
      <c r="AV57" s="268" t="str">
        <f>IF(AU57&lt;&gt;"","",SUMIFS(RevisedCalcs!$AF$6:$BN$6,RevisedCalcs!$AF$4:$BN$4,"&lt;="&amp;AT57)/10^3*VLOOKUP(AK57,RevisedCalcs!$AE$65:$AJ$72,6,FALSE))</f>
        <v/>
      </c>
      <c r="AW57" s="270" t="str">
        <f ca="1">IF(AU57="","",IF(AR57=1,-AU57*OFFSET(RevisedCalcs!$AD$79,0,MATCH(E56*24*60,RevisedCalcs!$AE$80:$AI$80,1)),""))</f>
        <v/>
      </c>
      <c r="AX57" s="268">
        <f t="shared" ca="1" si="22"/>
        <v>0.25100865538072142</v>
      </c>
    </row>
    <row r="58" spans="1:50" x14ac:dyDescent="0.3">
      <c r="A58" s="41" t="s">
        <v>147</v>
      </c>
      <c r="B58" s="42">
        <v>26</v>
      </c>
      <c r="C58" s="68" t="s">
        <v>196</v>
      </c>
      <c r="D58" s="95">
        <v>38660.74722222222</v>
      </c>
      <c r="E58" s="96">
        <v>3.2986111111111111E-3</v>
      </c>
      <c r="F58" s="41">
        <v>1</v>
      </c>
      <c r="G58" s="41">
        <v>6</v>
      </c>
      <c r="H58" s="97">
        <v>7.4537036998663098E-3</v>
      </c>
      <c r="I58" s="98" t="s">
        <v>197</v>
      </c>
      <c r="J58" s="99">
        <v>10.733333333333333</v>
      </c>
      <c r="K58" s="100">
        <v>40486.74722222222</v>
      </c>
      <c r="L58" s="46">
        <v>183.2</v>
      </c>
      <c r="M58" s="101">
        <v>38660.745138888888</v>
      </c>
      <c r="N58" s="102">
        <v>-6</v>
      </c>
      <c r="O58" s="46">
        <v>183.2</v>
      </c>
      <c r="P58" s="57">
        <v>-6</v>
      </c>
      <c r="Q58" s="50">
        <v>0.17888888888888888</v>
      </c>
      <c r="R58" s="103">
        <v>183.2</v>
      </c>
      <c r="S58" s="104">
        <v>194.84573349195247</v>
      </c>
      <c r="T58" s="57">
        <v>195.8</v>
      </c>
      <c r="U58" s="105"/>
      <c r="V58" s="57">
        <v>189.2</v>
      </c>
      <c r="W58" s="57">
        <f t="shared" si="2"/>
        <v>5.645733491952484</v>
      </c>
      <c r="X58" s="86">
        <f t="shared" si="3"/>
        <v>134.82059999999998</v>
      </c>
      <c r="Y58" s="86" t="str">
        <f t="shared" si="4"/>
        <v/>
      </c>
      <c r="Z58" s="44">
        <f t="shared" si="5"/>
        <v>0</v>
      </c>
      <c r="AA58" s="44" t="str">
        <f t="shared" si="6"/>
        <v>o</v>
      </c>
      <c r="AB58" s="89">
        <f t="shared" si="24"/>
        <v>54.379399999999997</v>
      </c>
      <c r="AC58" s="89">
        <f t="shared" si="24"/>
        <v>1.3559999999999999</v>
      </c>
      <c r="AD58" s="44">
        <f t="shared" si="8"/>
        <v>1</v>
      </c>
      <c r="AE58" s="44">
        <v>5.3</v>
      </c>
      <c r="AF58" s="87">
        <f t="shared" si="15"/>
        <v>0</v>
      </c>
      <c r="AG58" s="44">
        <f t="shared" si="16"/>
        <v>0</v>
      </c>
      <c r="AH58" s="90">
        <f t="shared" si="9"/>
        <v>188.84573349195247</v>
      </c>
      <c r="AI58" s="91">
        <f t="shared" si="17"/>
        <v>48.379399999999997</v>
      </c>
      <c r="AJ58" s="82">
        <f t="shared" si="10"/>
        <v>-4.6440000000000001</v>
      </c>
      <c r="AK58" s="271">
        <f t="shared" si="18"/>
        <v>102</v>
      </c>
      <c r="AL58" s="271">
        <f>VLOOKUP(AK58,RevisedCalcs!$AE$65:$AJ$72,2,FALSE)</f>
        <v>18</v>
      </c>
      <c r="AM58" s="92" t="str">
        <f t="shared" si="11"/>
        <v>-10 to 0</v>
      </c>
      <c r="AN58" s="93">
        <f t="shared" si="12"/>
        <v>0</v>
      </c>
      <c r="AO58" s="93" t="str">
        <f t="shared" si="19"/>
        <v>o</v>
      </c>
      <c r="AP58" s="94" t="str">
        <f t="shared" si="13"/>
        <v/>
      </c>
      <c r="AQ58" s="54">
        <v>0</v>
      </c>
      <c r="AR58" s="214">
        <f t="shared" si="14"/>
        <v>0</v>
      </c>
      <c r="AS58" s="214">
        <f t="shared" si="20"/>
        <v>0</v>
      </c>
      <c r="AT58" s="282">
        <f t="shared" si="21"/>
        <v>4.75</v>
      </c>
      <c r="AU58" s="268">
        <f>IF(F58&gt;0,RevisedCalcs!$AB$53*F58,"")</f>
        <v>0.13944925298928967</v>
      </c>
      <c r="AV58" s="268" t="str">
        <f>IF(AU58&lt;&gt;"","",SUMIFS(RevisedCalcs!$AF$6:$BN$6,RevisedCalcs!$AF$4:$BN$4,"&lt;="&amp;AT58)/10^3*VLOOKUP(AK58,RevisedCalcs!$AE$65:$AJ$72,6,FALSE))</f>
        <v/>
      </c>
      <c r="AW58" s="270" t="str">
        <f ca="1">IF(AU58="","",IF(AR58=1,-AU58*OFFSET(RevisedCalcs!$AD$79,0,MATCH(E57*24*60,RevisedCalcs!$AE$80:$AI$80,1)),""))</f>
        <v/>
      </c>
      <c r="AX58" s="268">
        <f t="shared" ca="1" si="22"/>
        <v>0.13944925298928967</v>
      </c>
    </row>
    <row r="59" spans="1:50" x14ac:dyDescent="0.3">
      <c r="A59" s="194" t="s">
        <v>147</v>
      </c>
      <c r="B59" s="205">
        <v>27</v>
      </c>
      <c r="C59" s="206" t="s">
        <v>198</v>
      </c>
      <c r="D59" s="207">
        <v>38661.506249999999</v>
      </c>
      <c r="E59" s="208">
        <v>1.2731481481481481E-2</v>
      </c>
      <c r="F59" s="194">
        <v>0</v>
      </c>
      <c r="G59" s="194">
        <v>7</v>
      </c>
      <c r="H59" s="195">
        <v>0.75572916666715173</v>
      </c>
      <c r="I59" s="196" t="s">
        <v>199</v>
      </c>
      <c r="J59" s="197">
        <v>1088.25</v>
      </c>
      <c r="K59" s="209">
        <v>40487.506249999999</v>
      </c>
      <c r="L59" s="199">
        <v>-13</v>
      </c>
      <c r="M59" s="101">
        <v>38661.495138888888</v>
      </c>
      <c r="N59" s="200">
        <v>-11.9</v>
      </c>
      <c r="O59" s="199">
        <v>-13</v>
      </c>
      <c r="P59" s="201">
        <v>-11.9</v>
      </c>
      <c r="Q59" s="202">
        <v>18.137499999999999</v>
      </c>
      <c r="R59" s="203">
        <v>-13</v>
      </c>
      <c r="S59" s="204">
        <v>5.9325865415208812</v>
      </c>
      <c r="T59" s="201">
        <v>158</v>
      </c>
      <c r="U59" s="105"/>
      <c r="V59" s="86">
        <v>-1.0999999999999996</v>
      </c>
      <c r="W59" s="86">
        <f t="shared" si="2"/>
        <v>7.0325865415208808</v>
      </c>
      <c r="X59" s="86">
        <f t="shared" si="3"/>
        <v>58.396359999999994</v>
      </c>
      <c r="Y59" s="86" t="str">
        <f t="shared" si="4"/>
        <v>Y</v>
      </c>
      <c r="Z59" s="88">
        <f t="shared" si="5"/>
        <v>0</v>
      </c>
      <c r="AA59" s="88" t="str">
        <f t="shared" si="6"/>
        <v>o</v>
      </c>
      <c r="AB59" s="89">
        <f t="shared" si="24"/>
        <v>57.296359999999993</v>
      </c>
      <c r="AC59" s="89">
        <f t="shared" si="24"/>
        <v>2.9466400000000004</v>
      </c>
      <c r="AD59" s="88">
        <f t="shared" si="8"/>
        <v>0</v>
      </c>
      <c r="AE59" s="88">
        <v>5.3</v>
      </c>
      <c r="AF59" s="87">
        <f t="shared" si="15"/>
        <v>0</v>
      </c>
      <c r="AG59" s="88">
        <f t="shared" si="16"/>
        <v>1</v>
      </c>
      <c r="AH59" s="90">
        <f t="shared" si="9"/>
        <v>-5.9674134584791192</v>
      </c>
      <c r="AI59" s="91">
        <f t="shared" si="17"/>
        <v>45.396359999999994</v>
      </c>
      <c r="AJ59" s="82">
        <f t="shared" si="10"/>
        <v>-8.95336</v>
      </c>
      <c r="AK59" s="271">
        <f t="shared" si="18"/>
        <v>108</v>
      </c>
      <c r="AL59" s="271">
        <f>VLOOKUP(AK59,RevisedCalcs!$AE$65:$AJ$72,2,FALSE)</f>
        <v>720</v>
      </c>
      <c r="AM59" s="92" t="str">
        <f t="shared" si="11"/>
        <v>-20 to -10</v>
      </c>
      <c r="AN59" s="93">
        <f t="shared" si="12"/>
        <v>0</v>
      </c>
      <c r="AO59" s="93" t="str">
        <f t="shared" si="19"/>
        <v>o</v>
      </c>
      <c r="AP59" s="94" t="str">
        <f t="shared" si="13"/>
        <v/>
      </c>
      <c r="AQ59" s="224">
        <v>1</v>
      </c>
      <c r="AR59" s="214">
        <f t="shared" si="14"/>
        <v>0</v>
      </c>
      <c r="AS59" s="214">
        <f t="shared" si="20"/>
        <v>0</v>
      </c>
      <c r="AT59" s="282">
        <f t="shared" si="21"/>
        <v>18.333333333333332</v>
      </c>
      <c r="AU59" s="268" t="str">
        <f>IF(F59&gt;0,RevisedCalcs!$AB$53*F59,"")</f>
        <v/>
      </c>
      <c r="AV59" s="268">
        <f>IF(AU59&lt;&gt;"","",SUMIFS(RevisedCalcs!$AF$6:$BN$6,RevisedCalcs!$AF$4:$BN$4,"&lt;="&amp;AT59)/10^3*VLOOKUP(AK59,RevisedCalcs!$AE$65:$AJ$72,6,FALSE))</f>
        <v>0.63690106826877213</v>
      </c>
      <c r="AW59" s="270" t="str">
        <f ca="1">IF(AU59="","",IF(AR59=1,-AU59*OFFSET(RevisedCalcs!$AD$79,0,MATCH(E58*24*60,RevisedCalcs!$AE$80:$AI$80,1)),""))</f>
        <v/>
      </c>
      <c r="AX59" s="268">
        <f t="shared" ca="1" si="22"/>
        <v>0.63690106826877213</v>
      </c>
    </row>
    <row r="60" spans="1:50" x14ac:dyDescent="0.3">
      <c r="A60" s="194" t="s">
        <v>147</v>
      </c>
      <c r="B60" s="205">
        <v>28</v>
      </c>
      <c r="C60" s="206" t="s">
        <v>200</v>
      </c>
      <c r="D60" s="207">
        <v>38661.524305555555</v>
      </c>
      <c r="E60" s="208">
        <v>1.2615740740740742E-2</v>
      </c>
      <c r="F60" s="194">
        <v>0</v>
      </c>
      <c r="G60" s="194">
        <v>7</v>
      </c>
      <c r="H60" s="195">
        <v>5.324074074451346E-3</v>
      </c>
      <c r="I60" s="196" t="s">
        <v>201</v>
      </c>
      <c r="J60" s="197">
        <v>7.666666666666667</v>
      </c>
      <c r="K60" s="209">
        <v>40487.524305555555</v>
      </c>
      <c r="L60" s="199">
        <v>150.80000000000001</v>
      </c>
      <c r="M60" s="225">
        <v>38661.536805555559</v>
      </c>
      <c r="N60" s="200">
        <v>-9.9</v>
      </c>
      <c r="O60" s="199">
        <v>150.80000000000001</v>
      </c>
      <c r="P60" s="201">
        <v>-9.9</v>
      </c>
      <c r="Q60" s="202">
        <v>0.1277777777777778</v>
      </c>
      <c r="R60" s="203">
        <v>150.80000000000001</v>
      </c>
      <c r="S60" s="204">
        <v>163.74646685689041</v>
      </c>
      <c r="T60" s="201">
        <v>185</v>
      </c>
      <c r="U60" s="105"/>
      <c r="V60" s="57">
        <v>160.70000000000002</v>
      </c>
      <c r="W60" s="57">
        <f t="shared" si="2"/>
        <v>3.0464668568903903</v>
      </c>
      <c r="X60" s="86">
        <f t="shared" si="3"/>
        <v>104.39244000000002</v>
      </c>
      <c r="Y60" s="86" t="str">
        <f t="shared" si="4"/>
        <v/>
      </c>
      <c r="Z60" s="44">
        <f t="shared" si="5"/>
        <v>0</v>
      </c>
      <c r="AA60" s="44" t="str">
        <f t="shared" si="6"/>
        <v>o</v>
      </c>
      <c r="AB60" s="89">
        <f t="shared" si="24"/>
        <v>56.307559999999995</v>
      </c>
      <c r="AC60" s="89">
        <f t="shared" si="24"/>
        <v>2.4074400000000002</v>
      </c>
      <c r="AD60" s="44">
        <f t="shared" si="8"/>
        <v>1</v>
      </c>
      <c r="AE60" s="44">
        <v>5.3</v>
      </c>
      <c r="AF60" s="87">
        <f t="shared" si="15"/>
        <v>0</v>
      </c>
      <c r="AG60" s="44">
        <f t="shared" si="16"/>
        <v>0</v>
      </c>
      <c r="AH60" s="90">
        <f t="shared" si="9"/>
        <v>153.8464668568904</v>
      </c>
      <c r="AI60" s="91">
        <f t="shared" si="17"/>
        <v>46.407559999999997</v>
      </c>
      <c r="AJ60" s="82">
        <f t="shared" si="10"/>
        <v>-7.4925600000000001</v>
      </c>
      <c r="AK60" s="271">
        <f t="shared" si="18"/>
        <v>102</v>
      </c>
      <c r="AL60" s="271">
        <f>VLOOKUP(AK60,RevisedCalcs!$AE$65:$AJ$72,2,FALSE)</f>
        <v>18</v>
      </c>
      <c r="AM60" s="92" t="str">
        <f t="shared" si="11"/>
        <v>-10 to 0</v>
      </c>
      <c r="AN60" s="93">
        <f t="shared" si="12"/>
        <v>0</v>
      </c>
      <c r="AO60" s="93" t="str">
        <f t="shared" si="19"/>
        <v>o</v>
      </c>
      <c r="AP60" s="94" t="str">
        <f t="shared" si="13"/>
        <v/>
      </c>
      <c r="AQ60" s="224">
        <v>1</v>
      </c>
      <c r="AR60" s="214">
        <f t="shared" si="14"/>
        <v>1</v>
      </c>
      <c r="AS60" s="214">
        <f t="shared" si="20"/>
        <v>0</v>
      </c>
      <c r="AT60" s="282">
        <f t="shared" si="21"/>
        <v>18.166666666666668</v>
      </c>
      <c r="AU60" s="268" t="str">
        <f>IF(F60&gt;0,RevisedCalcs!$AB$53*F60,"")</f>
        <v/>
      </c>
      <c r="AV60" s="268">
        <f>IF(AU60&lt;&gt;"","",SUMIFS(RevisedCalcs!$AF$6:$BN$6,RevisedCalcs!$AF$4:$BN$4,"&lt;="&amp;AT60)/10^3*VLOOKUP(AK60,RevisedCalcs!$AE$65:$AJ$72,6,FALSE))</f>
        <v>0.17132638736429973</v>
      </c>
      <c r="AW60" s="270" t="str">
        <f ca="1">IF(AU60="","",IF(AR60=1,-AU60*OFFSET(RevisedCalcs!$AD$79,0,MATCH(E59*24*60,RevisedCalcs!$AE$80:$AI$80,1)),""))</f>
        <v/>
      </c>
      <c r="AX60" s="268">
        <f t="shared" ca="1" si="22"/>
        <v>0.17132638736429973</v>
      </c>
    </row>
    <row r="61" spans="1:50" x14ac:dyDescent="0.3">
      <c r="A61" s="41" t="s">
        <v>147</v>
      </c>
      <c r="B61" s="42">
        <v>29</v>
      </c>
      <c r="C61" s="68" t="s">
        <v>202</v>
      </c>
      <c r="D61" s="95">
        <v>38661.572222222225</v>
      </c>
      <c r="E61" s="96">
        <v>7.743055555555556E-3</v>
      </c>
      <c r="F61" s="41">
        <v>6.6</v>
      </c>
      <c r="G61" s="41">
        <v>7</v>
      </c>
      <c r="H61" s="97">
        <v>3.5300925927003846E-2</v>
      </c>
      <c r="I61" s="98" t="s">
        <v>203</v>
      </c>
      <c r="J61" s="99">
        <v>50.833333333333336</v>
      </c>
      <c r="K61" s="100">
        <v>40487.572222222225</v>
      </c>
      <c r="L61" s="46">
        <v>114.8</v>
      </c>
      <c r="M61" s="101">
        <v>38661.578472222223</v>
      </c>
      <c r="N61" s="102">
        <v>-8</v>
      </c>
      <c r="O61" s="46">
        <v>114.8</v>
      </c>
      <c r="P61" s="57">
        <v>-8</v>
      </c>
      <c r="Q61" s="50">
        <v>0.84722222222222221</v>
      </c>
      <c r="R61" s="103">
        <v>114.8</v>
      </c>
      <c r="S61" s="104">
        <v>163.46561504738742</v>
      </c>
      <c r="T61" s="57">
        <v>194</v>
      </c>
      <c r="U61" s="105"/>
      <c r="V61" s="57">
        <v>122.8</v>
      </c>
      <c r="W61" s="57">
        <f t="shared" si="2"/>
        <v>40.665615047387419</v>
      </c>
      <c r="X61" s="86">
        <f t="shared" si="3"/>
        <v>67.43180000000001</v>
      </c>
      <c r="Y61" s="86" t="str">
        <f t="shared" si="4"/>
        <v/>
      </c>
      <c r="Z61" s="44">
        <f t="shared" si="5"/>
        <v>0</v>
      </c>
      <c r="AA61" s="44" t="str">
        <f t="shared" si="6"/>
        <v>o</v>
      </c>
      <c r="AB61" s="89">
        <f t="shared" si="24"/>
        <v>55.368199999999995</v>
      </c>
      <c r="AC61" s="89">
        <f t="shared" si="24"/>
        <v>1.8952</v>
      </c>
      <c r="AD61" s="44">
        <f t="shared" si="8"/>
        <v>1</v>
      </c>
      <c r="AE61" s="44">
        <v>5.3</v>
      </c>
      <c r="AF61" s="87">
        <f t="shared" si="15"/>
        <v>0</v>
      </c>
      <c r="AG61" s="44">
        <f t="shared" si="16"/>
        <v>0</v>
      </c>
      <c r="AH61" s="90">
        <f t="shared" si="9"/>
        <v>155.46561504738742</v>
      </c>
      <c r="AI61" s="91">
        <f t="shared" si="17"/>
        <v>47.368199999999995</v>
      </c>
      <c r="AJ61" s="82">
        <f t="shared" si="10"/>
        <v>-6.1048</v>
      </c>
      <c r="AK61" s="271">
        <f t="shared" si="18"/>
        <v>103</v>
      </c>
      <c r="AL61" s="271">
        <f>VLOOKUP(AK61,RevisedCalcs!$AE$65:$AJ$72,2,FALSE)</f>
        <v>45</v>
      </c>
      <c r="AM61" s="92" t="str">
        <f t="shared" si="11"/>
        <v>-10 to 0</v>
      </c>
      <c r="AN61" s="93">
        <f t="shared" si="12"/>
        <v>0</v>
      </c>
      <c r="AO61" s="93" t="str">
        <f t="shared" si="19"/>
        <v>o</v>
      </c>
      <c r="AP61" s="94" t="str">
        <f t="shared" si="13"/>
        <v/>
      </c>
      <c r="AQ61" s="54">
        <v>0</v>
      </c>
      <c r="AR61" s="214">
        <f t="shared" si="14"/>
        <v>0</v>
      </c>
      <c r="AS61" s="214">
        <f t="shared" si="20"/>
        <v>0</v>
      </c>
      <c r="AT61" s="282">
        <f t="shared" si="21"/>
        <v>11.15</v>
      </c>
      <c r="AU61" s="268">
        <f>IF(F61&gt;0,RevisedCalcs!$AB$53*F61,"")</f>
        <v>0.92036506972931176</v>
      </c>
      <c r="AV61" s="268" t="str">
        <f>IF(AU61&lt;&gt;"","",SUMIFS(RevisedCalcs!$AF$6:$BN$6,RevisedCalcs!$AF$4:$BN$4,"&lt;="&amp;AT61)/10^3*VLOOKUP(AK61,RevisedCalcs!$AE$65:$AJ$72,6,FALSE))</f>
        <v/>
      </c>
      <c r="AW61" s="270" t="str">
        <f ca="1">IF(AU61="","",IF(AR61=1,-AU61*OFFSET(RevisedCalcs!$AD$79,0,MATCH(E60*24*60,RevisedCalcs!$AE$80:$AI$80,1)),""))</f>
        <v/>
      </c>
      <c r="AX61" s="268">
        <f t="shared" ca="1" si="22"/>
        <v>0.92036506972931176</v>
      </c>
    </row>
    <row r="62" spans="1:50" x14ac:dyDescent="0.3">
      <c r="A62" s="41" t="s">
        <v>147</v>
      </c>
      <c r="B62" s="42">
        <v>30</v>
      </c>
      <c r="C62" s="68" t="s">
        <v>204</v>
      </c>
      <c r="D62" s="95">
        <v>38661.660416666666</v>
      </c>
      <c r="E62" s="96">
        <v>1.1261574074074071E-2</v>
      </c>
      <c r="F62" s="41">
        <v>5.7</v>
      </c>
      <c r="G62" s="41">
        <v>7</v>
      </c>
      <c r="H62" s="97">
        <v>8.0451388887013309E-2</v>
      </c>
      <c r="I62" s="98" t="s">
        <v>205</v>
      </c>
      <c r="J62" s="99">
        <v>115.85</v>
      </c>
      <c r="K62" s="100">
        <v>40487.660416666666</v>
      </c>
      <c r="L62" s="46">
        <v>86</v>
      </c>
      <c r="M62" s="101">
        <v>38661.661805555559</v>
      </c>
      <c r="N62" s="102">
        <v>-9</v>
      </c>
      <c r="O62" s="46">
        <v>86</v>
      </c>
      <c r="P62" s="57">
        <v>-9</v>
      </c>
      <c r="Q62" s="50">
        <v>1.9308333333333332</v>
      </c>
      <c r="R62" s="103">
        <v>86</v>
      </c>
      <c r="S62" s="104">
        <v>139.0300065193646</v>
      </c>
      <c r="T62" s="57">
        <v>195.8</v>
      </c>
      <c r="U62" s="105"/>
      <c r="V62" s="57">
        <v>95</v>
      </c>
      <c r="W62" s="57">
        <f t="shared" si="2"/>
        <v>44.030006519364605</v>
      </c>
      <c r="X62" s="86">
        <f t="shared" si="3"/>
        <v>39.137400000000007</v>
      </c>
      <c r="Y62" s="86" t="str">
        <f t="shared" si="4"/>
        <v/>
      </c>
      <c r="Z62" s="44">
        <f t="shared" si="5"/>
        <v>1</v>
      </c>
      <c r="AA62" s="44" t="str">
        <f t="shared" si="6"/>
        <v>+</v>
      </c>
      <c r="AB62" s="89">
        <f t="shared" si="24"/>
        <v>55.862599999999993</v>
      </c>
      <c r="AC62" s="89">
        <f t="shared" si="24"/>
        <v>2.1647999999999996</v>
      </c>
      <c r="AD62" s="44">
        <f t="shared" si="8"/>
        <v>1</v>
      </c>
      <c r="AE62" s="44">
        <v>5.3</v>
      </c>
      <c r="AF62" s="87">
        <f t="shared" si="15"/>
        <v>0</v>
      </c>
      <c r="AG62" s="44">
        <f t="shared" si="16"/>
        <v>0</v>
      </c>
      <c r="AH62" s="90">
        <f t="shared" si="9"/>
        <v>130.0300065193646</v>
      </c>
      <c r="AI62" s="91">
        <f t="shared" si="17"/>
        <v>46.862599999999993</v>
      </c>
      <c r="AJ62" s="82">
        <f t="shared" si="10"/>
        <v>-6.8352000000000004</v>
      </c>
      <c r="AK62" s="271">
        <f t="shared" si="18"/>
        <v>105</v>
      </c>
      <c r="AL62" s="271">
        <f>VLOOKUP(AK62,RevisedCalcs!$AE$65:$AJ$72,2,FALSE)</f>
        <v>105</v>
      </c>
      <c r="AM62" s="92" t="str">
        <f t="shared" si="11"/>
        <v>-10 to 0</v>
      </c>
      <c r="AN62" s="93">
        <f t="shared" si="12"/>
        <v>1</v>
      </c>
      <c r="AO62" s="93" t="str">
        <f t="shared" si="19"/>
        <v>+</v>
      </c>
      <c r="AP62" s="94" t="str">
        <f t="shared" si="13"/>
        <v/>
      </c>
      <c r="AQ62" s="54">
        <v>0</v>
      </c>
      <c r="AR62" s="214">
        <f t="shared" si="14"/>
        <v>0</v>
      </c>
      <c r="AS62" s="214">
        <f t="shared" si="20"/>
        <v>0</v>
      </c>
      <c r="AT62" s="282">
        <f t="shared" si="21"/>
        <v>16.216666666666665</v>
      </c>
      <c r="AU62" s="268">
        <f>IF(F62&gt;0,RevisedCalcs!$AB$53*F62,"")</f>
        <v>0.79486074203895118</v>
      </c>
      <c r="AV62" s="268" t="str">
        <f>IF(AU62&lt;&gt;"","",SUMIFS(RevisedCalcs!$AF$6:$BN$6,RevisedCalcs!$AF$4:$BN$4,"&lt;="&amp;AT62)/10^3*VLOOKUP(AK62,RevisedCalcs!$AE$65:$AJ$72,6,FALSE))</f>
        <v/>
      </c>
      <c r="AW62" s="270" t="str">
        <f ca="1">IF(AU62="","",IF(AR62=1,-AU62*OFFSET(RevisedCalcs!$AD$79,0,MATCH(E61*24*60,RevisedCalcs!$AE$80:$AI$80,1)),""))</f>
        <v/>
      </c>
      <c r="AX62" s="268">
        <f t="shared" ca="1" si="22"/>
        <v>0.79486074203895118</v>
      </c>
    </row>
    <row r="63" spans="1:50" x14ac:dyDescent="0.3">
      <c r="A63" s="41" t="s">
        <v>147</v>
      </c>
      <c r="B63" s="42">
        <v>31</v>
      </c>
      <c r="C63" s="68" t="s">
        <v>206</v>
      </c>
      <c r="D63" s="95">
        <v>38661.685416666667</v>
      </c>
      <c r="E63" s="96">
        <v>6.5624999999999998E-3</v>
      </c>
      <c r="F63" s="41">
        <v>0.4</v>
      </c>
      <c r="G63" s="41">
        <v>7</v>
      </c>
      <c r="H63" s="97">
        <v>1.3738425928750075E-2</v>
      </c>
      <c r="I63" s="98" t="s">
        <v>207</v>
      </c>
      <c r="J63" s="99">
        <v>19.783333333333335</v>
      </c>
      <c r="K63" s="100">
        <v>40487.685416666667</v>
      </c>
      <c r="L63" s="46">
        <v>161.6</v>
      </c>
      <c r="M63" s="101">
        <v>38661.703472222223</v>
      </c>
      <c r="N63" s="102">
        <v>-9</v>
      </c>
      <c r="O63" s="46">
        <v>161.6</v>
      </c>
      <c r="P63" s="57">
        <v>-9</v>
      </c>
      <c r="Q63" s="50">
        <v>0.32972222222222225</v>
      </c>
      <c r="R63" s="103">
        <v>161.6</v>
      </c>
      <c r="S63" s="104">
        <v>191.98090141087809</v>
      </c>
      <c r="T63" s="57">
        <v>195.8</v>
      </c>
      <c r="U63" s="105"/>
      <c r="V63" s="57">
        <v>170.6</v>
      </c>
      <c r="W63" s="57">
        <f t="shared" si="2"/>
        <v>21.380901410878096</v>
      </c>
      <c r="X63" s="86">
        <f t="shared" si="3"/>
        <v>114.73740000000001</v>
      </c>
      <c r="Y63" s="86" t="str">
        <f t="shared" si="4"/>
        <v/>
      </c>
      <c r="Z63" s="44">
        <f t="shared" si="5"/>
        <v>0</v>
      </c>
      <c r="AA63" s="44" t="str">
        <f t="shared" si="6"/>
        <v>o</v>
      </c>
      <c r="AB63" s="89">
        <f t="shared" si="24"/>
        <v>55.862599999999993</v>
      </c>
      <c r="AC63" s="89">
        <f t="shared" si="24"/>
        <v>2.1647999999999996</v>
      </c>
      <c r="AD63" s="44">
        <f t="shared" si="8"/>
        <v>1</v>
      </c>
      <c r="AE63" s="44">
        <v>5.3</v>
      </c>
      <c r="AF63" s="87">
        <f t="shared" si="15"/>
        <v>0</v>
      </c>
      <c r="AG63" s="44">
        <f t="shared" si="16"/>
        <v>0</v>
      </c>
      <c r="AH63" s="90">
        <f t="shared" si="9"/>
        <v>182.98090141087809</v>
      </c>
      <c r="AI63" s="91">
        <f t="shared" si="17"/>
        <v>46.862599999999993</v>
      </c>
      <c r="AJ63" s="82">
        <f t="shared" si="10"/>
        <v>-6.8352000000000004</v>
      </c>
      <c r="AK63" s="271">
        <f t="shared" si="18"/>
        <v>102</v>
      </c>
      <c r="AL63" s="271">
        <f>VLOOKUP(AK63,RevisedCalcs!$AE$65:$AJ$72,2,FALSE)</f>
        <v>18</v>
      </c>
      <c r="AM63" s="92" t="str">
        <f t="shared" si="11"/>
        <v>-10 to 0</v>
      </c>
      <c r="AN63" s="93">
        <f t="shared" si="12"/>
        <v>0</v>
      </c>
      <c r="AO63" s="93" t="str">
        <f t="shared" si="19"/>
        <v>o</v>
      </c>
      <c r="AP63" s="94" t="str">
        <f t="shared" si="13"/>
        <v/>
      </c>
      <c r="AQ63" s="54">
        <v>0</v>
      </c>
      <c r="AR63" s="214">
        <f t="shared" si="14"/>
        <v>0</v>
      </c>
      <c r="AS63" s="214">
        <f t="shared" si="20"/>
        <v>0</v>
      </c>
      <c r="AT63" s="282">
        <f t="shared" si="21"/>
        <v>9.4499999999999993</v>
      </c>
      <c r="AU63" s="268">
        <f>IF(F63&gt;0,RevisedCalcs!$AB$53*F63,"")</f>
        <v>5.5779701195715875E-2</v>
      </c>
      <c r="AV63" s="268" t="str">
        <f>IF(AU63&lt;&gt;"","",SUMIFS(RevisedCalcs!$AF$6:$BN$6,RevisedCalcs!$AF$4:$BN$4,"&lt;="&amp;AT63)/10^3*VLOOKUP(AK63,RevisedCalcs!$AE$65:$AJ$72,6,FALSE))</f>
        <v/>
      </c>
      <c r="AW63" s="270" t="str">
        <f ca="1">IF(AU63="","",IF(AR63=1,-AU63*OFFSET(RevisedCalcs!$AD$79,0,MATCH(E62*24*60,RevisedCalcs!$AE$80:$AI$80,1)),""))</f>
        <v/>
      </c>
      <c r="AX63" s="268">
        <f t="shared" ca="1" si="22"/>
        <v>5.5779701195715875E-2</v>
      </c>
    </row>
    <row r="64" spans="1:50" x14ac:dyDescent="0.3">
      <c r="A64" s="41" t="s">
        <v>147</v>
      </c>
      <c r="B64" s="42">
        <v>32</v>
      </c>
      <c r="C64" s="68" t="s">
        <v>208</v>
      </c>
      <c r="D64" s="95">
        <v>38661.705555555556</v>
      </c>
      <c r="E64" s="96">
        <v>2.1724537037037039E-2</v>
      </c>
      <c r="F64" s="41">
        <v>7.6</v>
      </c>
      <c r="G64" s="41">
        <v>7</v>
      </c>
      <c r="H64" s="97">
        <v>1.357638889021473E-2</v>
      </c>
      <c r="I64" s="98" t="s">
        <v>142</v>
      </c>
      <c r="J64" s="99">
        <v>19.55</v>
      </c>
      <c r="K64" s="100">
        <v>40487.705555555556</v>
      </c>
      <c r="L64" s="46">
        <v>161.6</v>
      </c>
      <c r="M64" s="101">
        <v>38661.703472222223</v>
      </c>
      <c r="N64" s="102">
        <v>-9</v>
      </c>
      <c r="O64" s="46">
        <v>161.6</v>
      </c>
      <c r="P64" s="57">
        <v>-9</v>
      </c>
      <c r="Q64" s="50">
        <v>0.32583333333333336</v>
      </c>
      <c r="R64" s="103">
        <v>161.6</v>
      </c>
      <c r="S64" s="104">
        <v>192.12731749792306</v>
      </c>
      <c r="T64" s="57">
        <v>197.6</v>
      </c>
      <c r="U64" s="105"/>
      <c r="V64" s="57">
        <v>170.6</v>
      </c>
      <c r="W64" s="57">
        <f t="shared" si="2"/>
        <v>21.527317497923065</v>
      </c>
      <c r="X64" s="86">
        <f t="shared" si="3"/>
        <v>114.73740000000001</v>
      </c>
      <c r="Y64" s="86" t="str">
        <f t="shared" si="4"/>
        <v/>
      </c>
      <c r="Z64" s="44">
        <f t="shared" si="5"/>
        <v>0</v>
      </c>
      <c r="AA64" s="44" t="str">
        <f t="shared" si="6"/>
        <v>o</v>
      </c>
      <c r="AB64" s="89">
        <f t="shared" si="24"/>
        <v>55.862599999999993</v>
      </c>
      <c r="AC64" s="89">
        <f t="shared" si="24"/>
        <v>2.1647999999999996</v>
      </c>
      <c r="AD64" s="44">
        <f t="shared" si="8"/>
        <v>1</v>
      </c>
      <c r="AE64" s="44">
        <v>5.3</v>
      </c>
      <c r="AF64" s="87">
        <f t="shared" si="15"/>
        <v>0</v>
      </c>
      <c r="AG64" s="44">
        <f t="shared" si="16"/>
        <v>0</v>
      </c>
      <c r="AH64" s="90">
        <f t="shared" si="9"/>
        <v>183.12731749792306</v>
      </c>
      <c r="AI64" s="91">
        <f t="shared" si="17"/>
        <v>46.862599999999993</v>
      </c>
      <c r="AJ64" s="82">
        <f t="shared" si="10"/>
        <v>-6.8352000000000004</v>
      </c>
      <c r="AK64" s="271">
        <f t="shared" si="18"/>
        <v>102</v>
      </c>
      <c r="AL64" s="271">
        <f>VLOOKUP(AK64,RevisedCalcs!$AE$65:$AJ$72,2,FALSE)</f>
        <v>18</v>
      </c>
      <c r="AM64" s="92" t="str">
        <f t="shared" si="11"/>
        <v>-10 to 0</v>
      </c>
      <c r="AN64" s="93">
        <f t="shared" si="12"/>
        <v>0</v>
      </c>
      <c r="AO64" s="93" t="str">
        <f t="shared" si="19"/>
        <v>o</v>
      </c>
      <c r="AP64" s="94" t="str">
        <f t="shared" si="13"/>
        <v/>
      </c>
      <c r="AQ64" s="54">
        <v>0</v>
      </c>
      <c r="AR64" s="214">
        <f t="shared" si="14"/>
        <v>0</v>
      </c>
      <c r="AS64" s="214">
        <f t="shared" si="20"/>
        <v>0</v>
      </c>
      <c r="AT64" s="282">
        <f t="shared" si="21"/>
        <v>31.283333333333335</v>
      </c>
      <c r="AU64" s="268">
        <f>IF(F64&gt;0,RevisedCalcs!$AB$53*F64,"")</f>
        <v>1.0598143227186014</v>
      </c>
      <c r="AV64" s="268" t="str">
        <f>IF(AU64&lt;&gt;"","",SUMIFS(RevisedCalcs!$AF$6:$BN$6,RevisedCalcs!$AF$4:$BN$4,"&lt;="&amp;AT64)/10^3*VLOOKUP(AK64,RevisedCalcs!$AE$65:$AJ$72,6,FALSE))</f>
        <v/>
      </c>
      <c r="AW64" s="270" t="str">
        <f ca="1">IF(AU64="","",IF(AR64=1,-AU64*OFFSET(RevisedCalcs!$AD$79,0,MATCH(E63*24*60,RevisedCalcs!$AE$80:$AI$80,1)),""))</f>
        <v/>
      </c>
      <c r="AX64" s="268">
        <f t="shared" ca="1" si="22"/>
        <v>1.0598143227186014</v>
      </c>
    </row>
    <row r="65" spans="1:50" x14ac:dyDescent="0.3">
      <c r="A65" s="41" t="s">
        <v>147</v>
      </c>
      <c r="B65" s="42">
        <v>33</v>
      </c>
      <c r="C65" s="68" t="s">
        <v>209</v>
      </c>
      <c r="D65" s="95">
        <v>38661.777083333334</v>
      </c>
      <c r="E65" s="96">
        <v>6.134259259259259E-4</v>
      </c>
      <c r="F65" s="41">
        <v>0</v>
      </c>
      <c r="G65" s="41">
        <v>7</v>
      </c>
      <c r="H65" s="97">
        <v>4.9803240741312038E-2</v>
      </c>
      <c r="I65" s="98" t="s">
        <v>210</v>
      </c>
      <c r="J65" s="99">
        <v>71.716666666666669</v>
      </c>
      <c r="K65" s="100">
        <v>40487.777083333334</v>
      </c>
      <c r="L65" s="46">
        <v>120.2</v>
      </c>
      <c r="M65" s="101">
        <v>38661.786805555559</v>
      </c>
      <c r="N65" s="102">
        <v>-11.9</v>
      </c>
      <c r="O65" s="46">
        <v>120.2</v>
      </c>
      <c r="P65" s="57">
        <v>-11.9</v>
      </c>
      <c r="Q65" s="50">
        <v>1.1952777777777779</v>
      </c>
      <c r="R65" s="103">
        <v>120.2</v>
      </c>
      <c r="S65" s="104">
        <v>165.73733072493738</v>
      </c>
      <c r="T65" s="57">
        <v>123.8</v>
      </c>
      <c r="U65" s="105"/>
      <c r="V65" s="57">
        <v>132.1</v>
      </c>
      <c r="W65" s="57">
        <f t="shared" si="2"/>
        <v>33.637330724937385</v>
      </c>
      <c r="X65" s="86">
        <f t="shared" si="3"/>
        <v>74.803640000000001</v>
      </c>
      <c r="Y65" s="86" t="str">
        <f t="shared" si="4"/>
        <v/>
      </c>
      <c r="Z65" s="44">
        <f t="shared" si="5"/>
        <v>0</v>
      </c>
      <c r="AA65" s="44" t="str">
        <f t="shared" si="6"/>
        <v>o</v>
      </c>
      <c r="AB65" s="89">
        <f t="shared" si="24"/>
        <v>57.296359999999993</v>
      </c>
      <c r="AC65" s="89">
        <f t="shared" si="24"/>
        <v>2.9466400000000004</v>
      </c>
      <c r="AD65" s="44">
        <f t="shared" si="8"/>
        <v>1</v>
      </c>
      <c r="AE65" s="44">
        <v>5.3</v>
      </c>
      <c r="AF65" s="87">
        <f t="shared" si="15"/>
        <v>0</v>
      </c>
      <c r="AG65" s="44">
        <f t="shared" si="16"/>
        <v>0</v>
      </c>
      <c r="AH65" s="90">
        <f t="shared" si="9"/>
        <v>153.83733072493737</v>
      </c>
      <c r="AI65" s="91">
        <f t="shared" si="17"/>
        <v>45.396359999999994</v>
      </c>
      <c r="AJ65" s="82">
        <f t="shared" si="10"/>
        <v>-8.95336</v>
      </c>
      <c r="AK65" s="271">
        <f t="shared" si="18"/>
        <v>104</v>
      </c>
      <c r="AL65" s="271">
        <f>VLOOKUP(AK65,RevisedCalcs!$AE$65:$AJ$72,2,FALSE)</f>
        <v>75</v>
      </c>
      <c r="AM65" s="92" t="str">
        <f t="shared" si="11"/>
        <v>-20 to -10</v>
      </c>
      <c r="AN65" s="93">
        <f t="shared" si="12"/>
        <v>0</v>
      </c>
      <c r="AO65" s="93" t="str">
        <f t="shared" si="19"/>
        <v>o</v>
      </c>
      <c r="AP65" s="94" t="str">
        <f t="shared" si="13"/>
        <v/>
      </c>
      <c r="AQ65" s="54">
        <v>0</v>
      </c>
      <c r="AR65" s="214">
        <f t="shared" si="14"/>
        <v>0</v>
      </c>
      <c r="AS65" s="214">
        <f t="shared" si="20"/>
        <v>0</v>
      </c>
      <c r="AT65" s="282">
        <f t="shared" si="21"/>
        <v>0.8833333333333333</v>
      </c>
      <c r="AU65" s="268" t="str">
        <f>IF(F65&gt;0,RevisedCalcs!$AB$53*F65,"")</f>
        <v/>
      </c>
      <c r="AV65" s="268">
        <f>IF(AU65&lt;&gt;"","",SUMIFS(RevisedCalcs!$AF$6:$BN$6,RevisedCalcs!$AF$4:$BN$4,"&lt;="&amp;AT65)/10^3*VLOOKUP(AK65,RevisedCalcs!$AE$65:$AJ$72,6,FALSE))</f>
        <v>0</v>
      </c>
      <c r="AW65" s="270" t="str">
        <f ca="1">IF(AU65="","",IF(AR65=1,-AU65*OFFSET(RevisedCalcs!$AD$79,0,MATCH(E64*24*60,RevisedCalcs!$AE$80:$AI$80,1)),""))</f>
        <v/>
      </c>
      <c r="AX65" s="268">
        <f t="shared" ca="1" si="22"/>
        <v>0</v>
      </c>
    </row>
    <row r="66" spans="1:50" x14ac:dyDescent="0.3">
      <c r="A66" s="41" t="s">
        <v>147</v>
      </c>
      <c r="B66" s="42">
        <v>34</v>
      </c>
      <c r="C66" s="68" t="s">
        <v>211</v>
      </c>
      <c r="D66" s="95">
        <v>38661.9</v>
      </c>
      <c r="E66" s="96">
        <v>2.0127314814814817E-2</v>
      </c>
      <c r="F66" s="41">
        <v>9.1</v>
      </c>
      <c r="G66" s="41">
        <v>7</v>
      </c>
      <c r="H66" s="97">
        <v>0.12230324074334931</v>
      </c>
      <c r="I66" s="98" t="s">
        <v>212</v>
      </c>
      <c r="J66" s="99">
        <v>176.11666666666667</v>
      </c>
      <c r="K66" s="100">
        <v>40487.9</v>
      </c>
      <c r="L66" s="46">
        <v>44.6</v>
      </c>
      <c r="M66" s="101">
        <v>38661.911805555559</v>
      </c>
      <c r="N66" s="102">
        <v>-9.9</v>
      </c>
      <c r="O66" s="46">
        <v>44.6</v>
      </c>
      <c r="P66" s="57">
        <v>-9.9</v>
      </c>
      <c r="Q66" s="50">
        <v>2.9352777777777779</v>
      </c>
      <c r="R66" s="103">
        <v>44.6</v>
      </c>
      <c r="S66" s="104">
        <v>75.201657690109585</v>
      </c>
      <c r="T66" s="57">
        <v>197.6</v>
      </c>
      <c r="U66" s="105"/>
      <c r="V66" s="57">
        <v>54.5</v>
      </c>
      <c r="W66" s="57">
        <f t="shared" si="2"/>
        <v>20.701657690109585</v>
      </c>
      <c r="X66" s="86">
        <f t="shared" si="3"/>
        <v>1.8075599999999952</v>
      </c>
      <c r="Y66" s="86" t="str">
        <f t="shared" si="4"/>
        <v/>
      </c>
      <c r="Z66" s="44">
        <f t="shared" si="5"/>
        <v>1</v>
      </c>
      <c r="AA66" s="44" t="str">
        <f t="shared" si="6"/>
        <v>+</v>
      </c>
      <c r="AB66" s="89">
        <f t="shared" si="24"/>
        <v>56.307559999999995</v>
      </c>
      <c r="AC66" s="89">
        <f t="shared" si="24"/>
        <v>2.4074400000000002</v>
      </c>
      <c r="AD66" s="44">
        <f t="shared" si="8"/>
        <v>1</v>
      </c>
      <c r="AE66" s="44">
        <v>5.3</v>
      </c>
      <c r="AF66" s="87">
        <f t="shared" si="15"/>
        <v>0</v>
      </c>
      <c r="AG66" s="44">
        <f t="shared" si="16"/>
        <v>0</v>
      </c>
      <c r="AH66" s="90">
        <f t="shared" si="9"/>
        <v>65.301657690109579</v>
      </c>
      <c r="AI66" s="91">
        <f t="shared" si="17"/>
        <v>46.407559999999997</v>
      </c>
      <c r="AJ66" s="82">
        <f t="shared" si="10"/>
        <v>-7.4925600000000001</v>
      </c>
      <c r="AK66" s="271">
        <f t="shared" si="18"/>
        <v>106</v>
      </c>
      <c r="AL66" s="271">
        <f>VLOOKUP(AK66,RevisedCalcs!$AE$65:$AJ$72,2,FALSE)</f>
        <v>240</v>
      </c>
      <c r="AM66" s="92" t="str">
        <f t="shared" si="11"/>
        <v>-10 to 0</v>
      </c>
      <c r="AN66" s="93">
        <f t="shared" si="12"/>
        <v>1</v>
      </c>
      <c r="AO66" s="93" t="str">
        <f t="shared" si="19"/>
        <v>+</v>
      </c>
      <c r="AP66" s="94" t="str">
        <f t="shared" si="13"/>
        <v/>
      </c>
      <c r="AQ66" s="54">
        <v>0</v>
      </c>
      <c r="AR66" s="214">
        <f t="shared" si="14"/>
        <v>0</v>
      </c>
      <c r="AS66" s="214">
        <f t="shared" si="20"/>
        <v>0</v>
      </c>
      <c r="AT66" s="282">
        <f t="shared" si="21"/>
        <v>28.983333333333334</v>
      </c>
      <c r="AU66" s="268">
        <f>IF(F66&gt;0,RevisedCalcs!$AB$53*F66,"")</f>
        <v>1.2689882022025361</v>
      </c>
      <c r="AV66" s="268" t="str">
        <f>IF(AU66&lt;&gt;"","",SUMIFS(RevisedCalcs!$AF$6:$BN$6,RevisedCalcs!$AF$4:$BN$4,"&lt;="&amp;AT66)/10^3*VLOOKUP(AK66,RevisedCalcs!$AE$65:$AJ$72,6,FALSE))</f>
        <v/>
      </c>
      <c r="AW66" s="270" t="str">
        <f ca="1">IF(AU66="","",IF(AR66=1,-AU66*OFFSET(RevisedCalcs!$AD$79,0,MATCH(E65*24*60,RevisedCalcs!$AE$80:$AI$80,1)),""))</f>
        <v/>
      </c>
      <c r="AX66" s="268">
        <f t="shared" ca="1" si="22"/>
        <v>1.2689882022025361</v>
      </c>
    </row>
    <row r="67" spans="1:50" x14ac:dyDescent="0.3">
      <c r="A67" s="41" t="s">
        <v>147</v>
      </c>
      <c r="B67" s="42">
        <v>35</v>
      </c>
      <c r="C67" s="68" t="s">
        <v>213</v>
      </c>
      <c r="D67" s="95">
        <v>38661.980555555558</v>
      </c>
      <c r="E67" s="96">
        <v>2.0925925925925928E-2</v>
      </c>
      <c r="F67" s="41">
        <v>9.1</v>
      </c>
      <c r="G67" s="41">
        <v>7</v>
      </c>
      <c r="H67" s="97">
        <v>6.0428240743931383E-2</v>
      </c>
      <c r="I67" s="98" t="s">
        <v>214</v>
      </c>
      <c r="J67" s="99">
        <v>87.016666666666666</v>
      </c>
      <c r="K67" s="100">
        <v>40487.980555555558</v>
      </c>
      <c r="L67" s="46">
        <v>102.2</v>
      </c>
      <c r="M67" s="101">
        <v>38661.995138888888</v>
      </c>
      <c r="N67" s="102">
        <v>-9</v>
      </c>
      <c r="O67" s="46">
        <v>102.2</v>
      </c>
      <c r="P67" s="57">
        <v>-9</v>
      </c>
      <c r="Q67" s="50">
        <v>1.4502777777777778</v>
      </c>
      <c r="R67" s="103">
        <v>102.2</v>
      </c>
      <c r="S67" s="104">
        <v>155.47351332217059</v>
      </c>
      <c r="T67" s="57">
        <v>197.6</v>
      </c>
      <c r="U67" s="105"/>
      <c r="V67" s="57">
        <v>111.2</v>
      </c>
      <c r="W67" s="57">
        <f t="shared" si="2"/>
        <v>44.273513322170587</v>
      </c>
      <c r="X67" s="86">
        <f t="shared" si="3"/>
        <v>55.337400000000009</v>
      </c>
      <c r="Y67" s="86" t="str">
        <f t="shared" si="4"/>
        <v/>
      </c>
      <c r="Z67" s="44">
        <f t="shared" si="5"/>
        <v>0</v>
      </c>
      <c r="AA67" s="44" t="str">
        <f t="shared" si="6"/>
        <v>o</v>
      </c>
      <c r="AB67" s="89">
        <f t="shared" ref="AB67:AC86" si="25">(AB$3+AB$4*$N67)-$N67</f>
        <v>55.862599999999993</v>
      </c>
      <c r="AC67" s="89">
        <f t="shared" si="25"/>
        <v>2.1647999999999996</v>
      </c>
      <c r="AD67" s="44">
        <f t="shared" si="8"/>
        <v>1</v>
      </c>
      <c r="AE67" s="44">
        <v>5.3</v>
      </c>
      <c r="AF67" s="87">
        <f t="shared" si="15"/>
        <v>0</v>
      </c>
      <c r="AG67" s="44">
        <f t="shared" si="16"/>
        <v>0</v>
      </c>
      <c r="AH67" s="90">
        <f t="shared" si="9"/>
        <v>146.47351332217059</v>
      </c>
      <c r="AI67" s="91">
        <f t="shared" si="17"/>
        <v>46.862599999999993</v>
      </c>
      <c r="AJ67" s="82">
        <f t="shared" si="10"/>
        <v>-6.8352000000000004</v>
      </c>
      <c r="AK67" s="271">
        <f t="shared" si="18"/>
        <v>104</v>
      </c>
      <c r="AL67" s="271">
        <f>VLOOKUP(AK67,RevisedCalcs!$AE$65:$AJ$72,2,FALSE)</f>
        <v>75</v>
      </c>
      <c r="AM67" s="92" t="str">
        <f t="shared" si="11"/>
        <v>-10 to 0</v>
      </c>
      <c r="AN67" s="93">
        <f t="shared" si="12"/>
        <v>0</v>
      </c>
      <c r="AO67" s="93" t="str">
        <f t="shared" si="19"/>
        <v>o</v>
      </c>
      <c r="AP67" s="94" t="str">
        <f t="shared" si="13"/>
        <v/>
      </c>
      <c r="AQ67" s="54">
        <v>0</v>
      </c>
      <c r="AR67" s="214">
        <f t="shared" si="14"/>
        <v>0</v>
      </c>
      <c r="AS67" s="214">
        <f t="shared" si="20"/>
        <v>0</v>
      </c>
      <c r="AT67" s="282">
        <f t="shared" si="21"/>
        <v>30.133333333333333</v>
      </c>
      <c r="AU67" s="268">
        <f>IF(F67&gt;0,RevisedCalcs!$AB$53*F67,"")</f>
        <v>1.2689882022025361</v>
      </c>
      <c r="AV67" s="268" t="str">
        <f>IF(AU67&lt;&gt;"","",SUMIFS(RevisedCalcs!$AF$6:$BN$6,RevisedCalcs!$AF$4:$BN$4,"&lt;="&amp;AT67)/10^3*VLOOKUP(AK67,RevisedCalcs!$AE$65:$AJ$72,6,FALSE))</f>
        <v/>
      </c>
      <c r="AW67" s="270" t="str">
        <f ca="1">IF(AU67="","",IF(AR67=1,-AU67*OFFSET(RevisedCalcs!$AD$79,0,MATCH(E66*24*60,RevisedCalcs!$AE$80:$AI$80,1)),""))</f>
        <v/>
      </c>
      <c r="AX67" s="268">
        <f t="shared" ca="1" si="22"/>
        <v>1.2689882022025361</v>
      </c>
    </row>
    <row r="68" spans="1:50" x14ac:dyDescent="0.3">
      <c r="A68" s="41" t="s">
        <v>147</v>
      </c>
      <c r="B68" s="42">
        <v>36</v>
      </c>
      <c r="C68" s="68" t="s">
        <v>215</v>
      </c>
      <c r="D68" s="95">
        <v>38662.080555555556</v>
      </c>
      <c r="E68" s="96">
        <v>1.9664351851851853E-2</v>
      </c>
      <c r="F68" s="41">
        <v>12.7</v>
      </c>
      <c r="G68" s="41">
        <v>1</v>
      </c>
      <c r="H68" s="97">
        <v>7.907407407037681E-2</v>
      </c>
      <c r="I68" s="98" t="s">
        <v>216</v>
      </c>
      <c r="J68" s="99">
        <v>113.86666666666666</v>
      </c>
      <c r="K68" s="100">
        <v>40488.080555555556</v>
      </c>
      <c r="L68" s="46">
        <v>91.4</v>
      </c>
      <c r="M68" s="101">
        <v>38662.078472222223</v>
      </c>
      <c r="N68" s="102">
        <v>-9</v>
      </c>
      <c r="O68" s="46">
        <v>91.4</v>
      </c>
      <c r="P68" s="57">
        <v>-9</v>
      </c>
      <c r="Q68" s="50">
        <v>1.8977777777777776</v>
      </c>
      <c r="R68" s="103">
        <v>91.4</v>
      </c>
      <c r="S68" s="104">
        <v>142.41545109686052</v>
      </c>
      <c r="T68" s="57">
        <v>195.8</v>
      </c>
      <c r="U68" s="105"/>
      <c r="V68" s="57">
        <v>100.4</v>
      </c>
      <c r="W68" s="57">
        <f t="shared" si="2"/>
        <v>42.015451096860517</v>
      </c>
      <c r="X68" s="86">
        <f t="shared" si="3"/>
        <v>44.537400000000012</v>
      </c>
      <c r="Y68" s="86" t="str">
        <f t="shared" si="4"/>
        <v>Y</v>
      </c>
      <c r="Z68" s="44">
        <f t="shared" si="5"/>
        <v>0</v>
      </c>
      <c r="AA68" s="44" t="str">
        <f t="shared" si="6"/>
        <v>o</v>
      </c>
      <c r="AB68" s="89">
        <f t="shared" si="25"/>
        <v>55.862599999999993</v>
      </c>
      <c r="AC68" s="89">
        <f t="shared" si="25"/>
        <v>2.1647999999999996</v>
      </c>
      <c r="AD68" s="44">
        <f t="shared" si="8"/>
        <v>1</v>
      </c>
      <c r="AE68" s="44">
        <v>5.3</v>
      </c>
      <c r="AF68" s="87">
        <f t="shared" si="15"/>
        <v>0</v>
      </c>
      <c r="AG68" s="44">
        <f t="shared" si="16"/>
        <v>0</v>
      </c>
      <c r="AH68" s="90">
        <f t="shared" si="9"/>
        <v>133.41545109686052</v>
      </c>
      <c r="AI68" s="91">
        <f t="shared" si="17"/>
        <v>46.862599999999993</v>
      </c>
      <c r="AJ68" s="82">
        <f t="shared" si="10"/>
        <v>-6.8352000000000004</v>
      </c>
      <c r="AK68" s="271">
        <f t="shared" si="18"/>
        <v>105</v>
      </c>
      <c r="AL68" s="271">
        <f>VLOOKUP(AK68,RevisedCalcs!$AE$65:$AJ$72,2,FALSE)</f>
        <v>105</v>
      </c>
      <c r="AM68" s="92" t="str">
        <f t="shared" si="11"/>
        <v>-10 to 0</v>
      </c>
      <c r="AN68" s="93">
        <f t="shared" si="12"/>
        <v>0</v>
      </c>
      <c r="AO68" s="93" t="str">
        <f t="shared" si="19"/>
        <v>o</v>
      </c>
      <c r="AP68" s="94" t="str">
        <f t="shared" si="13"/>
        <v/>
      </c>
      <c r="AQ68" s="54">
        <v>0</v>
      </c>
      <c r="AR68" s="214">
        <f t="shared" si="14"/>
        <v>0</v>
      </c>
      <c r="AS68" s="214">
        <f t="shared" si="20"/>
        <v>0</v>
      </c>
      <c r="AT68" s="282">
        <f t="shared" si="21"/>
        <v>28.31666666666667</v>
      </c>
      <c r="AU68" s="268">
        <f>IF(F68&gt;0,RevisedCalcs!$AB$53*F68,"")</f>
        <v>1.7710055129639788</v>
      </c>
      <c r="AV68" s="268" t="str">
        <f>IF(AU68&lt;&gt;"","",SUMIFS(RevisedCalcs!$AF$6:$BN$6,RevisedCalcs!$AF$4:$BN$4,"&lt;="&amp;AT68)/10^3*VLOOKUP(AK68,RevisedCalcs!$AE$65:$AJ$72,6,FALSE))</f>
        <v/>
      </c>
      <c r="AW68" s="270" t="str">
        <f ca="1">IF(AU68="","",IF(AR68=1,-AU68*OFFSET(RevisedCalcs!$AD$79,0,MATCH(E67*24*60,RevisedCalcs!$AE$80:$AI$80,1)),""))</f>
        <v/>
      </c>
      <c r="AX68" s="268">
        <f t="shared" ca="1" si="22"/>
        <v>1.7710055129639788</v>
      </c>
    </row>
    <row r="69" spans="1:50" x14ac:dyDescent="0.3">
      <c r="A69" s="41" t="s">
        <v>147</v>
      </c>
      <c r="B69" s="42">
        <v>37</v>
      </c>
      <c r="C69" s="68" t="s">
        <v>217</v>
      </c>
      <c r="D69" s="95">
        <v>38662.373611111114</v>
      </c>
      <c r="E69" s="96">
        <v>2.327546296296296E-2</v>
      </c>
      <c r="F69" s="41">
        <v>9</v>
      </c>
      <c r="G69" s="41">
        <v>1</v>
      </c>
      <c r="H69" s="97">
        <v>0.27339120370743331</v>
      </c>
      <c r="I69" s="98" t="s">
        <v>218</v>
      </c>
      <c r="J69" s="99">
        <v>393.68333333333334</v>
      </c>
      <c r="K69" s="100">
        <v>40488.373611111114</v>
      </c>
      <c r="L69" s="46">
        <v>17.600000000000001</v>
      </c>
      <c r="M69" s="101">
        <v>38662.370138888888</v>
      </c>
      <c r="N69" s="102">
        <v>-5.0999999999999996</v>
      </c>
      <c r="O69" s="46">
        <v>17.600000000000001</v>
      </c>
      <c r="P69" s="57">
        <v>-5.0999999999999996</v>
      </c>
      <c r="Q69" s="50">
        <v>6.5613888888888887</v>
      </c>
      <c r="R69" s="103">
        <v>17.600000000000001</v>
      </c>
      <c r="S69" s="104">
        <v>55.508016403126526</v>
      </c>
      <c r="T69" s="57">
        <v>195.8</v>
      </c>
      <c r="U69" s="105"/>
      <c r="V69" s="86">
        <v>22.700000000000003</v>
      </c>
      <c r="W69" s="86">
        <f t="shared" si="2"/>
        <v>32.808016403126523</v>
      </c>
      <c r="X69" s="86">
        <f t="shared" si="3"/>
        <v>31.234439999999992</v>
      </c>
      <c r="Y69" s="86" t="str">
        <f t="shared" si="4"/>
        <v/>
      </c>
      <c r="Z69" s="88">
        <f t="shared" si="5"/>
        <v>1</v>
      </c>
      <c r="AA69" s="88" t="str">
        <f t="shared" si="6"/>
        <v>+</v>
      </c>
      <c r="AB69" s="89">
        <f t="shared" si="25"/>
        <v>53.934439999999995</v>
      </c>
      <c r="AC69" s="89">
        <f t="shared" si="25"/>
        <v>1.1133599999999997</v>
      </c>
      <c r="AD69" s="88">
        <f t="shared" si="8"/>
        <v>0</v>
      </c>
      <c r="AE69" s="88">
        <v>5.3</v>
      </c>
      <c r="AF69" s="87">
        <f t="shared" si="15"/>
        <v>0</v>
      </c>
      <c r="AG69" s="88">
        <f t="shared" si="16"/>
        <v>1</v>
      </c>
      <c r="AH69" s="90">
        <f t="shared" si="9"/>
        <v>50.408016403126524</v>
      </c>
      <c r="AI69" s="91">
        <f t="shared" si="17"/>
        <v>48.834439999999994</v>
      </c>
      <c r="AJ69" s="82">
        <f t="shared" si="10"/>
        <v>-3.98664</v>
      </c>
      <c r="AK69" s="271">
        <f t="shared" si="18"/>
        <v>107</v>
      </c>
      <c r="AL69" s="271">
        <f>VLOOKUP(AK69,RevisedCalcs!$AE$65:$AJ$72,2,FALSE)</f>
        <v>540</v>
      </c>
      <c r="AM69" s="92" t="str">
        <f t="shared" si="11"/>
        <v>-10 to 0</v>
      </c>
      <c r="AN69" s="93">
        <f t="shared" si="12"/>
        <v>1</v>
      </c>
      <c r="AO69" s="93" t="str">
        <f t="shared" si="19"/>
        <v>+</v>
      </c>
      <c r="AP69" s="94" t="str">
        <f t="shared" si="13"/>
        <v/>
      </c>
      <c r="AQ69" s="54">
        <v>0</v>
      </c>
      <c r="AR69" s="214">
        <f t="shared" si="14"/>
        <v>0</v>
      </c>
      <c r="AS69" s="214">
        <f t="shared" si="20"/>
        <v>0</v>
      </c>
      <c r="AT69" s="282">
        <f t="shared" si="21"/>
        <v>33.516666666666666</v>
      </c>
      <c r="AU69" s="268">
        <f>IF(F69&gt;0,RevisedCalcs!$AB$53*F69,"")</f>
        <v>1.2550432769036071</v>
      </c>
      <c r="AV69" s="268" t="str">
        <f>IF(AU69&lt;&gt;"","",SUMIFS(RevisedCalcs!$AF$6:$BN$6,RevisedCalcs!$AF$4:$BN$4,"&lt;="&amp;AT69)/10^3*VLOOKUP(AK69,RevisedCalcs!$AE$65:$AJ$72,6,FALSE))</f>
        <v/>
      </c>
      <c r="AW69" s="270" t="str">
        <f ca="1">IF(AU69="","",IF(AR69=1,-AU69*OFFSET(RevisedCalcs!$AD$79,0,MATCH(E68*24*60,RevisedCalcs!$AE$80:$AI$80,1)),""))</f>
        <v/>
      </c>
      <c r="AX69" s="268">
        <f t="shared" ca="1" si="22"/>
        <v>1.2550432769036071</v>
      </c>
    </row>
    <row r="70" spans="1:50" x14ac:dyDescent="0.3">
      <c r="A70" s="41" t="s">
        <v>147</v>
      </c>
      <c r="B70" s="42">
        <v>38</v>
      </c>
      <c r="C70" s="68" t="s">
        <v>219</v>
      </c>
      <c r="D70" s="95">
        <v>38662.65</v>
      </c>
      <c r="E70" s="96">
        <v>2.0474537037037038E-2</v>
      </c>
      <c r="F70" s="41">
        <v>2.8</v>
      </c>
      <c r="G70" s="41">
        <v>1</v>
      </c>
      <c r="H70" s="97">
        <v>0.25311342592613073</v>
      </c>
      <c r="I70" s="98" t="s">
        <v>220</v>
      </c>
      <c r="J70" s="99">
        <v>364.48333333333335</v>
      </c>
      <c r="K70" s="100">
        <v>40488.65</v>
      </c>
      <c r="L70" s="46">
        <v>28.4</v>
      </c>
      <c r="M70" s="101">
        <v>38662.661805555559</v>
      </c>
      <c r="N70" s="102">
        <v>-2.9</v>
      </c>
      <c r="O70" s="46">
        <v>28.4</v>
      </c>
      <c r="P70" s="57">
        <v>-2.9</v>
      </c>
      <c r="Q70" s="50">
        <v>6.0747222222222224</v>
      </c>
      <c r="R70" s="103">
        <v>28.4</v>
      </c>
      <c r="S70" s="104">
        <v>60.395908295940032</v>
      </c>
      <c r="T70" s="57">
        <v>197.6</v>
      </c>
      <c r="U70" s="105"/>
      <c r="V70" s="86">
        <v>31.299999999999997</v>
      </c>
      <c r="W70" s="86">
        <f t="shared" si="2"/>
        <v>29.095908295940035</v>
      </c>
      <c r="X70" s="86">
        <f t="shared" si="3"/>
        <v>21.546759999999999</v>
      </c>
      <c r="Y70" s="86" t="str">
        <f t="shared" si="4"/>
        <v/>
      </c>
      <c r="Z70" s="88">
        <f t="shared" si="5"/>
        <v>1</v>
      </c>
      <c r="AA70" s="88" t="str">
        <f t="shared" si="6"/>
        <v>+</v>
      </c>
      <c r="AB70" s="89">
        <f t="shared" si="25"/>
        <v>52.846759999999996</v>
      </c>
      <c r="AC70" s="89">
        <f t="shared" si="25"/>
        <v>0.52023999999999981</v>
      </c>
      <c r="AD70" s="88">
        <f t="shared" si="8"/>
        <v>1</v>
      </c>
      <c r="AE70" s="88">
        <v>5.3</v>
      </c>
      <c r="AF70" s="87">
        <f t="shared" si="15"/>
        <v>0</v>
      </c>
      <c r="AG70" s="88">
        <f t="shared" si="16"/>
        <v>1</v>
      </c>
      <c r="AH70" s="90">
        <f t="shared" si="9"/>
        <v>57.495908295940033</v>
      </c>
      <c r="AI70" s="91">
        <f t="shared" si="17"/>
        <v>49.946759999999998</v>
      </c>
      <c r="AJ70" s="82">
        <f t="shared" si="10"/>
        <v>-2.3797600000000001</v>
      </c>
      <c r="AK70" s="271">
        <f t="shared" si="18"/>
        <v>107</v>
      </c>
      <c r="AL70" s="271">
        <f>VLOOKUP(AK70,RevisedCalcs!$AE$65:$AJ$72,2,FALSE)</f>
        <v>540</v>
      </c>
      <c r="AM70" s="92" t="str">
        <f t="shared" si="11"/>
        <v>-10 to 0</v>
      </c>
      <c r="AN70" s="93">
        <f t="shared" si="12"/>
        <v>1</v>
      </c>
      <c r="AO70" s="93" t="str">
        <f t="shared" si="19"/>
        <v>+</v>
      </c>
      <c r="AP70" s="94" t="str">
        <f t="shared" si="13"/>
        <v/>
      </c>
      <c r="AQ70" s="54">
        <v>0</v>
      </c>
      <c r="AR70" s="214">
        <f t="shared" si="14"/>
        <v>0</v>
      </c>
      <c r="AS70" s="214">
        <f t="shared" si="20"/>
        <v>0</v>
      </c>
      <c r="AT70" s="282">
        <f t="shared" si="21"/>
        <v>29.483333333333334</v>
      </c>
      <c r="AU70" s="268">
        <f>IF(F70&gt;0,RevisedCalcs!$AB$53*F70,"")</f>
        <v>0.39045790837001104</v>
      </c>
      <c r="AV70" s="268" t="str">
        <f>IF(AU70&lt;&gt;"","",SUMIFS(RevisedCalcs!$AF$6:$BN$6,RevisedCalcs!$AF$4:$BN$4,"&lt;="&amp;AT70)/10^3*VLOOKUP(AK70,RevisedCalcs!$AE$65:$AJ$72,6,FALSE))</f>
        <v/>
      </c>
      <c r="AW70" s="270" t="str">
        <f ca="1">IF(AU70="","",IF(AR70=1,-AU70*OFFSET(RevisedCalcs!$AD$79,0,MATCH(E69*24*60,RevisedCalcs!$AE$80:$AI$80,1)),""))</f>
        <v/>
      </c>
      <c r="AX70" s="268">
        <f t="shared" ca="1" si="22"/>
        <v>0.39045790837001104</v>
      </c>
    </row>
    <row r="71" spans="1:50" x14ac:dyDescent="0.3">
      <c r="A71" s="41" t="s">
        <v>147</v>
      </c>
      <c r="B71" s="42">
        <v>39</v>
      </c>
      <c r="C71" s="68" t="s">
        <v>221</v>
      </c>
      <c r="D71" s="95">
        <v>38662.688888888886</v>
      </c>
      <c r="E71" s="96">
        <v>1.0555555555555554E-2</v>
      </c>
      <c r="F71" s="41">
        <v>7.1</v>
      </c>
      <c r="G71" s="41">
        <v>1</v>
      </c>
      <c r="H71" s="97">
        <v>1.841435184906004E-2</v>
      </c>
      <c r="I71" s="98" t="s">
        <v>222</v>
      </c>
      <c r="J71" s="99">
        <v>26.516666666666666</v>
      </c>
      <c r="K71" s="100">
        <v>40488.688888888886</v>
      </c>
      <c r="L71" s="46">
        <v>156.19999999999999</v>
      </c>
      <c r="M71" s="101">
        <v>38662.703472222223</v>
      </c>
      <c r="N71" s="102">
        <v>-2.9</v>
      </c>
      <c r="O71" s="46">
        <v>156.19999999999999</v>
      </c>
      <c r="P71" s="57">
        <v>-2.9</v>
      </c>
      <c r="Q71" s="50">
        <v>0.44194444444444442</v>
      </c>
      <c r="R71" s="103">
        <v>156.19999999999999</v>
      </c>
      <c r="S71" s="104">
        <v>183.86034198930545</v>
      </c>
      <c r="T71" s="57">
        <v>197.6</v>
      </c>
      <c r="U71" s="105"/>
      <c r="V71" s="57">
        <v>159.1</v>
      </c>
      <c r="W71" s="57">
        <f t="shared" ref="W71:W134" si="26">ABS(S71-V71)</f>
        <v>24.760341989305459</v>
      </c>
      <c r="X71" s="86">
        <f t="shared" ref="X71:X134" si="27">ABS(AB71-V71)</f>
        <v>106.25324000000001</v>
      </c>
      <c r="Y71" s="86" t="str">
        <f t="shared" ref="Y71:Y134" si="28">IF(B71=2,"",IF(INT(D71)&lt;&gt;INT(D70),"Y",""))</f>
        <v/>
      </c>
      <c r="Z71" s="44">
        <f t="shared" ref="Z71:Z134" si="29">IF(X71&lt;W71,1,0)</f>
        <v>0</v>
      </c>
      <c r="AA71" s="44" t="str">
        <f t="shared" ref="AA71:AA134" si="30">IF($Z71=1,"+","o")</f>
        <v>o</v>
      </c>
      <c r="AB71" s="89">
        <f t="shared" si="25"/>
        <v>52.846759999999996</v>
      </c>
      <c r="AC71" s="89">
        <f t="shared" si="25"/>
        <v>0.52023999999999981</v>
      </c>
      <c r="AD71" s="44">
        <f t="shared" ref="AD71:AD134" si="31">IF(L71-N71&gt;$AD$5,1,0)</f>
        <v>1</v>
      </c>
      <c r="AE71" s="44">
        <v>5.3</v>
      </c>
      <c r="AF71" s="87">
        <f t="shared" si="15"/>
        <v>0</v>
      </c>
      <c r="AG71" s="44">
        <f t="shared" si="16"/>
        <v>0</v>
      </c>
      <c r="AH71" s="90">
        <f t="shared" ref="AH71:AH134" si="32">S71+P71</f>
        <v>180.96034198930545</v>
      </c>
      <c r="AI71" s="91">
        <f t="shared" si="17"/>
        <v>49.946759999999998</v>
      </c>
      <c r="AJ71" s="82">
        <f t="shared" ref="AJ71:AJ134" si="33">AC71+P71</f>
        <v>-2.3797600000000001</v>
      </c>
      <c r="AK71" s="271">
        <f t="shared" si="18"/>
        <v>102</v>
      </c>
      <c r="AL71" s="271">
        <f>VLOOKUP(AK71,RevisedCalcs!$AE$65:$AJ$72,2,FALSE)</f>
        <v>18</v>
      </c>
      <c r="AM71" s="92" t="str">
        <f t="shared" ref="AM71:AM134" si="34">IF(P71&lt;-20,"&lt;-20",IF(P71&lt;-10,"-20 to -10",IF(P71&lt;0,"-10 to 0",IF(P71&lt;10,"0 to 10",IF(P71&lt;20,"10 to 20","&gt;=20")))))</f>
        <v>-10 to 0</v>
      </c>
      <c r="AN71" s="93">
        <f t="shared" ref="AN71:AN134" si="35">IF(OR(X71&lt;W71,AND(AF71=1,AG71=1)),1,0)</f>
        <v>0</v>
      </c>
      <c r="AO71" s="93" t="str">
        <f t="shared" si="19"/>
        <v>o</v>
      </c>
      <c r="AP71" s="94" t="str">
        <f t="shared" ref="AP71:AP134" si="36">IF(AN71&lt;&gt;Z71,"X","")</f>
        <v/>
      </c>
      <c r="AQ71" s="54">
        <v>0</v>
      </c>
      <c r="AR71" s="214">
        <f t="shared" ref="AR71:AR134" si="37">IF(AND(AQ70=1,J71&lt;=$AR$5),1,0)</f>
        <v>0</v>
      </c>
      <c r="AS71" s="214">
        <f t="shared" si="20"/>
        <v>0</v>
      </c>
      <c r="AT71" s="282">
        <f t="shared" si="21"/>
        <v>15.199999999999998</v>
      </c>
      <c r="AU71" s="268">
        <f>IF(F71&gt;0,RevisedCalcs!$AB$53*F71,"")</f>
        <v>0.99008969622395659</v>
      </c>
      <c r="AV71" s="268" t="str">
        <f>IF(AU71&lt;&gt;"","",SUMIFS(RevisedCalcs!$AF$6:$BN$6,RevisedCalcs!$AF$4:$BN$4,"&lt;="&amp;AT71)/10^3*VLOOKUP(AK71,RevisedCalcs!$AE$65:$AJ$72,6,FALSE))</f>
        <v/>
      </c>
      <c r="AW71" s="270" t="str">
        <f ca="1">IF(AU71="","",IF(AR71=1,-AU71*OFFSET(RevisedCalcs!$AD$79,0,MATCH(E70*24*60,RevisedCalcs!$AE$80:$AI$80,1)),""))</f>
        <v/>
      </c>
      <c r="AX71" s="268">
        <f t="shared" ca="1" si="22"/>
        <v>0.99008969622395659</v>
      </c>
    </row>
    <row r="72" spans="1:50" x14ac:dyDescent="0.3">
      <c r="A72" s="41" t="s">
        <v>147</v>
      </c>
      <c r="B72" s="42">
        <v>40</v>
      </c>
      <c r="C72" s="68" t="s">
        <v>223</v>
      </c>
      <c r="D72" s="95">
        <v>38662.711805555555</v>
      </c>
      <c r="E72" s="96">
        <v>3.0104166666666668E-2</v>
      </c>
      <c r="F72" s="41">
        <v>22</v>
      </c>
      <c r="G72" s="41">
        <v>1</v>
      </c>
      <c r="H72" s="97">
        <v>1.2361111112113576E-2</v>
      </c>
      <c r="I72" s="98" t="s">
        <v>224</v>
      </c>
      <c r="J72" s="99">
        <v>17.8</v>
      </c>
      <c r="K72" s="100">
        <v>40488.711805555555</v>
      </c>
      <c r="L72" s="46">
        <v>179.6</v>
      </c>
      <c r="M72" s="101">
        <v>38662.703472222223</v>
      </c>
      <c r="N72" s="102">
        <v>-2.9</v>
      </c>
      <c r="O72" s="46">
        <v>179.6</v>
      </c>
      <c r="P72" s="57">
        <v>-2.9</v>
      </c>
      <c r="Q72" s="50">
        <v>0.29666666666666669</v>
      </c>
      <c r="R72" s="103">
        <v>179.6</v>
      </c>
      <c r="S72" s="104">
        <v>189.17194911061921</v>
      </c>
      <c r="T72" s="57">
        <v>195.8</v>
      </c>
      <c r="U72" s="105"/>
      <c r="V72" s="57">
        <v>182.5</v>
      </c>
      <c r="W72" s="57">
        <f t="shared" si="26"/>
        <v>6.6719491106192095</v>
      </c>
      <c r="X72" s="86">
        <f t="shared" si="27"/>
        <v>129.65324000000001</v>
      </c>
      <c r="Y72" s="86" t="str">
        <f t="shared" si="28"/>
        <v/>
      </c>
      <c r="Z72" s="44">
        <f t="shared" si="29"/>
        <v>0</v>
      </c>
      <c r="AA72" s="44" t="str">
        <f t="shared" si="30"/>
        <v>o</v>
      </c>
      <c r="AB72" s="89">
        <f t="shared" si="25"/>
        <v>52.846759999999996</v>
      </c>
      <c r="AC72" s="89">
        <f t="shared" si="25"/>
        <v>0.52023999999999981</v>
      </c>
      <c r="AD72" s="44">
        <f t="shared" si="31"/>
        <v>1</v>
      </c>
      <c r="AE72" s="44">
        <v>5.3</v>
      </c>
      <c r="AF72" s="87">
        <f t="shared" ref="AF72:AF135" si="38">IF(R72-AH72&gt;$AF$5,1,0)</f>
        <v>0</v>
      </c>
      <c r="AG72" s="44">
        <f t="shared" ref="AG72:AG135" si="39">IF(Q72&gt;=6,1,0)</f>
        <v>0</v>
      </c>
      <c r="AH72" s="90">
        <f t="shared" si="32"/>
        <v>186.2719491106192</v>
      </c>
      <c r="AI72" s="91">
        <f t="shared" ref="AI72:AI135" si="40">AB72+P72</f>
        <v>49.946759999999998</v>
      </c>
      <c r="AJ72" s="82">
        <f t="shared" si="33"/>
        <v>-2.3797600000000001</v>
      </c>
      <c r="AK72" s="271">
        <f t="shared" ref="AK72:AK135" si="41">IF(J72&lt;6,101,IF(J72&lt;30,102,IF(J72&lt;60,103,IF(J72&lt;90,104,IF(J72&lt;120,105,IF(J72&lt;360,106,IF(J72&lt;720,107,108)))))))</f>
        <v>102</v>
      </c>
      <c r="AL72" s="271">
        <f>VLOOKUP(AK72,RevisedCalcs!$AE$65:$AJ$72,2,FALSE)</f>
        <v>18</v>
      </c>
      <c r="AM72" s="92" t="str">
        <f t="shared" si="34"/>
        <v>-10 to 0</v>
      </c>
      <c r="AN72" s="93">
        <f t="shared" si="35"/>
        <v>0</v>
      </c>
      <c r="AO72" s="93" t="str">
        <f t="shared" ref="AO72:AO135" si="42">IF($AN72=1,"+","o")</f>
        <v>o</v>
      </c>
      <c r="AP72" s="94" t="str">
        <f t="shared" si="36"/>
        <v/>
      </c>
      <c r="AQ72" s="54">
        <v>0</v>
      </c>
      <c r="AR72" s="214">
        <f t="shared" si="37"/>
        <v>0</v>
      </c>
      <c r="AS72" s="214">
        <f t="shared" ref="AS72:AS135" si="43">IF(AND(AQ72=1,AN72=1),1,0)</f>
        <v>0</v>
      </c>
      <c r="AT72" s="282">
        <f t="shared" ref="AT72:AT135" si="44">E72*24*60</f>
        <v>43.35</v>
      </c>
      <c r="AU72" s="268">
        <f>IF(F72&gt;0,RevisedCalcs!$AB$53*F72,"")</f>
        <v>3.0678835657643728</v>
      </c>
      <c r="AV72" s="268" t="str">
        <f>IF(AU72&lt;&gt;"","",SUMIFS(RevisedCalcs!$AF$6:$BN$6,RevisedCalcs!$AF$4:$BN$4,"&lt;="&amp;AT72)/10^3*VLOOKUP(AK72,RevisedCalcs!$AE$65:$AJ$72,6,FALSE))</f>
        <v/>
      </c>
      <c r="AW72" s="270" t="str">
        <f ca="1">IF(AU72="","",IF(AR72=1,-AU72*OFFSET(RevisedCalcs!$AD$79,0,MATCH(E71*24*60,RevisedCalcs!$AE$80:$AI$80,1)),""))</f>
        <v/>
      </c>
      <c r="AX72" s="268">
        <f t="shared" ref="AX72:AX135" ca="1" si="45">SUM(AU72:AW72)</f>
        <v>3.0678835657643728</v>
      </c>
    </row>
    <row r="73" spans="1:50" x14ac:dyDescent="0.3">
      <c r="A73" s="41" t="s">
        <v>147</v>
      </c>
      <c r="B73" s="42">
        <v>41</v>
      </c>
      <c r="C73" s="68" t="s">
        <v>225</v>
      </c>
      <c r="D73" s="95">
        <v>38662.754861111112</v>
      </c>
      <c r="E73" s="96">
        <v>2.2812499999999999E-2</v>
      </c>
      <c r="F73" s="41">
        <v>8.4</v>
      </c>
      <c r="G73" s="41">
        <v>1</v>
      </c>
      <c r="H73" s="97">
        <v>1.2951388889632653E-2</v>
      </c>
      <c r="I73" s="98" t="s">
        <v>226</v>
      </c>
      <c r="J73" s="99">
        <v>18.649999999999999</v>
      </c>
      <c r="K73" s="100">
        <v>40488.754861111112</v>
      </c>
      <c r="L73" s="46">
        <v>174.2</v>
      </c>
      <c r="M73" s="101">
        <v>38662.745138888888</v>
      </c>
      <c r="N73" s="102">
        <v>-2.9</v>
      </c>
      <c r="O73" s="46">
        <v>174.2</v>
      </c>
      <c r="P73" s="57">
        <v>-2.9</v>
      </c>
      <c r="Q73" s="50">
        <v>0.31083333333333329</v>
      </c>
      <c r="R73" s="103">
        <v>174.2</v>
      </c>
      <c r="S73" s="104">
        <v>186.95371758287331</v>
      </c>
      <c r="T73" s="57">
        <v>199.4</v>
      </c>
      <c r="U73" s="105"/>
      <c r="V73" s="57">
        <v>177.1</v>
      </c>
      <c r="W73" s="57">
        <f t="shared" si="26"/>
        <v>9.8537175828733155</v>
      </c>
      <c r="X73" s="86">
        <f t="shared" si="27"/>
        <v>124.25324000000001</v>
      </c>
      <c r="Y73" s="86" t="str">
        <f t="shared" si="28"/>
        <v/>
      </c>
      <c r="Z73" s="44">
        <f t="shared" si="29"/>
        <v>0</v>
      </c>
      <c r="AA73" s="44" t="str">
        <f t="shared" si="30"/>
        <v>o</v>
      </c>
      <c r="AB73" s="89">
        <f t="shared" si="25"/>
        <v>52.846759999999996</v>
      </c>
      <c r="AC73" s="89">
        <f t="shared" si="25"/>
        <v>0.52023999999999981</v>
      </c>
      <c r="AD73" s="44">
        <f t="shared" si="31"/>
        <v>1</v>
      </c>
      <c r="AE73" s="44">
        <v>5.3</v>
      </c>
      <c r="AF73" s="87">
        <f t="shared" si="38"/>
        <v>0</v>
      </c>
      <c r="AG73" s="44">
        <f t="shared" si="39"/>
        <v>0</v>
      </c>
      <c r="AH73" s="90">
        <f t="shared" si="32"/>
        <v>184.0537175828733</v>
      </c>
      <c r="AI73" s="91">
        <f t="shared" si="40"/>
        <v>49.946759999999998</v>
      </c>
      <c r="AJ73" s="82">
        <f t="shared" si="33"/>
        <v>-2.3797600000000001</v>
      </c>
      <c r="AK73" s="271">
        <f t="shared" si="41"/>
        <v>102</v>
      </c>
      <c r="AL73" s="271">
        <f>VLOOKUP(AK73,RevisedCalcs!$AE$65:$AJ$72,2,FALSE)</f>
        <v>18</v>
      </c>
      <c r="AM73" s="92" t="str">
        <f t="shared" si="34"/>
        <v>-10 to 0</v>
      </c>
      <c r="AN73" s="93">
        <f t="shared" si="35"/>
        <v>0</v>
      </c>
      <c r="AO73" s="93" t="str">
        <f t="shared" si="42"/>
        <v>o</v>
      </c>
      <c r="AP73" s="94" t="str">
        <f t="shared" si="36"/>
        <v/>
      </c>
      <c r="AQ73" s="54">
        <v>0</v>
      </c>
      <c r="AR73" s="214">
        <f t="shared" si="37"/>
        <v>0</v>
      </c>
      <c r="AS73" s="214">
        <f t="shared" si="43"/>
        <v>0</v>
      </c>
      <c r="AT73" s="282">
        <f t="shared" si="44"/>
        <v>32.85</v>
      </c>
      <c r="AU73" s="268">
        <f>IF(F73&gt;0,RevisedCalcs!$AB$53*F73,"")</f>
        <v>1.1713737251100333</v>
      </c>
      <c r="AV73" s="268" t="str">
        <f>IF(AU73&lt;&gt;"","",SUMIFS(RevisedCalcs!$AF$6:$BN$6,RevisedCalcs!$AF$4:$BN$4,"&lt;="&amp;AT73)/10^3*VLOOKUP(AK73,RevisedCalcs!$AE$65:$AJ$72,6,FALSE))</f>
        <v/>
      </c>
      <c r="AW73" s="270" t="str">
        <f ca="1">IF(AU73="","",IF(AR73=1,-AU73*OFFSET(RevisedCalcs!$AD$79,0,MATCH(E72*24*60,RevisedCalcs!$AE$80:$AI$80,1)),""))</f>
        <v/>
      </c>
      <c r="AX73" s="268">
        <f t="shared" ca="1" si="45"/>
        <v>1.1713737251100333</v>
      </c>
    </row>
    <row r="74" spans="1:50" x14ac:dyDescent="0.3">
      <c r="A74" s="41" t="s">
        <v>147</v>
      </c>
      <c r="B74" s="42">
        <v>42</v>
      </c>
      <c r="C74" s="68" t="s">
        <v>227</v>
      </c>
      <c r="D74" s="95">
        <v>38663.276388888888</v>
      </c>
      <c r="E74" s="96">
        <v>1.6736111111111111E-2</v>
      </c>
      <c r="F74" s="41">
        <v>6.9</v>
      </c>
      <c r="G74" s="41">
        <v>2</v>
      </c>
      <c r="H74" s="97">
        <v>0.49871527777577285</v>
      </c>
      <c r="I74" s="98" t="s">
        <v>228</v>
      </c>
      <c r="J74" s="99">
        <v>718.15</v>
      </c>
      <c r="K74" s="100">
        <v>40489.276388888888</v>
      </c>
      <c r="L74" s="46">
        <v>5</v>
      </c>
      <c r="M74" s="101">
        <v>38663.286805555559</v>
      </c>
      <c r="N74" s="102">
        <v>-8</v>
      </c>
      <c r="O74" s="46">
        <v>5</v>
      </c>
      <c r="P74" s="57">
        <v>-8</v>
      </c>
      <c r="Q74" s="50">
        <v>11.969166666666666</v>
      </c>
      <c r="R74" s="103">
        <v>5</v>
      </c>
      <c r="S74" s="104">
        <v>19.850733576833257</v>
      </c>
      <c r="T74" s="57">
        <v>195.8</v>
      </c>
      <c r="U74" s="105"/>
      <c r="V74" s="86">
        <v>13</v>
      </c>
      <c r="W74" s="86">
        <f t="shared" si="26"/>
        <v>6.8507335768332567</v>
      </c>
      <c r="X74" s="86">
        <f t="shared" si="27"/>
        <v>42.368199999999995</v>
      </c>
      <c r="Y74" s="86" t="str">
        <f t="shared" si="28"/>
        <v>Y</v>
      </c>
      <c r="Z74" s="88">
        <f t="shared" si="29"/>
        <v>0</v>
      </c>
      <c r="AA74" s="88" t="str">
        <f t="shared" si="30"/>
        <v>o</v>
      </c>
      <c r="AB74" s="89">
        <f t="shared" si="25"/>
        <v>55.368199999999995</v>
      </c>
      <c r="AC74" s="89">
        <f t="shared" si="25"/>
        <v>1.8952</v>
      </c>
      <c r="AD74" s="88">
        <f t="shared" si="31"/>
        <v>0</v>
      </c>
      <c r="AE74" s="88">
        <v>5.3</v>
      </c>
      <c r="AF74" s="87">
        <f t="shared" si="38"/>
        <v>0</v>
      </c>
      <c r="AG74" s="88">
        <f t="shared" si="39"/>
        <v>1</v>
      </c>
      <c r="AH74" s="90">
        <f t="shared" si="32"/>
        <v>11.850733576833257</v>
      </c>
      <c r="AI74" s="91">
        <f t="shared" si="40"/>
        <v>47.368199999999995</v>
      </c>
      <c r="AJ74" s="82">
        <f t="shared" si="33"/>
        <v>-6.1048</v>
      </c>
      <c r="AK74" s="271">
        <f t="shared" si="41"/>
        <v>107</v>
      </c>
      <c r="AL74" s="271">
        <f>VLOOKUP(AK74,RevisedCalcs!$AE$65:$AJ$72,2,FALSE)</f>
        <v>540</v>
      </c>
      <c r="AM74" s="92" t="str">
        <f t="shared" si="34"/>
        <v>-10 to 0</v>
      </c>
      <c r="AN74" s="93">
        <f t="shared" si="35"/>
        <v>0</v>
      </c>
      <c r="AO74" s="93" t="str">
        <f t="shared" si="42"/>
        <v>o</v>
      </c>
      <c r="AP74" s="94" t="str">
        <f t="shared" si="36"/>
        <v/>
      </c>
      <c r="AQ74" s="54">
        <v>0</v>
      </c>
      <c r="AR74" s="214">
        <f t="shared" si="37"/>
        <v>0</v>
      </c>
      <c r="AS74" s="214">
        <f t="shared" si="43"/>
        <v>0</v>
      </c>
      <c r="AT74" s="282">
        <f t="shared" si="44"/>
        <v>24.1</v>
      </c>
      <c r="AU74" s="268">
        <f>IF(F74&gt;0,RevisedCalcs!$AB$53*F74,"")</f>
        <v>0.96219984562609884</v>
      </c>
      <c r="AV74" s="268" t="str">
        <f>IF(AU74&lt;&gt;"","",SUMIFS(RevisedCalcs!$AF$6:$BN$6,RevisedCalcs!$AF$4:$BN$4,"&lt;="&amp;AT74)/10^3*VLOOKUP(AK74,RevisedCalcs!$AE$65:$AJ$72,6,FALSE))</f>
        <v/>
      </c>
      <c r="AW74" s="270" t="str">
        <f ca="1">IF(AU74="","",IF(AR74=1,-AU74*OFFSET(RevisedCalcs!$AD$79,0,MATCH(E73*24*60,RevisedCalcs!$AE$80:$AI$80,1)),""))</f>
        <v/>
      </c>
      <c r="AX74" s="268">
        <f t="shared" ca="1" si="45"/>
        <v>0.96219984562609884</v>
      </c>
    </row>
    <row r="75" spans="1:50" x14ac:dyDescent="0.3">
      <c r="A75" s="41" t="s">
        <v>147</v>
      </c>
      <c r="B75" s="42">
        <v>43</v>
      </c>
      <c r="C75" s="68" t="s">
        <v>229</v>
      </c>
      <c r="D75" s="95">
        <v>38663.509027777778</v>
      </c>
      <c r="E75" s="96">
        <v>1.8391203703703705E-2</v>
      </c>
      <c r="F75" s="41">
        <v>5</v>
      </c>
      <c r="G75" s="41">
        <v>2</v>
      </c>
      <c r="H75" s="97">
        <v>0.21590277778159361</v>
      </c>
      <c r="I75" s="98" t="s">
        <v>230</v>
      </c>
      <c r="J75" s="99">
        <v>310.89999999999998</v>
      </c>
      <c r="K75" s="100">
        <v>40489.509027777778</v>
      </c>
      <c r="L75" s="46">
        <v>30.2</v>
      </c>
      <c r="M75" s="101">
        <v>38663.495138888888</v>
      </c>
      <c r="N75" s="102">
        <v>-4</v>
      </c>
      <c r="O75" s="46">
        <v>30.2</v>
      </c>
      <c r="P75" s="57">
        <v>-4</v>
      </c>
      <c r="Q75" s="50">
        <v>5.1816666666666666</v>
      </c>
      <c r="R75" s="103">
        <v>30.2</v>
      </c>
      <c r="S75" s="104">
        <v>72.349942979475273</v>
      </c>
      <c r="T75" s="57">
        <v>197.6</v>
      </c>
      <c r="U75" s="105"/>
      <c r="V75" s="57">
        <v>34.200000000000003</v>
      </c>
      <c r="W75" s="57">
        <f t="shared" si="26"/>
        <v>38.14994297947527</v>
      </c>
      <c r="X75" s="86">
        <f t="shared" si="27"/>
        <v>19.190599999999996</v>
      </c>
      <c r="Y75" s="86" t="str">
        <f t="shared" si="28"/>
        <v/>
      </c>
      <c r="Z75" s="44">
        <f t="shared" si="29"/>
        <v>1</v>
      </c>
      <c r="AA75" s="44" t="str">
        <f t="shared" si="30"/>
        <v>+</v>
      </c>
      <c r="AB75" s="89">
        <f t="shared" si="25"/>
        <v>53.390599999999999</v>
      </c>
      <c r="AC75" s="89">
        <f t="shared" si="25"/>
        <v>0.81679999999999975</v>
      </c>
      <c r="AD75" s="44">
        <f t="shared" si="31"/>
        <v>1</v>
      </c>
      <c r="AE75" s="44">
        <v>5.3</v>
      </c>
      <c r="AF75" s="87">
        <f t="shared" si="38"/>
        <v>0</v>
      </c>
      <c r="AG75" s="44">
        <f t="shared" si="39"/>
        <v>0</v>
      </c>
      <c r="AH75" s="90">
        <f t="shared" si="32"/>
        <v>68.349942979475273</v>
      </c>
      <c r="AI75" s="91">
        <f t="shared" si="40"/>
        <v>49.390599999999999</v>
      </c>
      <c r="AJ75" s="82">
        <f t="shared" si="33"/>
        <v>-3.1832000000000003</v>
      </c>
      <c r="AK75" s="271">
        <f t="shared" si="41"/>
        <v>106</v>
      </c>
      <c r="AL75" s="271">
        <f>VLOOKUP(AK75,RevisedCalcs!$AE$65:$AJ$72,2,FALSE)</f>
        <v>240</v>
      </c>
      <c r="AM75" s="92" t="str">
        <f t="shared" si="34"/>
        <v>-10 to 0</v>
      </c>
      <c r="AN75" s="93">
        <f t="shared" si="35"/>
        <v>1</v>
      </c>
      <c r="AO75" s="93" t="str">
        <f t="shared" si="42"/>
        <v>+</v>
      </c>
      <c r="AP75" s="94" t="str">
        <f t="shared" si="36"/>
        <v/>
      </c>
      <c r="AQ75" s="54">
        <v>0</v>
      </c>
      <c r="AR75" s="214">
        <f t="shared" si="37"/>
        <v>0</v>
      </c>
      <c r="AS75" s="214">
        <f t="shared" si="43"/>
        <v>0</v>
      </c>
      <c r="AT75" s="282">
        <f t="shared" si="44"/>
        <v>26.483333333333338</v>
      </c>
      <c r="AU75" s="268">
        <f>IF(F75&gt;0,RevisedCalcs!$AB$53*F75,"")</f>
        <v>0.69724626494644837</v>
      </c>
      <c r="AV75" s="268" t="str">
        <f>IF(AU75&lt;&gt;"","",SUMIFS(RevisedCalcs!$AF$6:$BN$6,RevisedCalcs!$AF$4:$BN$4,"&lt;="&amp;AT75)/10^3*VLOOKUP(AK75,RevisedCalcs!$AE$65:$AJ$72,6,FALSE))</f>
        <v/>
      </c>
      <c r="AW75" s="270" t="str">
        <f ca="1">IF(AU75="","",IF(AR75=1,-AU75*OFFSET(RevisedCalcs!$AD$79,0,MATCH(E74*24*60,RevisedCalcs!$AE$80:$AI$80,1)),""))</f>
        <v/>
      </c>
      <c r="AX75" s="268">
        <f t="shared" ca="1" si="45"/>
        <v>0.69724626494644837</v>
      </c>
    </row>
    <row r="76" spans="1:50" x14ac:dyDescent="0.3">
      <c r="A76" s="41" t="s">
        <v>231</v>
      </c>
      <c r="B76" s="42">
        <v>2</v>
      </c>
      <c r="C76" s="68" t="s">
        <v>232</v>
      </c>
      <c r="D76" s="95">
        <v>38656.481249999997</v>
      </c>
      <c r="E76" s="96">
        <v>4.9074074074074072E-3</v>
      </c>
      <c r="F76" s="41">
        <v>1.8</v>
      </c>
      <c r="G76" s="41">
        <v>2</v>
      </c>
      <c r="H76" s="97">
        <v>7.2222222224809229E-3</v>
      </c>
      <c r="I76" s="98" t="s">
        <v>233</v>
      </c>
      <c r="J76" s="99">
        <v>10.4</v>
      </c>
      <c r="K76" s="100">
        <v>40482.481249999997</v>
      </c>
      <c r="L76" s="46">
        <v>190.4</v>
      </c>
      <c r="M76" s="101">
        <v>38656.495138888888</v>
      </c>
      <c r="N76" s="102">
        <v>16</v>
      </c>
      <c r="O76" s="46">
        <v>190.4</v>
      </c>
      <c r="P76" s="57">
        <v>16</v>
      </c>
      <c r="Q76" s="50">
        <v>0.17333333333333334</v>
      </c>
      <c r="R76" s="103">
        <v>190.4</v>
      </c>
      <c r="S76" s="104">
        <v>172.05319049635227</v>
      </c>
      <c r="T76" s="57">
        <v>194</v>
      </c>
      <c r="U76" s="105"/>
      <c r="V76" s="57">
        <v>174.4</v>
      </c>
      <c r="W76" s="57">
        <f t="shared" si="26"/>
        <v>2.3468095036477337</v>
      </c>
      <c r="X76" s="86">
        <f t="shared" si="27"/>
        <v>130.8974</v>
      </c>
      <c r="Y76" s="86" t="str">
        <f t="shared" si="28"/>
        <v/>
      </c>
      <c r="Z76" s="44">
        <f t="shared" si="29"/>
        <v>0</v>
      </c>
      <c r="AA76" s="44" t="str">
        <f t="shared" si="30"/>
        <v>o</v>
      </c>
      <c r="AB76" s="89">
        <f t="shared" si="25"/>
        <v>43.502600000000001</v>
      </c>
      <c r="AC76" s="89">
        <f t="shared" si="25"/>
        <v>-4.5751999999999988</v>
      </c>
      <c r="AD76" s="44">
        <f t="shared" si="31"/>
        <v>1</v>
      </c>
      <c r="AE76" s="44">
        <v>5.3</v>
      </c>
      <c r="AF76" s="87">
        <f t="shared" si="38"/>
        <v>0</v>
      </c>
      <c r="AG76" s="44">
        <f t="shared" si="39"/>
        <v>0</v>
      </c>
      <c r="AH76" s="90">
        <f t="shared" si="32"/>
        <v>188.05319049635227</v>
      </c>
      <c r="AI76" s="91">
        <f t="shared" si="40"/>
        <v>59.502600000000001</v>
      </c>
      <c r="AJ76" s="82">
        <f t="shared" si="33"/>
        <v>11.424800000000001</v>
      </c>
      <c r="AK76" s="271">
        <f t="shared" si="41"/>
        <v>102</v>
      </c>
      <c r="AL76" s="271">
        <f>VLOOKUP(AK76,RevisedCalcs!$AE$65:$AJ$72,2,FALSE)</f>
        <v>18</v>
      </c>
      <c r="AM76" s="92" t="str">
        <f t="shared" si="34"/>
        <v>10 to 20</v>
      </c>
      <c r="AN76" s="93">
        <f t="shared" si="35"/>
        <v>0</v>
      </c>
      <c r="AO76" s="93" t="str">
        <f t="shared" si="42"/>
        <v>o</v>
      </c>
      <c r="AP76" s="94" t="str">
        <f t="shared" si="36"/>
        <v/>
      </c>
      <c r="AQ76" s="54">
        <v>0</v>
      </c>
      <c r="AR76" s="214">
        <f t="shared" si="37"/>
        <v>0</v>
      </c>
      <c r="AS76" s="214">
        <f t="shared" si="43"/>
        <v>0</v>
      </c>
      <c r="AT76" s="282">
        <f t="shared" si="44"/>
        <v>7.0666666666666664</v>
      </c>
      <c r="AU76" s="268">
        <f>IF(F76&gt;0,RevisedCalcs!$AB$53*F76,"")</f>
        <v>0.25100865538072142</v>
      </c>
      <c r="AV76" s="268" t="str">
        <f>IF(AU76&lt;&gt;"","",SUMIFS(RevisedCalcs!$AF$6:$BN$6,RevisedCalcs!$AF$4:$BN$4,"&lt;="&amp;AT76)/10^3*VLOOKUP(AK76,RevisedCalcs!$AE$65:$AJ$72,6,FALSE))</f>
        <v/>
      </c>
      <c r="AW76" s="270" t="str">
        <f ca="1">IF(AU76="","",IF(AR76=1,-AU76*OFFSET(RevisedCalcs!$AD$79,0,MATCH(E75*24*60,RevisedCalcs!$AE$80:$AI$80,1)),""))</f>
        <v/>
      </c>
      <c r="AX76" s="268">
        <f t="shared" ca="1" si="45"/>
        <v>0.25100865538072142</v>
      </c>
    </row>
    <row r="77" spans="1:50" x14ac:dyDescent="0.3">
      <c r="A77" s="41" t="s">
        <v>231</v>
      </c>
      <c r="B77" s="42">
        <v>3</v>
      </c>
      <c r="C77" s="68" t="s">
        <v>234</v>
      </c>
      <c r="D77" s="95">
        <v>38656.489583333336</v>
      </c>
      <c r="E77" s="96">
        <v>4.409722222222222E-3</v>
      </c>
      <c r="F77" s="41">
        <v>2.1</v>
      </c>
      <c r="G77" s="41">
        <v>2</v>
      </c>
      <c r="H77" s="97">
        <v>3.4259259336977266E-3</v>
      </c>
      <c r="I77" s="98" t="s">
        <v>235</v>
      </c>
      <c r="J77" s="99">
        <v>4.9333333333333336</v>
      </c>
      <c r="K77" s="100">
        <v>40482.489583333336</v>
      </c>
      <c r="L77" s="46">
        <v>197.6</v>
      </c>
      <c r="M77" s="101">
        <v>38656.495138888888</v>
      </c>
      <c r="N77" s="102">
        <v>16</v>
      </c>
      <c r="O77" s="46">
        <v>197.6</v>
      </c>
      <c r="P77" s="57">
        <v>16</v>
      </c>
      <c r="Q77" s="50">
        <v>8.2222222222222224E-2</v>
      </c>
      <c r="R77" s="103">
        <v>197.6</v>
      </c>
      <c r="S77" s="104">
        <v>175.15387827863384</v>
      </c>
      <c r="T77" s="57">
        <v>194</v>
      </c>
      <c r="U77" s="105"/>
      <c r="V77" s="57">
        <v>181.6</v>
      </c>
      <c r="W77" s="57">
        <f t="shared" si="26"/>
        <v>6.4461217213661541</v>
      </c>
      <c r="X77" s="86">
        <f t="shared" si="27"/>
        <v>138.09739999999999</v>
      </c>
      <c r="Y77" s="86" t="str">
        <f t="shared" si="28"/>
        <v/>
      </c>
      <c r="Z77" s="44">
        <f t="shared" si="29"/>
        <v>0</v>
      </c>
      <c r="AA77" s="44" t="str">
        <f t="shared" si="30"/>
        <v>o</v>
      </c>
      <c r="AB77" s="89">
        <f t="shared" si="25"/>
        <v>43.502600000000001</v>
      </c>
      <c r="AC77" s="89">
        <f t="shared" si="25"/>
        <v>-4.5751999999999988</v>
      </c>
      <c r="AD77" s="44">
        <f t="shared" si="31"/>
        <v>1</v>
      </c>
      <c r="AE77" s="44">
        <v>5.3</v>
      </c>
      <c r="AF77" s="87">
        <f t="shared" si="38"/>
        <v>0</v>
      </c>
      <c r="AG77" s="44">
        <f t="shared" si="39"/>
        <v>0</v>
      </c>
      <c r="AH77" s="90">
        <f t="shared" si="32"/>
        <v>191.15387827863384</v>
      </c>
      <c r="AI77" s="91">
        <f t="shared" si="40"/>
        <v>59.502600000000001</v>
      </c>
      <c r="AJ77" s="82">
        <f t="shared" si="33"/>
        <v>11.424800000000001</v>
      </c>
      <c r="AK77" s="271">
        <f t="shared" si="41"/>
        <v>101</v>
      </c>
      <c r="AL77" s="271">
        <f>VLOOKUP(AK77,RevisedCalcs!$AE$65:$AJ$72,2,FALSE)</f>
        <v>3</v>
      </c>
      <c r="AM77" s="92" t="str">
        <f t="shared" si="34"/>
        <v>10 to 20</v>
      </c>
      <c r="AN77" s="93">
        <f t="shared" si="35"/>
        <v>0</v>
      </c>
      <c r="AO77" s="93" t="str">
        <f t="shared" si="42"/>
        <v>o</v>
      </c>
      <c r="AP77" s="94" t="str">
        <f t="shared" si="36"/>
        <v/>
      </c>
      <c r="AQ77" s="54">
        <v>0</v>
      </c>
      <c r="AR77" s="214">
        <f t="shared" si="37"/>
        <v>0</v>
      </c>
      <c r="AS77" s="214">
        <f t="shared" si="43"/>
        <v>0</v>
      </c>
      <c r="AT77" s="282">
        <f t="shared" si="44"/>
        <v>6.35</v>
      </c>
      <c r="AU77" s="268">
        <f>IF(F77&gt;0,RevisedCalcs!$AB$53*F77,"")</f>
        <v>0.29284343127750834</v>
      </c>
      <c r="AV77" s="268" t="str">
        <f>IF(AU77&lt;&gt;"","",SUMIFS(RevisedCalcs!$AF$6:$BN$6,RevisedCalcs!$AF$4:$BN$4,"&lt;="&amp;AT77)/10^3*VLOOKUP(AK77,RevisedCalcs!$AE$65:$AJ$72,6,FALSE))</f>
        <v/>
      </c>
      <c r="AW77" s="270" t="str">
        <f ca="1">IF(AU77="","",IF(AR77=1,-AU77*OFFSET(RevisedCalcs!$AD$79,0,MATCH(E76*24*60,RevisedCalcs!$AE$80:$AI$80,1)),""))</f>
        <v/>
      </c>
      <c r="AX77" s="268">
        <f t="shared" ca="1" si="45"/>
        <v>0.29284343127750834</v>
      </c>
    </row>
    <row r="78" spans="1:50" x14ac:dyDescent="0.3">
      <c r="A78" s="41" t="s">
        <v>231</v>
      </c>
      <c r="B78" s="42">
        <v>4</v>
      </c>
      <c r="C78" s="68" t="s">
        <v>236</v>
      </c>
      <c r="D78" s="95">
        <v>38656.494444444441</v>
      </c>
      <c r="E78" s="96">
        <v>2.0023148148148148E-2</v>
      </c>
      <c r="F78" s="41">
        <v>21.9</v>
      </c>
      <c r="G78" s="41">
        <v>2</v>
      </c>
      <c r="H78" s="97">
        <v>4.5138888526707888E-4</v>
      </c>
      <c r="I78" s="98" t="s">
        <v>237</v>
      </c>
      <c r="J78" s="99">
        <v>0.65</v>
      </c>
      <c r="K78" s="100">
        <v>40482.494444444441</v>
      </c>
      <c r="L78" s="46">
        <v>199.4</v>
      </c>
      <c r="M78" s="101">
        <v>38656.495138888888</v>
      </c>
      <c r="N78" s="102">
        <v>16</v>
      </c>
      <c r="O78" s="46">
        <v>199.4</v>
      </c>
      <c r="P78" s="57">
        <v>16</v>
      </c>
      <c r="Q78" s="50">
        <v>1.0833333333333334E-2</v>
      </c>
      <c r="R78" s="103">
        <v>199.4</v>
      </c>
      <c r="S78" s="104">
        <v>177.62237503033424</v>
      </c>
      <c r="T78" s="57">
        <v>195.8</v>
      </c>
      <c r="U78" s="105"/>
      <c r="V78" s="57">
        <v>183.4</v>
      </c>
      <c r="W78" s="57">
        <f t="shared" si="26"/>
        <v>5.7776249696657658</v>
      </c>
      <c r="X78" s="86">
        <f t="shared" si="27"/>
        <v>139.8974</v>
      </c>
      <c r="Y78" s="86" t="str">
        <f t="shared" si="28"/>
        <v/>
      </c>
      <c r="Z78" s="44">
        <f t="shared" si="29"/>
        <v>0</v>
      </c>
      <c r="AA78" s="44" t="str">
        <f t="shared" si="30"/>
        <v>o</v>
      </c>
      <c r="AB78" s="89">
        <f t="shared" si="25"/>
        <v>43.502600000000001</v>
      </c>
      <c r="AC78" s="89">
        <f t="shared" si="25"/>
        <v>-4.5751999999999988</v>
      </c>
      <c r="AD78" s="44">
        <f t="shared" si="31"/>
        <v>1</v>
      </c>
      <c r="AE78" s="44">
        <v>5.3</v>
      </c>
      <c r="AF78" s="87">
        <f t="shared" si="38"/>
        <v>0</v>
      </c>
      <c r="AG78" s="44">
        <f t="shared" si="39"/>
        <v>0</v>
      </c>
      <c r="AH78" s="90">
        <f t="shared" si="32"/>
        <v>193.62237503033424</v>
      </c>
      <c r="AI78" s="91">
        <f t="shared" si="40"/>
        <v>59.502600000000001</v>
      </c>
      <c r="AJ78" s="82">
        <f t="shared" si="33"/>
        <v>11.424800000000001</v>
      </c>
      <c r="AK78" s="271">
        <f t="shared" si="41"/>
        <v>101</v>
      </c>
      <c r="AL78" s="271">
        <f>VLOOKUP(AK78,RevisedCalcs!$AE$65:$AJ$72,2,FALSE)</f>
        <v>3</v>
      </c>
      <c r="AM78" s="92" t="str">
        <f t="shared" si="34"/>
        <v>10 to 20</v>
      </c>
      <c r="AN78" s="93">
        <f t="shared" si="35"/>
        <v>0</v>
      </c>
      <c r="AO78" s="93" t="str">
        <f t="shared" si="42"/>
        <v>o</v>
      </c>
      <c r="AP78" s="94" t="str">
        <f t="shared" si="36"/>
        <v/>
      </c>
      <c r="AQ78" s="54">
        <v>0</v>
      </c>
      <c r="AR78" s="214">
        <f t="shared" si="37"/>
        <v>0</v>
      </c>
      <c r="AS78" s="214">
        <f t="shared" si="43"/>
        <v>0</v>
      </c>
      <c r="AT78" s="282">
        <f t="shared" si="44"/>
        <v>28.833333333333332</v>
      </c>
      <c r="AU78" s="268">
        <f>IF(F78&gt;0,RevisedCalcs!$AB$53*F78,"")</f>
        <v>3.0539386404654438</v>
      </c>
      <c r="AV78" s="268" t="str">
        <f>IF(AU78&lt;&gt;"","",SUMIFS(RevisedCalcs!$AF$6:$BN$6,RevisedCalcs!$AF$4:$BN$4,"&lt;="&amp;AT78)/10^3*VLOOKUP(AK78,RevisedCalcs!$AE$65:$AJ$72,6,FALSE))</f>
        <v/>
      </c>
      <c r="AW78" s="270" t="str">
        <f ca="1">IF(AU78="","",IF(AR78=1,-AU78*OFFSET(RevisedCalcs!$AD$79,0,MATCH(E77*24*60,RevisedCalcs!$AE$80:$AI$80,1)),""))</f>
        <v/>
      </c>
      <c r="AX78" s="268">
        <f t="shared" ca="1" si="45"/>
        <v>3.0539386404654438</v>
      </c>
    </row>
    <row r="79" spans="1:50" x14ac:dyDescent="0.3">
      <c r="A79" s="41" t="s">
        <v>231</v>
      </c>
      <c r="B79" s="42">
        <v>5</v>
      </c>
      <c r="C79" s="68" t="s">
        <v>238</v>
      </c>
      <c r="D79" s="95">
        <v>38656.525694444441</v>
      </c>
      <c r="E79" s="96">
        <v>5.4861111111111117E-3</v>
      </c>
      <c r="F79" s="41">
        <v>4.8</v>
      </c>
      <c r="G79" s="41">
        <v>2</v>
      </c>
      <c r="H79" s="97">
        <v>1.1226851849642117E-2</v>
      </c>
      <c r="I79" s="98" t="s">
        <v>239</v>
      </c>
      <c r="J79" s="99">
        <v>16.166666666666668</v>
      </c>
      <c r="K79" s="100">
        <v>40482.525694444441</v>
      </c>
      <c r="L79" s="46">
        <v>183.2</v>
      </c>
      <c r="M79" s="101">
        <v>38656.536805555559</v>
      </c>
      <c r="N79" s="102">
        <v>16</v>
      </c>
      <c r="O79" s="46">
        <v>183.2</v>
      </c>
      <c r="P79" s="57">
        <v>16</v>
      </c>
      <c r="Q79" s="50">
        <v>0.26944444444444449</v>
      </c>
      <c r="R79" s="103">
        <v>183.2</v>
      </c>
      <c r="S79" s="104">
        <v>170.54920427471487</v>
      </c>
      <c r="T79" s="57">
        <v>194</v>
      </c>
      <c r="U79" s="105"/>
      <c r="V79" s="57">
        <v>167.2</v>
      </c>
      <c r="W79" s="57">
        <f t="shared" si="26"/>
        <v>3.3492042747148787</v>
      </c>
      <c r="X79" s="86">
        <f t="shared" si="27"/>
        <v>123.69739999999999</v>
      </c>
      <c r="Y79" s="86" t="str">
        <f t="shared" si="28"/>
        <v/>
      </c>
      <c r="Z79" s="44">
        <f t="shared" si="29"/>
        <v>0</v>
      </c>
      <c r="AA79" s="44" t="str">
        <f t="shared" si="30"/>
        <v>o</v>
      </c>
      <c r="AB79" s="89">
        <f t="shared" si="25"/>
        <v>43.502600000000001</v>
      </c>
      <c r="AC79" s="89">
        <f t="shared" si="25"/>
        <v>-4.5751999999999988</v>
      </c>
      <c r="AD79" s="44">
        <f t="shared" si="31"/>
        <v>1</v>
      </c>
      <c r="AE79" s="44">
        <v>5.3</v>
      </c>
      <c r="AF79" s="87">
        <f t="shared" si="38"/>
        <v>0</v>
      </c>
      <c r="AG79" s="44">
        <f t="shared" si="39"/>
        <v>0</v>
      </c>
      <c r="AH79" s="90">
        <f t="shared" si="32"/>
        <v>186.54920427471487</v>
      </c>
      <c r="AI79" s="91">
        <f t="shared" si="40"/>
        <v>59.502600000000001</v>
      </c>
      <c r="AJ79" s="82">
        <f t="shared" si="33"/>
        <v>11.424800000000001</v>
      </c>
      <c r="AK79" s="271">
        <f t="shared" si="41"/>
        <v>102</v>
      </c>
      <c r="AL79" s="271">
        <f>VLOOKUP(AK79,RevisedCalcs!$AE$65:$AJ$72,2,FALSE)</f>
        <v>18</v>
      </c>
      <c r="AM79" s="92" t="str">
        <f t="shared" si="34"/>
        <v>10 to 20</v>
      </c>
      <c r="AN79" s="93">
        <f t="shared" si="35"/>
        <v>0</v>
      </c>
      <c r="AO79" s="93" t="str">
        <f t="shared" si="42"/>
        <v>o</v>
      </c>
      <c r="AP79" s="94" t="str">
        <f t="shared" si="36"/>
        <v/>
      </c>
      <c r="AQ79" s="54">
        <v>0</v>
      </c>
      <c r="AR79" s="214">
        <f t="shared" si="37"/>
        <v>0</v>
      </c>
      <c r="AS79" s="214">
        <f t="shared" si="43"/>
        <v>0</v>
      </c>
      <c r="AT79" s="282">
        <f t="shared" si="44"/>
        <v>7.9000000000000012</v>
      </c>
      <c r="AU79" s="268">
        <f>IF(F79&gt;0,RevisedCalcs!$AB$53*F79,"")</f>
        <v>0.66935641434859039</v>
      </c>
      <c r="AV79" s="268" t="str">
        <f>IF(AU79&lt;&gt;"","",SUMIFS(RevisedCalcs!$AF$6:$BN$6,RevisedCalcs!$AF$4:$BN$4,"&lt;="&amp;AT79)/10^3*VLOOKUP(AK79,RevisedCalcs!$AE$65:$AJ$72,6,FALSE))</f>
        <v/>
      </c>
      <c r="AW79" s="270" t="str">
        <f ca="1">IF(AU79="","",IF(AR79=1,-AU79*OFFSET(RevisedCalcs!$AD$79,0,MATCH(E78*24*60,RevisedCalcs!$AE$80:$AI$80,1)),""))</f>
        <v/>
      </c>
      <c r="AX79" s="268">
        <f t="shared" ca="1" si="45"/>
        <v>0.66935641434859039</v>
      </c>
    </row>
    <row r="80" spans="1:50" x14ac:dyDescent="0.3">
      <c r="A80" s="41" t="s">
        <v>231</v>
      </c>
      <c r="B80" s="42">
        <v>6</v>
      </c>
      <c r="C80" s="68" t="s">
        <v>240</v>
      </c>
      <c r="D80" s="95">
        <v>38656.531944444447</v>
      </c>
      <c r="E80" s="96">
        <v>2.5462962962962961E-4</v>
      </c>
      <c r="F80" s="41">
        <v>0</v>
      </c>
      <c r="G80" s="41">
        <v>2</v>
      </c>
      <c r="H80" s="97">
        <v>7.638888928340748E-4</v>
      </c>
      <c r="I80" s="98" t="s">
        <v>241</v>
      </c>
      <c r="J80" s="99">
        <v>1.1000000000000001</v>
      </c>
      <c r="K80" s="100">
        <v>40482.531944444447</v>
      </c>
      <c r="L80" s="46">
        <v>201.2</v>
      </c>
      <c r="M80" s="101">
        <v>38656.536805555559</v>
      </c>
      <c r="N80" s="102">
        <v>16</v>
      </c>
      <c r="O80" s="46">
        <v>201.2</v>
      </c>
      <c r="P80" s="57">
        <v>16</v>
      </c>
      <c r="Q80" s="50">
        <v>1.8333333333333333E-2</v>
      </c>
      <c r="R80" s="103">
        <v>201.2</v>
      </c>
      <c r="S80" s="104">
        <v>177.36141176049927</v>
      </c>
      <c r="T80" s="57">
        <v>199.4</v>
      </c>
      <c r="U80" s="105"/>
      <c r="V80" s="57">
        <v>185.2</v>
      </c>
      <c r="W80" s="57">
        <f t="shared" si="26"/>
        <v>7.8385882395007229</v>
      </c>
      <c r="X80" s="86">
        <f t="shared" si="27"/>
        <v>141.69739999999999</v>
      </c>
      <c r="Y80" s="86" t="str">
        <f t="shared" si="28"/>
        <v/>
      </c>
      <c r="Z80" s="44">
        <f t="shared" si="29"/>
        <v>0</v>
      </c>
      <c r="AA80" s="44" t="str">
        <f t="shared" si="30"/>
        <v>o</v>
      </c>
      <c r="AB80" s="89">
        <f t="shared" si="25"/>
        <v>43.502600000000001</v>
      </c>
      <c r="AC80" s="89">
        <f t="shared" si="25"/>
        <v>-4.5751999999999988</v>
      </c>
      <c r="AD80" s="44">
        <f t="shared" si="31"/>
        <v>1</v>
      </c>
      <c r="AE80" s="44">
        <v>5.3</v>
      </c>
      <c r="AF80" s="87">
        <f t="shared" si="38"/>
        <v>0</v>
      </c>
      <c r="AG80" s="44">
        <f t="shared" si="39"/>
        <v>0</v>
      </c>
      <c r="AH80" s="90">
        <f t="shared" si="32"/>
        <v>193.36141176049927</v>
      </c>
      <c r="AI80" s="91">
        <f t="shared" si="40"/>
        <v>59.502600000000001</v>
      </c>
      <c r="AJ80" s="82">
        <f t="shared" si="33"/>
        <v>11.424800000000001</v>
      </c>
      <c r="AK80" s="271">
        <f t="shared" si="41"/>
        <v>101</v>
      </c>
      <c r="AL80" s="271">
        <f>VLOOKUP(AK80,RevisedCalcs!$AE$65:$AJ$72,2,FALSE)</f>
        <v>3</v>
      </c>
      <c r="AM80" s="92" t="str">
        <f t="shared" si="34"/>
        <v>10 to 20</v>
      </c>
      <c r="AN80" s="93">
        <f t="shared" si="35"/>
        <v>0</v>
      </c>
      <c r="AO80" s="93" t="str">
        <f t="shared" si="42"/>
        <v>o</v>
      </c>
      <c r="AP80" s="94" t="str">
        <f t="shared" si="36"/>
        <v/>
      </c>
      <c r="AQ80" s="54">
        <v>0</v>
      </c>
      <c r="AR80" s="214">
        <f t="shared" si="37"/>
        <v>0</v>
      </c>
      <c r="AS80" s="214">
        <f t="shared" si="43"/>
        <v>0</v>
      </c>
      <c r="AT80" s="282">
        <f t="shared" si="44"/>
        <v>0.36666666666666664</v>
      </c>
      <c r="AU80" s="268" t="str">
        <f>IF(F80&gt;0,RevisedCalcs!$AB$53*F80,"")</f>
        <v/>
      </c>
      <c r="AV80" s="268">
        <f>IF(AU80&lt;&gt;"","",SUMIFS(RevisedCalcs!$AF$6:$BN$6,RevisedCalcs!$AF$4:$BN$4,"&lt;="&amp;AT80)/10^3*VLOOKUP(AK80,RevisedCalcs!$AE$65:$AJ$72,6,FALSE))</f>
        <v>0</v>
      </c>
      <c r="AW80" s="270" t="str">
        <f ca="1">IF(AU80="","",IF(AR80=1,-AU80*OFFSET(RevisedCalcs!$AD$79,0,MATCH(E79*24*60,RevisedCalcs!$AE$80:$AI$80,1)),""))</f>
        <v/>
      </c>
      <c r="AX80" s="268">
        <f t="shared" ca="1" si="45"/>
        <v>0</v>
      </c>
    </row>
    <row r="81" spans="1:50" x14ac:dyDescent="0.3">
      <c r="A81" s="41" t="s">
        <v>231</v>
      </c>
      <c r="B81" s="42">
        <v>7</v>
      </c>
      <c r="C81" s="68" t="s">
        <v>242</v>
      </c>
      <c r="D81" s="95">
        <v>38656.553472222222</v>
      </c>
      <c r="E81" s="96">
        <v>5.7523148148148143E-3</v>
      </c>
      <c r="F81" s="41">
        <v>4.5999999999999996</v>
      </c>
      <c r="G81" s="41">
        <v>2</v>
      </c>
      <c r="H81" s="97">
        <v>2.1273148144246079E-2</v>
      </c>
      <c r="I81" s="98" t="s">
        <v>243</v>
      </c>
      <c r="J81" s="99">
        <v>30.633333333333333</v>
      </c>
      <c r="K81" s="100">
        <v>40482.553472222222</v>
      </c>
      <c r="L81" s="46">
        <v>165.2</v>
      </c>
      <c r="M81" s="101">
        <v>38656.536805555559</v>
      </c>
      <c r="N81" s="102">
        <v>16</v>
      </c>
      <c r="O81" s="46">
        <v>165.2</v>
      </c>
      <c r="P81" s="57">
        <v>16</v>
      </c>
      <c r="Q81" s="50">
        <v>0.51055555555555554</v>
      </c>
      <c r="R81" s="103">
        <v>165.2</v>
      </c>
      <c r="S81" s="104">
        <v>165.93255401610725</v>
      </c>
      <c r="T81" s="57">
        <v>195.8</v>
      </c>
      <c r="U81" s="105"/>
      <c r="V81" s="57">
        <v>149.19999999999999</v>
      </c>
      <c r="W81" s="57">
        <f t="shared" si="26"/>
        <v>16.732554016107258</v>
      </c>
      <c r="X81" s="86">
        <f t="shared" si="27"/>
        <v>105.69739999999999</v>
      </c>
      <c r="Y81" s="86" t="str">
        <f t="shared" si="28"/>
        <v/>
      </c>
      <c r="Z81" s="44">
        <f t="shared" si="29"/>
        <v>0</v>
      </c>
      <c r="AA81" s="44" t="str">
        <f t="shared" si="30"/>
        <v>o</v>
      </c>
      <c r="AB81" s="89">
        <f t="shared" si="25"/>
        <v>43.502600000000001</v>
      </c>
      <c r="AC81" s="89">
        <f t="shared" si="25"/>
        <v>-4.5751999999999988</v>
      </c>
      <c r="AD81" s="44">
        <f t="shared" si="31"/>
        <v>1</v>
      </c>
      <c r="AE81" s="44">
        <v>5.3</v>
      </c>
      <c r="AF81" s="87">
        <f t="shared" si="38"/>
        <v>0</v>
      </c>
      <c r="AG81" s="44">
        <f t="shared" si="39"/>
        <v>0</v>
      </c>
      <c r="AH81" s="90">
        <f t="shared" si="32"/>
        <v>181.93255401610725</v>
      </c>
      <c r="AI81" s="91">
        <f t="shared" si="40"/>
        <v>59.502600000000001</v>
      </c>
      <c r="AJ81" s="82">
        <f t="shared" si="33"/>
        <v>11.424800000000001</v>
      </c>
      <c r="AK81" s="271">
        <f t="shared" si="41"/>
        <v>103</v>
      </c>
      <c r="AL81" s="271">
        <f>VLOOKUP(AK81,RevisedCalcs!$AE$65:$AJ$72,2,FALSE)</f>
        <v>45</v>
      </c>
      <c r="AM81" s="92" t="str">
        <f t="shared" si="34"/>
        <v>10 to 20</v>
      </c>
      <c r="AN81" s="93">
        <f t="shared" si="35"/>
        <v>0</v>
      </c>
      <c r="AO81" s="93" t="str">
        <f t="shared" si="42"/>
        <v>o</v>
      </c>
      <c r="AP81" s="94" t="str">
        <f t="shared" si="36"/>
        <v/>
      </c>
      <c r="AQ81" s="54">
        <v>0</v>
      </c>
      <c r="AR81" s="214">
        <f t="shared" si="37"/>
        <v>0</v>
      </c>
      <c r="AS81" s="214">
        <f t="shared" si="43"/>
        <v>0</v>
      </c>
      <c r="AT81" s="282">
        <f t="shared" si="44"/>
        <v>8.2833333333333332</v>
      </c>
      <c r="AU81" s="268">
        <f>IF(F81&gt;0,RevisedCalcs!$AB$53*F81,"")</f>
        <v>0.64146656375073241</v>
      </c>
      <c r="AV81" s="268" t="str">
        <f>IF(AU81&lt;&gt;"","",SUMIFS(RevisedCalcs!$AF$6:$BN$6,RevisedCalcs!$AF$4:$BN$4,"&lt;="&amp;AT81)/10^3*VLOOKUP(AK81,RevisedCalcs!$AE$65:$AJ$72,6,FALSE))</f>
        <v/>
      </c>
      <c r="AW81" s="270" t="str">
        <f ca="1">IF(AU81="","",IF(AR81=1,-AU81*OFFSET(RevisedCalcs!$AD$79,0,MATCH(E80*24*60,RevisedCalcs!$AE$80:$AI$80,1)),""))</f>
        <v/>
      </c>
      <c r="AX81" s="268">
        <f t="shared" ca="1" si="45"/>
        <v>0.64146656375073241</v>
      </c>
    </row>
    <row r="82" spans="1:50" x14ac:dyDescent="0.3">
      <c r="A82" s="41" t="s">
        <v>231</v>
      </c>
      <c r="B82" s="42">
        <v>8</v>
      </c>
      <c r="C82" s="68" t="s">
        <v>244</v>
      </c>
      <c r="D82" s="95">
        <v>38656.572916666664</v>
      </c>
      <c r="E82" s="96">
        <v>7.3148148148148148E-3</v>
      </c>
      <c r="F82" s="41">
        <v>7.4</v>
      </c>
      <c r="G82" s="41">
        <v>2</v>
      </c>
      <c r="H82" s="97">
        <v>1.3692129628907423E-2</v>
      </c>
      <c r="I82" s="98" t="s">
        <v>185</v>
      </c>
      <c r="J82" s="99">
        <v>19.716666666666665</v>
      </c>
      <c r="K82" s="100">
        <v>40482.572916666664</v>
      </c>
      <c r="L82" s="46">
        <v>177.8</v>
      </c>
      <c r="M82" s="101">
        <v>38656.578472222223</v>
      </c>
      <c r="N82" s="102">
        <v>16</v>
      </c>
      <c r="O82" s="46">
        <v>177.8</v>
      </c>
      <c r="P82" s="57">
        <v>16</v>
      </c>
      <c r="Q82" s="50">
        <v>0.32861111111111108</v>
      </c>
      <c r="R82" s="103">
        <v>177.8</v>
      </c>
      <c r="S82" s="104">
        <v>168.5824493623189</v>
      </c>
      <c r="T82" s="57">
        <v>195.8</v>
      </c>
      <c r="U82" s="105"/>
      <c r="V82" s="57">
        <v>161.80000000000001</v>
      </c>
      <c r="W82" s="57">
        <f t="shared" si="26"/>
        <v>6.7824493623188857</v>
      </c>
      <c r="X82" s="86">
        <f t="shared" si="27"/>
        <v>118.29740000000001</v>
      </c>
      <c r="Y82" s="86" t="str">
        <f t="shared" si="28"/>
        <v/>
      </c>
      <c r="Z82" s="44">
        <f t="shared" si="29"/>
        <v>0</v>
      </c>
      <c r="AA82" s="44" t="str">
        <f t="shared" si="30"/>
        <v>o</v>
      </c>
      <c r="AB82" s="89">
        <f t="shared" si="25"/>
        <v>43.502600000000001</v>
      </c>
      <c r="AC82" s="89">
        <f t="shared" si="25"/>
        <v>-4.5751999999999988</v>
      </c>
      <c r="AD82" s="44">
        <f t="shared" si="31"/>
        <v>1</v>
      </c>
      <c r="AE82" s="44">
        <v>5.3</v>
      </c>
      <c r="AF82" s="87">
        <f t="shared" si="38"/>
        <v>0</v>
      </c>
      <c r="AG82" s="44">
        <f t="shared" si="39"/>
        <v>0</v>
      </c>
      <c r="AH82" s="90">
        <f t="shared" si="32"/>
        <v>184.5824493623189</v>
      </c>
      <c r="AI82" s="91">
        <f t="shared" si="40"/>
        <v>59.502600000000001</v>
      </c>
      <c r="AJ82" s="82">
        <f t="shared" si="33"/>
        <v>11.424800000000001</v>
      </c>
      <c r="AK82" s="271">
        <f t="shared" si="41"/>
        <v>102</v>
      </c>
      <c r="AL82" s="271">
        <f>VLOOKUP(AK82,RevisedCalcs!$AE$65:$AJ$72,2,FALSE)</f>
        <v>18</v>
      </c>
      <c r="AM82" s="92" t="str">
        <f t="shared" si="34"/>
        <v>10 to 20</v>
      </c>
      <c r="AN82" s="93">
        <f t="shared" si="35"/>
        <v>0</v>
      </c>
      <c r="AO82" s="93" t="str">
        <f t="shared" si="42"/>
        <v>o</v>
      </c>
      <c r="AP82" s="94" t="str">
        <f t="shared" si="36"/>
        <v/>
      </c>
      <c r="AQ82" s="54">
        <v>0</v>
      </c>
      <c r="AR82" s="214">
        <f t="shared" si="37"/>
        <v>0</v>
      </c>
      <c r="AS82" s="214">
        <f t="shared" si="43"/>
        <v>0</v>
      </c>
      <c r="AT82" s="282">
        <f t="shared" si="44"/>
        <v>10.533333333333333</v>
      </c>
      <c r="AU82" s="268">
        <f>IF(F82&gt;0,RevisedCalcs!$AB$53*F82,"")</f>
        <v>1.0319244721207437</v>
      </c>
      <c r="AV82" s="268" t="str">
        <f>IF(AU82&lt;&gt;"","",SUMIFS(RevisedCalcs!$AF$6:$BN$6,RevisedCalcs!$AF$4:$BN$4,"&lt;="&amp;AT82)/10^3*VLOOKUP(AK82,RevisedCalcs!$AE$65:$AJ$72,6,FALSE))</f>
        <v/>
      </c>
      <c r="AW82" s="270" t="str">
        <f ca="1">IF(AU82="","",IF(AR82=1,-AU82*OFFSET(RevisedCalcs!$AD$79,0,MATCH(E81*24*60,RevisedCalcs!$AE$80:$AI$80,1)),""))</f>
        <v/>
      </c>
      <c r="AX82" s="268">
        <f t="shared" ca="1" si="45"/>
        <v>1.0319244721207437</v>
      </c>
    </row>
    <row r="83" spans="1:50" x14ac:dyDescent="0.3">
      <c r="A83" s="41" t="s">
        <v>231</v>
      </c>
      <c r="B83" s="42">
        <v>9</v>
      </c>
      <c r="C83" s="68" t="s">
        <v>245</v>
      </c>
      <c r="D83" s="95">
        <v>38656.618055555555</v>
      </c>
      <c r="E83" s="96">
        <v>1.2766203703703703E-2</v>
      </c>
      <c r="F83" s="41">
        <v>15.4</v>
      </c>
      <c r="G83" s="41">
        <v>2</v>
      </c>
      <c r="H83" s="97">
        <v>3.7824074075615499E-2</v>
      </c>
      <c r="I83" s="98" t="s">
        <v>246</v>
      </c>
      <c r="J83" s="99">
        <v>54.466666666666669</v>
      </c>
      <c r="K83" s="100">
        <v>40482.618055555555</v>
      </c>
      <c r="L83" s="46">
        <v>145.4</v>
      </c>
      <c r="M83" s="101">
        <v>38656.620138888888</v>
      </c>
      <c r="N83" s="102">
        <v>17.100000000000001</v>
      </c>
      <c r="O83" s="46">
        <v>145.4</v>
      </c>
      <c r="P83" s="57">
        <v>17.100000000000001</v>
      </c>
      <c r="Q83" s="50">
        <v>0.90777777777777779</v>
      </c>
      <c r="R83" s="103">
        <v>145.4</v>
      </c>
      <c r="S83" s="104">
        <v>149.56778806817906</v>
      </c>
      <c r="T83" s="57">
        <v>194</v>
      </c>
      <c r="U83" s="105"/>
      <c r="V83" s="57">
        <v>128.30000000000001</v>
      </c>
      <c r="W83" s="57">
        <f t="shared" si="26"/>
        <v>21.267788068179044</v>
      </c>
      <c r="X83" s="86">
        <f t="shared" si="27"/>
        <v>85.341240000000013</v>
      </c>
      <c r="Y83" s="86" t="str">
        <f t="shared" si="28"/>
        <v/>
      </c>
      <c r="Z83" s="44">
        <f t="shared" si="29"/>
        <v>0</v>
      </c>
      <c r="AA83" s="44" t="str">
        <f t="shared" si="30"/>
        <v>o</v>
      </c>
      <c r="AB83" s="89">
        <f t="shared" si="25"/>
        <v>42.958759999999998</v>
      </c>
      <c r="AC83" s="89">
        <f t="shared" si="25"/>
        <v>-4.8717599999999983</v>
      </c>
      <c r="AD83" s="44">
        <f t="shared" si="31"/>
        <v>1</v>
      </c>
      <c r="AE83" s="44">
        <v>5.3</v>
      </c>
      <c r="AF83" s="87">
        <f t="shared" si="38"/>
        <v>0</v>
      </c>
      <c r="AG83" s="44">
        <f t="shared" si="39"/>
        <v>0</v>
      </c>
      <c r="AH83" s="90">
        <f t="shared" si="32"/>
        <v>166.66778806817905</v>
      </c>
      <c r="AI83" s="91">
        <f t="shared" si="40"/>
        <v>60.058759999999999</v>
      </c>
      <c r="AJ83" s="82">
        <f t="shared" si="33"/>
        <v>12.228240000000003</v>
      </c>
      <c r="AK83" s="271">
        <f t="shared" si="41"/>
        <v>103</v>
      </c>
      <c r="AL83" s="271">
        <f>VLOOKUP(AK83,RevisedCalcs!$AE$65:$AJ$72,2,FALSE)</f>
        <v>45</v>
      </c>
      <c r="AM83" s="92" t="str">
        <f t="shared" si="34"/>
        <v>10 to 20</v>
      </c>
      <c r="AN83" s="93">
        <f t="shared" si="35"/>
        <v>0</v>
      </c>
      <c r="AO83" s="93" t="str">
        <f t="shared" si="42"/>
        <v>o</v>
      </c>
      <c r="AP83" s="94" t="str">
        <f t="shared" si="36"/>
        <v/>
      </c>
      <c r="AQ83" s="54">
        <v>0</v>
      </c>
      <c r="AR83" s="214">
        <f t="shared" si="37"/>
        <v>0</v>
      </c>
      <c r="AS83" s="214">
        <f t="shared" si="43"/>
        <v>0</v>
      </c>
      <c r="AT83" s="282">
        <f t="shared" si="44"/>
        <v>18.383333333333333</v>
      </c>
      <c r="AU83" s="268">
        <f>IF(F83&gt;0,RevisedCalcs!$AB$53*F83,"")</f>
        <v>2.1475184960350608</v>
      </c>
      <c r="AV83" s="268" t="str">
        <f>IF(AU83&lt;&gt;"","",SUMIFS(RevisedCalcs!$AF$6:$BN$6,RevisedCalcs!$AF$4:$BN$4,"&lt;="&amp;AT83)/10^3*VLOOKUP(AK83,RevisedCalcs!$AE$65:$AJ$72,6,FALSE))</f>
        <v/>
      </c>
      <c r="AW83" s="270" t="str">
        <f ca="1">IF(AU83="","",IF(AR83=1,-AU83*OFFSET(RevisedCalcs!$AD$79,0,MATCH(E82*24*60,RevisedCalcs!$AE$80:$AI$80,1)),""))</f>
        <v/>
      </c>
      <c r="AX83" s="268">
        <f t="shared" ca="1" si="45"/>
        <v>2.1475184960350608</v>
      </c>
    </row>
    <row r="84" spans="1:50" x14ac:dyDescent="0.3">
      <c r="A84" s="41" t="s">
        <v>231</v>
      </c>
      <c r="B84" s="42">
        <v>10</v>
      </c>
      <c r="C84" s="68" t="s">
        <v>247</v>
      </c>
      <c r="D84" s="95">
        <v>38656.65902777778</v>
      </c>
      <c r="E84" s="96">
        <v>7.3032407407407412E-3</v>
      </c>
      <c r="F84" s="41">
        <v>4.9000000000000004</v>
      </c>
      <c r="G84" s="41">
        <v>2</v>
      </c>
      <c r="H84" s="97">
        <v>2.8206018519995268E-2</v>
      </c>
      <c r="I84" s="98" t="s">
        <v>248</v>
      </c>
      <c r="J84" s="99">
        <v>40.616666666666667</v>
      </c>
      <c r="K84" s="100">
        <v>40482.65902777778</v>
      </c>
      <c r="L84" s="46">
        <v>159.80000000000001</v>
      </c>
      <c r="M84" s="101">
        <v>38656.661805555559</v>
      </c>
      <c r="N84" s="102">
        <v>17.100000000000001</v>
      </c>
      <c r="O84" s="46">
        <v>159.80000000000001</v>
      </c>
      <c r="P84" s="57">
        <v>17.100000000000001</v>
      </c>
      <c r="Q84" s="50">
        <v>0.67694444444444446</v>
      </c>
      <c r="R84" s="103">
        <v>159.80000000000001</v>
      </c>
      <c r="S84" s="104">
        <v>154.91521154865711</v>
      </c>
      <c r="T84" s="57">
        <v>195.8</v>
      </c>
      <c r="U84" s="105"/>
      <c r="V84" s="57">
        <v>142.70000000000002</v>
      </c>
      <c r="W84" s="57">
        <f t="shared" si="26"/>
        <v>12.215211548657095</v>
      </c>
      <c r="X84" s="86">
        <f t="shared" si="27"/>
        <v>99.741240000000019</v>
      </c>
      <c r="Y84" s="86" t="str">
        <f t="shared" si="28"/>
        <v/>
      </c>
      <c r="Z84" s="44">
        <f t="shared" si="29"/>
        <v>0</v>
      </c>
      <c r="AA84" s="44" t="str">
        <f t="shared" si="30"/>
        <v>o</v>
      </c>
      <c r="AB84" s="89">
        <f t="shared" si="25"/>
        <v>42.958759999999998</v>
      </c>
      <c r="AC84" s="89">
        <f t="shared" si="25"/>
        <v>-4.8717599999999983</v>
      </c>
      <c r="AD84" s="44">
        <f t="shared" si="31"/>
        <v>1</v>
      </c>
      <c r="AE84" s="44">
        <v>5.3</v>
      </c>
      <c r="AF84" s="87">
        <f t="shared" si="38"/>
        <v>0</v>
      </c>
      <c r="AG84" s="44">
        <f t="shared" si="39"/>
        <v>0</v>
      </c>
      <c r="AH84" s="90">
        <f t="shared" si="32"/>
        <v>172.01521154865711</v>
      </c>
      <c r="AI84" s="91">
        <f t="shared" si="40"/>
        <v>60.058759999999999</v>
      </c>
      <c r="AJ84" s="82">
        <f t="shared" si="33"/>
        <v>12.228240000000003</v>
      </c>
      <c r="AK84" s="271">
        <f t="shared" si="41"/>
        <v>103</v>
      </c>
      <c r="AL84" s="271">
        <f>VLOOKUP(AK84,RevisedCalcs!$AE$65:$AJ$72,2,FALSE)</f>
        <v>45</v>
      </c>
      <c r="AM84" s="92" t="str">
        <f t="shared" si="34"/>
        <v>10 to 20</v>
      </c>
      <c r="AN84" s="93">
        <f t="shared" si="35"/>
        <v>0</v>
      </c>
      <c r="AO84" s="93" t="str">
        <f t="shared" si="42"/>
        <v>o</v>
      </c>
      <c r="AP84" s="94" t="str">
        <f t="shared" si="36"/>
        <v/>
      </c>
      <c r="AQ84" s="54">
        <v>0</v>
      </c>
      <c r="AR84" s="214">
        <f t="shared" si="37"/>
        <v>0</v>
      </c>
      <c r="AS84" s="214">
        <f t="shared" si="43"/>
        <v>0</v>
      </c>
      <c r="AT84" s="282">
        <f t="shared" si="44"/>
        <v>10.516666666666667</v>
      </c>
      <c r="AU84" s="268">
        <f>IF(F84&gt;0,RevisedCalcs!$AB$53*F84,"")</f>
        <v>0.68330133964751949</v>
      </c>
      <c r="AV84" s="268" t="str">
        <f>IF(AU84&lt;&gt;"","",SUMIFS(RevisedCalcs!$AF$6:$BN$6,RevisedCalcs!$AF$4:$BN$4,"&lt;="&amp;AT84)/10^3*VLOOKUP(AK84,RevisedCalcs!$AE$65:$AJ$72,6,FALSE))</f>
        <v/>
      </c>
      <c r="AW84" s="270" t="str">
        <f ca="1">IF(AU84="","",IF(AR84=1,-AU84*OFFSET(RevisedCalcs!$AD$79,0,MATCH(E83*24*60,RevisedCalcs!$AE$80:$AI$80,1)),""))</f>
        <v/>
      </c>
      <c r="AX84" s="268">
        <f t="shared" ca="1" si="45"/>
        <v>0.68330133964751949</v>
      </c>
    </row>
    <row r="85" spans="1:50" x14ac:dyDescent="0.3">
      <c r="A85" s="41" t="s">
        <v>231</v>
      </c>
      <c r="B85" s="42">
        <v>11</v>
      </c>
      <c r="C85" s="68" t="s">
        <v>249</v>
      </c>
      <c r="D85" s="95">
        <v>38656.67291666667</v>
      </c>
      <c r="E85" s="96">
        <v>1.3275462962962963E-2</v>
      </c>
      <c r="F85" s="41">
        <v>8.1999999999999993</v>
      </c>
      <c r="G85" s="41">
        <v>2</v>
      </c>
      <c r="H85" s="97">
        <v>6.5856481523951516E-3</v>
      </c>
      <c r="I85" s="98" t="s">
        <v>250</v>
      </c>
      <c r="J85" s="99">
        <v>9.4833333333333325</v>
      </c>
      <c r="K85" s="100">
        <v>40482.67291666667</v>
      </c>
      <c r="L85" s="46">
        <v>194</v>
      </c>
      <c r="M85" s="101">
        <v>38656.661805555559</v>
      </c>
      <c r="N85" s="102">
        <v>17.100000000000001</v>
      </c>
      <c r="O85" s="46">
        <v>194</v>
      </c>
      <c r="P85" s="57">
        <v>17.100000000000001</v>
      </c>
      <c r="Q85" s="50">
        <v>0.15805555555555553</v>
      </c>
      <c r="R85" s="103">
        <v>194</v>
      </c>
      <c r="S85" s="104">
        <v>173.24790903166928</v>
      </c>
      <c r="T85" s="57">
        <v>194</v>
      </c>
      <c r="U85" s="105"/>
      <c r="V85" s="57">
        <v>176.9</v>
      </c>
      <c r="W85" s="57">
        <f t="shared" si="26"/>
        <v>3.6520909683307252</v>
      </c>
      <c r="X85" s="86">
        <f t="shared" si="27"/>
        <v>133.94123999999999</v>
      </c>
      <c r="Y85" s="86" t="str">
        <f t="shared" si="28"/>
        <v/>
      </c>
      <c r="Z85" s="44">
        <f t="shared" si="29"/>
        <v>0</v>
      </c>
      <c r="AA85" s="44" t="str">
        <f t="shared" si="30"/>
        <v>o</v>
      </c>
      <c r="AB85" s="89">
        <f t="shared" si="25"/>
        <v>42.958759999999998</v>
      </c>
      <c r="AC85" s="89">
        <f t="shared" si="25"/>
        <v>-4.8717599999999983</v>
      </c>
      <c r="AD85" s="44">
        <f t="shared" si="31"/>
        <v>1</v>
      </c>
      <c r="AE85" s="44">
        <v>5.3</v>
      </c>
      <c r="AF85" s="87">
        <f t="shared" si="38"/>
        <v>0</v>
      </c>
      <c r="AG85" s="44">
        <f t="shared" si="39"/>
        <v>0</v>
      </c>
      <c r="AH85" s="90">
        <f t="shared" si="32"/>
        <v>190.34790903166927</v>
      </c>
      <c r="AI85" s="91">
        <f t="shared" si="40"/>
        <v>60.058759999999999</v>
      </c>
      <c r="AJ85" s="82">
        <f t="shared" si="33"/>
        <v>12.228240000000003</v>
      </c>
      <c r="AK85" s="271">
        <f t="shared" si="41"/>
        <v>102</v>
      </c>
      <c r="AL85" s="271">
        <f>VLOOKUP(AK85,RevisedCalcs!$AE$65:$AJ$72,2,FALSE)</f>
        <v>18</v>
      </c>
      <c r="AM85" s="92" t="str">
        <f t="shared" si="34"/>
        <v>10 to 20</v>
      </c>
      <c r="AN85" s="93">
        <f t="shared" si="35"/>
        <v>0</v>
      </c>
      <c r="AO85" s="93" t="str">
        <f t="shared" si="42"/>
        <v>o</v>
      </c>
      <c r="AP85" s="94" t="str">
        <f t="shared" si="36"/>
        <v/>
      </c>
      <c r="AQ85" s="54">
        <v>0</v>
      </c>
      <c r="AR85" s="214">
        <f t="shared" si="37"/>
        <v>0</v>
      </c>
      <c r="AS85" s="214">
        <f t="shared" si="43"/>
        <v>0</v>
      </c>
      <c r="AT85" s="282">
        <f t="shared" si="44"/>
        <v>19.116666666666667</v>
      </c>
      <c r="AU85" s="268">
        <f>IF(F85&gt;0,RevisedCalcs!$AB$53*F85,"")</f>
        <v>1.1434838745121751</v>
      </c>
      <c r="AV85" s="268" t="str">
        <f>IF(AU85&lt;&gt;"","",SUMIFS(RevisedCalcs!$AF$6:$BN$6,RevisedCalcs!$AF$4:$BN$4,"&lt;="&amp;AT85)/10^3*VLOOKUP(AK85,RevisedCalcs!$AE$65:$AJ$72,6,FALSE))</f>
        <v/>
      </c>
      <c r="AW85" s="270" t="str">
        <f ca="1">IF(AU85="","",IF(AR85=1,-AU85*OFFSET(RevisedCalcs!$AD$79,0,MATCH(E84*24*60,RevisedCalcs!$AE$80:$AI$80,1)),""))</f>
        <v/>
      </c>
      <c r="AX85" s="268">
        <f t="shared" ca="1" si="45"/>
        <v>1.1434838745121751</v>
      </c>
    </row>
    <row r="86" spans="1:50" x14ac:dyDescent="0.3">
      <c r="A86" s="41" t="s">
        <v>231</v>
      </c>
      <c r="B86" s="42">
        <v>12</v>
      </c>
      <c r="C86" s="68" t="s">
        <v>251</v>
      </c>
      <c r="D86" s="95">
        <v>38656.711805555555</v>
      </c>
      <c r="E86" s="96">
        <v>2.3923611111111114E-2</v>
      </c>
      <c r="F86" s="41">
        <v>26.4</v>
      </c>
      <c r="G86" s="41">
        <v>2</v>
      </c>
      <c r="H86" s="97">
        <v>2.5613425925257616E-2</v>
      </c>
      <c r="I86" s="98" t="s">
        <v>252</v>
      </c>
      <c r="J86" s="99">
        <v>36.883333333333333</v>
      </c>
      <c r="K86" s="100">
        <v>40482.711805555555</v>
      </c>
      <c r="L86" s="46">
        <v>165.2</v>
      </c>
      <c r="M86" s="101">
        <v>38656.703472222223</v>
      </c>
      <c r="N86" s="102">
        <v>15.1</v>
      </c>
      <c r="O86" s="46">
        <v>165.2</v>
      </c>
      <c r="P86" s="57">
        <v>15.1</v>
      </c>
      <c r="Q86" s="50">
        <v>0.61472222222222217</v>
      </c>
      <c r="R86" s="103">
        <v>165.2</v>
      </c>
      <c r="S86" s="104">
        <v>158.58936284749805</v>
      </c>
      <c r="T86" s="57">
        <v>195.8</v>
      </c>
      <c r="U86" s="105"/>
      <c r="V86" s="57">
        <v>150.1</v>
      </c>
      <c r="W86" s="57">
        <f t="shared" si="26"/>
        <v>8.4893628474980574</v>
      </c>
      <c r="X86" s="86">
        <f t="shared" si="27"/>
        <v>106.15244</v>
      </c>
      <c r="Y86" s="86" t="str">
        <f t="shared" si="28"/>
        <v/>
      </c>
      <c r="Z86" s="44">
        <f t="shared" si="29"/>
        <v>0</v>
      </c>
      <c r="AA86" s="44" t="str">
        <f t="shared" si="30"/>
        <v>o</v>
      </c>
      <c r="AB86" s="89">
        <f t="shared" si="25"/>
        <v>43.947559999999996</v>
      </c>
      <c r="AC86" s="89">
        <f t="shared" si="25"/>
        <v>-4.3325599999999991</v>
      </c>
      <c r="AD86" s="44">
        <f t="shared" si="31"/>
        <v>1</v>
      </c>
      <c r="AE86" s="44">
        <v>5.3</v>
      </c>
      <c r="AF86" s="87">
        <f t="shared" si="38"/>
        <v>0</v>
      </c>
      <c r="AG86" s="44">
        <f t="shared" si="39"/>
        <v>0</v>
      </c>
      <c r="AH86" s="90">
        <f t="shared" si="32"/>
        <v>173.68936284749805</v>
      </c>
      <c r="AI86" s="91">
        <f t="shared" si="40"/>
        <v>59.047559999999997</v>
      </c>
      <c r="AJ86" s="82">
        <f t="shared" si="33"/>
        <v>10.767440000000001</v>
      </c>
      <c r="AK86" s="271">
        <f t="shared" si="41"/>
        <v>103</v>
      </c>
      <c r="AL86" s="271">
        <f>VLOOKUP(AK86,RevisedCalcs!$AE$65:$AJ$72,2,FALSE)</f>
        <v>45</v>
      </c>
      <c r="AM86" s="92" t="str">
        <f t="shared" si="34"/>
        <v>10 to 20</v>
      </c>
      <c r="AN86" s="93">
        <f t="shared" si="35"/>
        <v>0</v>
      </c>
      <c r="AO86" s="93" t="str">
        <f t="shared" si="42"/>
        <v>o</v>
      </c>
      <c r="AP86" s="94" t="str">
        <f t="shared" si="36"/>
        <v/>
      </c>
      <c r="AQ86" s="54">
        <v>0</v>
      </c>
      <c r="AR86" s="214">
        <f t="shared" si="37"/>
        <v>0</v>
      </c>
      <c r="AS86" s="214">
        <f t="shared" si="43"/>
        <v>0</v>
      </c>
      <c r="AT86" s="282">
        <f t="shared" si="44"/>
        <v>34.450000000000003</v>
      </c>
      <c r="AU86" s="268">
        <f>IF(F86&gt;0,RevisedCalcs!$AB$53*F86,"")</f>
        <v>3.681460278917247</v>
      </c>
      <c r="AV86" s="268" t="str">
        <f>IF(AU86&lt;&gt;"","",SUMIFS(RevisedCalcs!$AF$6:$BN$6,RevisedCalcs!$AF$4:$BN$4,"&lt;="&amp;AT86)/10^3*VLOOKUP(AK86,RevisedCalcs!$AE$65:$AJ$72,6,FALSE))</f>
        <v/>
      </c>
      <c r="AW86" s="270" t="str">
        <f ca="1">IF(AU86="","",IF(AR86=1,-AU86*OFFSET(RevisedCalcs!$AD$79,0,MATCH(E85*24*60,RevisedCalcs!$AE$80:$AI$80,1)),""))</f>
        <v/>
      </c>
      <c r="AX86" s="268">
        <f t="shared" ca="1" si="45"/>
        <v>3.681460278917247</v>
      </c>
    </row>
    <row r="87" spans="1:50" x14ac:dyDescent="0.3">
      <c r="A87" s="41" t="s">
        <v>231</v>
      </c>
      <c r="B87" s="42">
        <v>13</v>
      </c>
      <c r="C87" s="68" t="s">
        <v>253</v>
      </c>
      <c r="D87" s="95">
        <v>38657.095138888886</v>
      </c>
      <c r="E87" s="96">
        <v>8.3796296296296292E-3</v>
      </c>
      <c r="F87" s="41">
        <v>1.2</v>
      </c>
      <c r="G87" s="41">
        <v>3</v>
      </c>
      <c r="H87" s="97">
        <v>0.359409722223063</v>
      </c>
      <c r="I87" s="98" t="s">
        <v>254</v>
      </c>
      <c r="J87" s="99">
        <v>517.54999999999995</v>
      </c>
      <c r="K87" s="100">
        <v>40483.095138888886</v>
      </c>
      <c r="L87" s="46">
        <v>68</v>
      </c>
      <c r="M87" s="101">
        <v>38657.109027777777</v>
      </c>
      <c r="N87" s="102">
        <v>-2.2000000000000002</v>
      </c>
      <c r="O87" s="46">
        <v>68</v>
      </c>
      <c r="P87" s="57">
        <v>-2.2000000000000002</v>
      </c>
      <c r="Q87" s="50">
        <v>8.6258333333333326</v>
      </c>
      <c r="R87" s="103">
        <v>68</v>
      </c>
      <c r="S87" s="104">
        <v>36.498756598604935</v>
      </c>
      <c r="T87" s="57">
        <v>179.6</v>
      </c>
      <c r="U87" s="105"/>
      <c r="V87" s="86">
        <v>70.2</v>
      </c>
      <c r="W87" s="86">
        <f t="shared" si="26"/>
        <v>33.701243401395068</v>
      </c>
      <c r="X87" s="86">
        <f t="shared" si="27"/>
        <v>17.69932</v>
      </c>
      <c r="Y87" s="86" t="str">
        <f t="shared" si="28"/>
        <v>Y</v>
      </c>
      <c r="Z87" s="88">
        <f t="shared" si="29"/>
        <v>1</v>
      </c>
      <c r="AA87" s="88" t="str">
        <f t="shared" si="30"/>
        <v>+</v>
      </c>
      <c r="AB87" s="89">
        <f t="shared" ref="AB87:AC106" si="46">(AB$3+AB$4*$N87)-$N87</f>
        <v>52.500680000000003</v>
      </c>
      <c r="AC87" s="89">
        <f t="shared" si="46"/>
        <v>0.33151999999999981</v>
      </c>
      <c r="AD87" s="88">
        <f t="shared" si="31"/>
        <v>1</v>
      </c>
      <c r="AE87" s="88">
        <v>5.3</v>
      </c>
      <c r="AF87" s="87">
        <f t="shared" si="38"/>
        <v>1</v>
      </c>
      <c r="AG87" s="88">
        <f t="shared" si="39"/>
        <v>1</v>
      </c>
      <c r="AH87" s="90">
        <f t="shared" si="32"/>
        <v>34.298756598604932</v>
      </c>
      <c r="AI87" s="91">
        <f t="shared" si="40"/>
        <v>50.30068</v>
      </c>
      <c r="AJ87" s="82">
        <f t="shared" si="33"/>
        <v>-1.8684800000000004</v>
      </c>
      <c r="AK87" s="271">
        <f t="shared" si="41"/>
        <v>107</v>
      </c>
      <c r="AL87" s="271">
        <f>VLOOKUP(AK87,RevisedCalcs!$AE$65:$AJ$72,2,FALSE)</f>
        <v>540</v>
      </c>
      <c r="AM87" s="92" t="str">
        <f t="shared" si="34"/>
        <v>-10 to 0</v>
      </c>
      <c r="AN87" s="93">
        <f t="shared" si="35"/>
        <v>1</v>
      </c>
      <c r="AO87" s="93" t="str">
        <f t="shared" si="42"/>
        <v>+</v>
      </c>
      <c r="AP87" s="94" t="str">
        <f t="shared" si="36"/>
        <v/>
      </c>
      <c r="AQ87" s="54">
        <v>0</v>
      </c>
      <c r="AR87" s="214">
        <f t="shared" si="37"/>
        <v>0</v>
      </c>
      <c r="AS87" s="214">
        <f t="shared" si="43"/>
        <v>0</v>
      </c>
      <c r="AT87" s="282">
        <f t="shared" si="44"/>
        <v>12.066666666666666</v>
      </c>
      <c r="AU87" s="268">
        <f>IF(F87&gt;0,RevisedCalcs!$AB$53*F87,"")</f>
        <v>0.1673391035871476</v>
      </c>
      <c r="AV87" s="268" t="str">
        <f>IF(AU87&lt;&gt;"","",SUMIFS(RevisedCalcs!$AF$6:$BN$6,RevisedCalcs!$AF$4:$BN$4,"&lt;="&amp;AT87)/10^3*VLOOKUP(AK87,RevisedCalcs!$AE$65:$AJ$72,6,FALSE))</f>
        <v/>
      </c>
      <c r="AW87" s="270" t="str">
        <f ca="1">IF(AU87="","",IF(AR87=1,-AU87*OFFSET(RevisedCalcs!$AD$79,0,MATCH(E86*24*60,RevisedCalcs!$AE$80:$AI$80,1)),""))</f>
        <v/>
      </c>
      <c r="AX87" s="268">
        <f t="shared" ca="1" si="45"/>
        <v>0.1673391035871476</v>
      </c>
    </row>
    <row r="88" spans="1:50" x14ac:dyDescent="0.3">
      <c r="A88" s="41" t="s">
        <v>231</v>
      </c>
      <c r="B88" s="42">
        <v>14</v>
      </c>
      <c r="C88" s="68" t="s">
        <v>255</v>
      </c>
      <c r="D88" s="95">
        <v>38657.103472222225</v>
      </c>
      <c r="E88" s="96">
        <v>2.5914351851851855E-2</v>
      </c>
      <c r="F88" s="41">
        <v>25.5</v>
      </c>
      <c r="G88" s="41">
        <v>3</v>
      </c>
      <c r="H88" s="97">
        <v>0</v>
      </c>
      <c r="I88" s="98" t="s">
        <v>256</v>
      </c>
      <c r="J88" s="99">
        <v>0</v>
      </c>
      <c r="K88" s="100">
        <v>40483.103472222225</v>
      </c>
      <c r="L88" s="46">
        <v>181.4</v>
      </c>
      <c r="M88" s="101">
        <v>38657.109027777777</v>
      </c>
      <c r="N88" s="102">
        <v>-2.2000000000000002</v>
      </c>
      <c r="O88" s="46">
        <v>181.4</v>
      </c>
      <c r="P88" s="57">
        <v>-2.2000000000000002</v>
      </c>
      <c r="Q88" s="50">
        <v>0</v>
      </c>
      <c r="R88" s="103">
        <v>181.4</v>
      </c>
      <c r="S88" s="104">
        <v>181.79999999999998</v>
      </c>
      <c r="T88" s="57">
        <v>195.8</v>
      </c>
      <c r="U88" s="105"/>
      <c r="V88" s="57">
        <v>183.6</v>
      </c>
      <c r="W88" s="57">
        <f t="shared" si="26"/>
        <v>1.8000000000000114</v>
      </c>
      <c r="X88" s="86">
        <f t="shared" si="27"/>
        <v>131.09931999999998</v>
      </c>
      <c r="Y88" s="86" t="str">
        <f t="shared" si="28"/>
        <v/>
      </c>
      <c r="Z88" s="44">
        <f t="shared" si="29"/>
        <v>0</v>
      </c>
      <c r="AA88" s="44" t="str">
        <f t="shared" si="30"/>
        <v>o</v>
      </c>
      <c r="AB88" s="89">
        <f t="shared" si="46"/>
        <v>52.500680000000003</v>
      </c>
      <c r="AC88" s="89">
        <f t="shared" si="46"/>
        <v>0.33151999999999981</v>
      </c>
      <c r="AD88" s="44">
        <f t="shared" si="31"/>
        <v>1</v>
      </c>
      <c r="AE88" s="44">
        <v>5.3</v>
      </c>
      <c r="AF88" s="87">
        <f t="shared" si="38"/>
        <v>0</v>
      </c>
      <c r="AG88" s="44">
        <f t="shared" si="39"/>
        <v>0</v>
      </c>
      <c r="AH88" s="90">
        <f t="shared" si="32"/>
        <v>179.6</v>
      </c>
      <c r="AI88" s="91">
        <f t="shared" si="40"/>
        <v>50.30068</v>
      </c>
      <c r="AJ88" s="82">
        <f t="shared" si="33"/>
        <v>-1.8684800000000004</v>
      </c>
      <c r="AK88" s="271">
        <f t="shared" si="41"/>
        <v>101</v>
      </c>
      <c r="AL88" s="271">
        <f>VLOOKUP(AK88,RevisedCalcs!$AE$65:$AJ$72,2,FALSE)</f>
        <v>3</v>
      </c>
      <c r="AM88" s="92" t="str">
        <f t="shared" si="34"/>
        <v>-10 to 0</v>
      </c>
      <c r="AN88" s="93">
        <f t="shared" si="35"/>
        <v>0</v>
      </c>
      <c r="AO88" s="93" t="str">
        <f t="shared" si="42"/>
        <v>o</v>
      </c>
      <c r="AP88" s="94" t="str">
        <f t="shared" si="36"/>
        <v/>
      </c>
      <c r="AQ88" s="54">
        <v>0</v>
      </c>
      <c r="AR88" s="214">
        <f t="shared" si="37"/>
        <v>0</v>
      </c>
      <c r="AS88" s="214">
        <f t="shared" si="43"/>
        <v>0</v>
      </c>
      <c r="AT88" s="282">
        <f t="shared" si="44"/>
        <v>37.31666666666667</v>
      </c>
      <c r="AU88" s="268">
        <f>IF(F88&gt;0,RevisedCalcs!$AB$53*F88,"")</f>
        <v>3.5559559512268866</v>
      </c>
      <c r="AV88" s="268" t="str">
        <f>IF(AU88&lt;&gt;"","",SUMIFS(RevisedCalcs!$AF$6:$BN$6,RevisedCalcs!$AF$4:$BN$4,"&lt;="&amp;AT88)/10^3*VLOOKUP(AK88,RevisedCalcs!$AE$65:$AJ$72,6,FALSE))</f>
        <v/>
      </c>
      <c r="AW88" s="270" t="str">
        <f ca="1">IF(AU88="","",IF(AR88=1,-AU88*OFFSET(RevisedCalcs!$AD$79,0,MATCH(E87*24*60,RevisedCalcs!$AE$80:$AI$80,1)),""))</f>
        <v/>
      </c>
      <c r="AX88" s="268">
        <f t="shared" ca="1" si="45"/>
        <v>3.5559559512268866</v>
      </c>
    </row>
    <row r="89" spans="1:50" x14ac:dyDescent="0.3">
      <c r="A89" s="41" t="s">
        <v>231</v>
      </c>
      <c r="B89" s="42">
        <v>15</v>
      </c>
      <c r="C89" s="68" t="s">
        <v>257</v>
      </c>
      <c r="D89" s="95">
        <v>38658.507638888892</v>
      </c>
      <c r="E89" s="96">
        <v>1.6944444444444443E-2</v>
      </c>
      <c r="F89" s="41">
        <v>2.2999999999999998</v>
      </c>
      <c r="G89" s="41">
        <v>4</v>
      </c>
      <c r="H89" s="97">
        <v>1.3782523148183827</v>
      </c>
      <c r="I89" s="98" t="s">
        <v>258</v>
      </c>
      <c r="J89" s="99">
        <v>1984.6833333333334</v>
      </c>
      <c r="K89" s="100">
        <v>40484.507638888892</v>
      </c>
      <c r="L89" s="46">
        <v>46.4</v>
      </c>
      <c r="M89" s="101">
        <v>38658.495138888888</v>
      </c>
      <c r="N89" s="106">
        <v>1.0000000000000001E-5</v>
      </c>
      <c r="O89" s="46">
        <v>46.4</v>
      </c>
      <c r="P89" s="57">
        <v>0</v>
      </c>
      <c r="Q89" s="50">
        <v>33.078055555555558</v>
      </c>
      <c r="R89" s="103">
        <v>46.4</v>
      </c>
      <c r="S89" s="104">
        <v>0.29895764016882259</v>
      </c>
      <c r="T89" s="57">
        <v>186.8</v>
      </c>
      <c r="U89" s="105"/>
      <c r="V89" s="86">
        <v>46.4</v>
      </c>
      <c r="W89" s="86">
        <f t="shared" si="26"/>
        <v>46.101042359831176</v>
      </c>
      <c r="X89" s="86">
        <f t="shared" si="27"/>
        <v>5.0129950559999941</v>
      </c>
      <c r="Y89" s="86" t="str">
        <f t="shared" si="28"/>
        <v>Y</v>
      </c>
      <c r="Z89" s="88">
        <f t="shared" si="29"/>
        <v>1</v>
      </c>
      <c r="AA89" s="88" t="str">
        <f t="shared" si="30"/>
        <v>+</v>
      </c>
      <c r="AB89" s="89">
        <f t="shared" si="46"/>
        <v>51.412995055999993</v>
      </c>
      <c r="AC89" s="89">
        <f t="shared" si="46"/>
        <v>-0.26160269600000002</v>
      </c>
      <c r="AD89" s="88">
        <f t="shared" si="31"/>
        <v>1</v>
      </c>
      <c r="AE89" s="88">
        <v>5.3</v>
      </c>
      <c r="AF89" s="87">
        <f t="shared" si="38"/>
        <v>1</v>
      </c>
      <c r="AG89" s="88">
        <f t="shared" si="39"/>
        <v>1</v>
      </c>
      <c r="AH89" s="90">
        <f t="shared" si="32"/>
        <v>0.29895764016882259</v>
      </c>
      <c r="AI89" s="91">
        <f t="shared" si="40"/>
        <v>51.412995055999993</v>
      </c>
      <c r="AJ89" s="82">
        <f t="shared" si="33"/>
        <v>-0.26160269600000002</v>
      </c>
      <c r="AK89" s="271">
        <f t="shared" si="41"/>
        <v>108</v>
      </c>
      <c r="AL89" s="271">
        <f>VLOOKUP(AK89,RevisedCalcs!$AE$65:$AJ$72,2,FALSE)</f>
        <v>720</v>
      </c>
      <c r="AM89" s="92" t="str">
        <f t="shared" si="34"/>
        <v>0 to 10</v>
      </c>
      <c r="AN89" s="93">
        <f t="shared" si="35"/>
        <v>1</v>
      </c>
      <c r="AO89" s="93" t="str">
        <f t="shared" si="42"/>
        <v>+</v>
      </c>
      <c r="AP89" s="94" t="str">
        <f t="shared" si="36"/>
        <v/>
      </c>
      <c r="AQ89" s="54">
        <v>0</v>
      </c>
      <c r="AR89" s="214">
        <f t="shared" si="37"/>
        <v>0</v>
      </c>
      <c r="AS89" s="214">
        <f t="shared" si="43"/>
        <v>0</v>
      </c>
      <c r="AT89" s="282">
        <f t="shared" si="44"/>
        <v>24.4</v>
      </c>
      <c r="AU89" s="268">
        <f>IF(F89&gt;0,RevisedCalcs!$AB$53*F89,"")</f>
        <v>0.32073328187536621</v>
      </c>
      <c r="AV89" s="268" t="str">
        <f>IF(AU89&lt;&gt;"","",SUMIFS(RevisedCalcs!$AF$6:$BN$6,RevisedCalcs!$AF$4:$BN$4,"&lt;="&amp;AT89)/10^3*VLOOKUP(AK89,RevisedCalcs!$AE$65:$AJ$72,6,FALSE))</f>
        <v/>
      </c>
      <c r="AW89" s="270" t="str">
        <f ca="1">IF(AU89="","",IF(AR89=1,-AU89*OFFSET(RevisedCalcs!$AD$79,0,MATCH(E88*24*60,RevisedCalcs!$AE$80:$AI$80,1)),""))</f>
        <v/>
      </c>
      <c r="AX89" s="268">
        <f t="shared" ca="1" si="45"/>
        <v>0.32073328187536621</v>
      </c>
    </row>
    <row r="90" spans="1:50" x14ac:dyDescent="0.3">
      <c r="A90" s="41" t="s">
        <v>231</v>
      </c>
      <c r="B90" s="42">
        <v>16</v>
      </c>
      <c r="C90" s="68" t="s">
        <v>259</v>
      </c>
      <c r="D90" s="95">
        <v>38658.525000000001</v>
      </c>
      <c r="E90" s="96">
        <v>1.7592592592592592E-3</v>
      </c>
      <c r="F90" s="41">
        <v>0</v>
      </c>
      <c r="G90" s="41">
        <v>4</v>
      </c>
      <c r="H90" s="97">
        <v>4.1666666220407933E-4</v>
      </c>
      <c r="I90" s="98" t="s">
        <v>260</v>
      </c>
      <c r="J90" s="99">
        <v>0.6</v>
      </c>
      <c r="K90" s="100">
        <v>40484.525000000001</v>
      </c>
      <c r="L90" s="46">
        <v>188.6</v>
      </c>
      <c r="M90" s="101">
        <v>38658.536805555559</v>
      </c>
      <c r="N90" s="102">
        <v>1.9</v>
      </c>
      <c r="O90" s="46">
        <v>188.6</v>
      </c>
      <c r="P90" s="57">
        <v>1.9</v>
      </c>
      <c r="Q90" s="50">
        <v>0.01</v>
      </c>
      <c r="R90" s="103">
        <v>188.6</v>
      </c>
      <c r="S90" s="104">
        <v>184.53788128704898</v>
      </c>
      <c r="T90" s="57">
        <v>177.8</v>
      </c>
      <c r="U90" s="105"/>
      <c r="V90" s="57">
        <v>186.7</v>
      </c>
      <c r="W90" s="57">
        <f t="shared" si="26"/>
        <v>2.1621187129510133</v>
      </c>
      <c r="X90" s="86">
        <f t="shared" si="27"/>
        <v>136.22636</v>
      </c>
      <c r="Y90" s="86" t="str">
        <f t="shared" si="28"/>
        <v/>
      </c>
      <c r="Z90" s="44">
        <f t="shared" si="29"/>
        <v>0</v>
      </c>
      <c r="AA90" s="44" t="str">
        <f t="shared" si="30"/>
        <v>o</v>
      </c>
      <c r="AB90" s="89">
        <f t="shared" si="46"/>
        <v>50.473639999999996</v>
      </c>
      <c r="AC90" s="89">
        <f t="shared" si="46"/>
        <v>-0.77383999999999986</v>
      </c>
      <c r="AD90" s="44">
        <f t="shared" si="31"/>
        <v>1</v>
      </c>
      <c r="AE90" s="44">
        <v>5.3</v>
      </c>
      <c r="AF90" s="87">
        <f t="shared" si="38"/>
        <v>0</v>
      </c>
      <c r="AG90" s="44">
        <f t="shared" si="39"/>
        <v>0</v>
      </c>
      <c r="AH90" s="90">
        <f t="shared" si="32"/>
        <v>186.43788128704898</v>
      </c>
      <c r="AI90" s="91">
        <f t="shared" si="40"/>
        <v>52.373639999999995</v>
      </c>
      <c r="AJ90" s="82">
        <f t="shared" si="33"/>
        <v>1.12616</v>
      </c>
      <c r="AK90" s="271">
        <f t="shared" si="41"/>
        <v>101</v>
      </c>
      <c r="AL90" s="271">
        <f>VLOOKUP(AK90,RevisedCalcs!$AE$65:$AJ$72,2,FALSE)</f>
        <v>3</v>
      </c>
      <c r="AM90" s="92" t="str">
        <f t="shared" si="34"/>
        <v>0 to 10</v>
      </c>
      <c r="AN90" s="93">
        <f t="shared" si="35"/>
        <v>0</v>
      </c>
      <c r="AO90" s="93" t="str">
        <f t="shared" si="42"/>
        <v>o</v>
      </c>
      <c r="AP90" s="94" t="str">
        <f t="shared" si="36"/>
        <v/>
      </c>
      <c r="AQ90" s="54">
        <v>0</v>
      </c>
      <c r="AR90" s="214">
        <f t="shared" si="37"/>
        <v>0</v>
      </c>
      <c r="AS90" s="214">
        <f t="shared" si="43"/>
        <v>0</v>
      </c>
      <c r="AT90" s="282">
        <f t="shared" si="44"/>
        <v>2.5333333333333332</v>
      </c>
      <c r="AU90" s="268" t="str">
        <f>IF(F90&gt;0,RevisedCalcs!$AB$53*F90,"")</f>
        <v/>
      </c>
      <c r="AV90" s="268">
        <f>IF(AU90&lt;&gt;"","",SUMIFS(RevisedCalcs!$AF$6:$BN$6,RevisedCalcs!$AF$4:$BN$4,"&lt;="&amp;AT90)/10^3*VLOOKUP(AK90,RevisedCalcs!$AE$65:$AJ$72,6,FALSE))</f>
        <v>1.7223200741107319E-2</v>
      </c>
      <c r="AW90" s="270" t="str">
        <f ca="1">IF(AU90="","",IF(AR90=1,-AU90*OFFSET(RevisedCalcs!$AD$79,0,MATCH(E89*24*60,RevisedCalcs!$AE$80:$AI$80,1)),""))</f>
        <v/>
      </c>
      <c r="AX90" s="268">
        <f t="shared" ca="1" si="45"/>
        <v>1.7223200741107319E-2</v>
      </c>
    </row>
    <row r="91" spans="1:50" x14ac:dyDescent="0.3">
      <c r="A91" s="41" t="s">
        <v>231</v>
      </c>
      <c r="B91" s="42">
        <v>17</v>
      </c>
      <c r="C91" s="68" t="s">
        <v>261</v>
      </c>
      <c r="D91" s="95">
        <v>38658.527083333334</v>
      </c>
      <c r="E91" s="96">
        <v>7.4189814814814813E-3</v>
      </c>
      <c r="F91" s="41">
        <v>5.7</v>
      </c>
      <c r="G91" s="41">
        <v>4</v>
      </c>
      <c r="H91" s="97">
        <v>3.2407407707069069E-4</v>
      </c>
      <c r="I91" s="98" t="s">
        <v>262</v>
      </c>
      <c r="J91" s="99">
        <v>0.46666666666666667</v>
      </c>
      <c r="K91" s="100">
        <v>40484.527083333334</v>
      </c>
      <c r="L91" s="46">
        <v>177.8</v>
      </c>
      <c r="M91" s="101">
        <v>38658.536805555559</v>
      </c>
      <c r="N91" s="102">
        <v>1.9</v>
      </c>
      <c r="O91" s="46">
        <v>177.8</v>
      </c>
      <c r="P91" s="57">
        <v>1.9</v>
      </c>
      <c r="Q91" s="50">
        <v>7.7777777777777776E-3</v>
      </c>
      <c r="R91" s="103">
        <v>177.8</v>
      </c>
      <c r="S91" s="104">
        <v>175.6320029599365</v>
      </c>
      <c r="T91" s="57">
        <v>192.2</v>
      </c>
      <c r="U91" s="105"/>
      <c r="V91" s="57">
        <v>175.9</v>
      </c>
      <c r="W91" s="57">
        <f t="shared" si="26"/>
        <v>0.26799704006350566</v>
      </c>
      <c r="X91" s="86">
        <f t="shared" si="27"/>
        <v>125.42636000000002</v>
      </c>
      <c r="Y91" s="86" t="str">
        <f t="shared" si="28"/>
        <v/>
      </c>
      <c r="Z91" s="44">
        <f t="shared" si="29"/>
        <v>0</v>
      </c>
      <c r="AA91" s="44" t="str">
        <f t="shared" si="30"/>
        <v>o</v>
      </c>
      <c r="AB91" s="89">
        <f t="shared" si="46"/>
        <v>50.473639999999996</v>
      </c>
      <c r="AC91" s="89">
        <f t="shared" si="46"/>
        <v>-0.77383999999999986</v>
      </c>
      <c r="AD91" s="44">
        <f t="shared" si="31"/>
        <v>1</v>
      </c>
      <c r="AE91" s="44">
        <v>5.3</v>
      </c>
      <c r="AF91" s="87">
        <f t="shared" si="38"/>
        <v>0</v>
      </c>
      <c r="AG91" s="44">
        <f t="shared" si="39"/>
        <v>0</v>
      </c>
      <c r="AH91" s="90">
        <f t="shared" si="32"/>
        <v>177.53200295993651</v>
      </c>
      <c r="AI91" s="91">
        <f t="shared" si="40"/>
        <v>52.373639999999995</v>
      </c>
      <c r="AJ91" s="82">
        <f t="shared" si="33"/>
        <v>1.12616</v>
      </c>
      <c r="AK91" s="271">
        <f t="shared" si="41"/>
        <v>101</v>
      </c>
      <c r="AL91" s="271">
        <f>VLOOKUP(AK91,RevisedCalcs!$AE$65:$AJ$72,2,FALSE)</f>
        <v>3</v>
      </c>
      <c r="AM91" s="92" t="str">
        <f t="shared" si="34"/>
        <v>0 to 10</v>
      </c>
      <c r="AN91" s="93">
        <f t="shared" si="35"/>
        <v>0</v>
      </c>
      <c r="AO91" s="93" t="str">
        <f t="shared" si="42"/>
        <v>o</v>
      </c>
      <c r="AP91" s="94" t="str">
        <f t="shared" si="36"/>
        <v/>
      </c>
      <c r="AQ91" s="54">
        <v>0</v>
      </c>
      <c r="AR91" s="214">
        <f t="shared" si="37"/>
        <v>0</v>
      </c>
      <c r="AS91" s="214">
        <f t="shared" si="43"/>
        <v>0</v>
      </c>
      <c r="AT91" s="282">
        <f t="shared" si="44"/>
        <v>10.683333333333334</v>
      </c>
      <c r="AU91" s="268">
        <f>IF(F91&gt;0,RevisedCalcs!$AB$53*F91,"")</f>
        <v>0.79486074203895118</v>
      </c>
      <c r="AV91" s="268" t="str">
        <f>IF(AU91&lt;&gt;"","",SUMIFS(RevisedCalcs!$AF$6:$BN$6,RevisedCalcs!$AF$4:$BN$4,"&lt;="&amp;AT91)/10^3*VLOOKUP(AK91,RevisedCalcs!$AE$65:$AJ$72,6,FALSE))</f>
        <v/>
      </c>
      <c r="AW91" s="270" t="str">
        <f ca="1">IF(AU91="","",IF(AR91=1,-AU91*OFFSET(RevisedCalcs!$AD$79,0,MATCH(E90*24*60,RevisedCalcs!$AE$80:$AI$80,1)),""))</f>
        <v/>
      </c>
      <c r="AX91" s="268">
        <f t="shared" ca="1" si="45"/>
        <v>0.79486074203895118</v>
      </c>
    </row>
    <row r="92" spans="1:50" x14ac:dyDescent="0.3">
      <c r="A92" s="41" t="s">
        <v>231</v>
      </c>
      <c r="B92" s="42">
        <v>18</v>
      </c>
      <c r="C92" s="68" t="s">
        <v>263</v>
      </c>
      <c r="D92" s="95">
        <v>38658.535416666666</v>
      </c>
      <c r="E92" s="96">
        <v>2.7546296296296294E-3</v>
      </c>
      <c r="F92" s="41">
        <v>0.3</v>
      </c>
      <c r="G92" s="41">
        <v>4</v>
      </c>
      <c r="H92" s="97">
        <v>9.1435184731381014E-4</v>
      </c>
      <c r="I92" s="98" t="s">
        <v>264</v>
      </c>
      <c r="J92" s="99">
        <v>1.3166666666666667</v>
      </c>
      <c r="K92" s="100">
        <v>40484.535416666666</v>
      </c>
      <c r="L92" s="46">
        <v>195.8</v>
      </c>
      <c r="M92" s="101">
        <v>38658.536805555559</v>
      </c>
      <c r="N92" s="102">
        <v>1.9</v>
      </c>
      <c r="O92" s="46">
        <v>195.8</v>
      </c>
      <c r="P92" s="57">
        <v>1.9</v>
      </c>
      <c r="Q92" s="50">
        <v>2.1944444444444444E-2</v>
      </c>
      <c r="R92" s="103">
        <v>195.8</v>
      </c>
      <c r="S92" s="104">
        <v>189.48309935789331</v>
      </c>
      <c r="T92" s="57">
        <v>185</v>
      </c>
      <c r="U92" s="105"/>
      <c r="V92" s="57">
        <v>193.9</v>
      </c>
      <c r="W92" s="57">
        <f t="shared" si="26"/>
        <v>4.4169006421066968</v>
      </c>
      <c r="X92" s="86">
        <f t="shared" si="27"/>
        <v>143.42636000000002</v>
      </c>
      <c r="Y92" s="86" t="str">
        <f t="shared" si="28"/>
        <v/>
      </c>
      <c r="Z92" s="44">
        <f t="shared" si="29"/>
        <v>0</v>
      </c>
      <c r="AA92" s="44" t="str">
        <f t="shared" si="30"/>
        <v>o</v>
      </c>
      <c r="AB92" s="89">
        <f t="shared" si="46"/>
        <v>50.473639999999996</v>
      </c>
      <c r="AC92" s="89">
        <f t="shared" si="46"/>
        <v>-0.77383999999999986</v>
      </c>
      <c r="AD92" s="44">
        <f t="shared" si="31"/>
        <v>1</v>
      </c>
      <c r="AE92" s="44">
        <v>5.3</v>
      </c>
      <c r="AF92" s="87">
        <f t="shared" si="38"/>
        <v>0</v>
      </c>
      <c r="AG92" s="44">
        <f t="shared" si="39"/>
        <v>0</v>
      </c>
      <c r="AH92" s="90">
        <f t="shared" si="32"/>
        <v>191.38309935789331</v>
      </c>
      <c r="AI92" s="91">
        <f t="shared" si="40"/>
        <v>52.373639999999995</v>
      </c>
      <c r="AJ92" s="82">
        <f t="shared" si="33"/>
        <v>1.12616</v>
      </c>
      <c r="AK92" s="271">
        <f t="shared" si="41"/>
        <v>101</v>
      </c>
      <c r="AL92" s="271">
        <f>VLOOKUP(AK92,RevisedCalcs!$AE$65:$AJ$72,2,FALSE)</f>
        <v>3</v>
      </c>
      <c r="AM92" s="92" t="str">
        <f t="shared" si="34"/>
        <v>0 to 10</v>
      </c>
      <c r="AN92" s="93">
        <f t="shared" si="35"/>
        <v>0</v>
      </c>
      <c r="AO92" s="93" t="str">
        <f t="shared" si="42"/>
        <v>o</v>
      </c>
      <c r="AP92" s="94" t="str">
        <f t="shared" si="36"/>
        <v/>
      </c>
      <c r="AQ92" s="54">
        <v>0</v>
      </c>
      <c r="AR92" s="214">
        <f t="shared" si="37"/>
        <v>0</v>
      </c>
      <c r="AS92" s="214">
        <f t="shared" si="43"/>
        <v>0</v>
      </c>
      <c r="AT92" s="282">
        <f t="shared" si="44"/>
        <v>3.9666666666666663</v>
      </c>
      <c r="AU92" s="268">
        <f>IF(F92&gt;0,RevisedCalcs!$AB$53*F92,"")</f>
        <v>4.1834775896786899E-2</v>
      </c>
      <c r="AV92" s="268" t="str">
        <f>IF(AU92&lt;&gt;"","",SUMIFS(RevisedCalcs!$AF$6:$BN$6,RevisedCalcs!$AF$4:$BN$4,"&lt;="&amp;AT92)/10^3*VLOOKUP(AK92,RevisedCalcs!$AE$65:$AJ$72,6,FALSE))</f>
        <v/>
      </c>
      <c r="AW92" s="270" t="str">
        <f ca="1">IF(AU92="","",IF(AR92=1,-AU92*OFFSET(RevisedCalcs!$AD$79,0,MATCH(E91*24*60,RevisedCalcs!$AE$80:$AI$80,1)),""))</f>
        <v/>
      </c>
      <c r="AX92" s="268">
        <f t="shared" ca="1" si="45"/>
        <v>4.1834775896786899E-2</v>
      </c>
    </row>
    <row r="93" spans="1:50" x14ac:dyDescent="0.3">
      <c r="A93" s="41" t="s">
        <v>231</v>
      </c>
      <c r="B93" s="42">
        <v>19</v>
      </c>
      <c r="C93" s="68" t="s">
        <v>265</v>
      </c>
      <c r="D93" s="95">
        <v>38658.548611111109</v>
      </c>
      <c r="E93" s="96">
        <v>7.8240740740740753E-3</v>
      </c>
      <c r="F93" s="41">
        <v>3.7</v>
      </c>
      <c r="G93" s="41">
        <v>4</v>
      </c>
      <c r="H93" s="97">
        <v>1.0439814817800652E-2</v>
      </c>
      <c r="I93" s="98" t="s">
        <v>266</v>
      </c>
      <c r="J93" s="99">
        <v>15.033333333333333</v>
      </c>
      <c r="K93" s="100">
        <v>40484.548611111109</v>
      </c>
      <c r="L93" s="46">
        <v>167</v>
      </c>
      <c r="M93" s="101">
        <v>38658.536805555559</v>
      </c>
      <c r="N93" s="102">
        <v>1.9</v>
      </c>
      <c r="O93" s="46">
        <v>167</v>
      </c>
      <c r="P93" s="57">
        <v>1.9</v>
      </c>
      <c r="Q93" s="50">
        <v>0.25055555555555553</v>
      </c>
      <c r="R93" s="103">
        <v>167</v>
      </c>
      <c r="S93" s="104">
        <v>174.32373349126766</v>
      </c>
      <c r="T93" s="57">
        <v>190.4</v>
      </c>
      <c r="U93" s="105"/>
      <c r="V93" s="57">
        <v>165.1</v>
      </c>
      <c r="W93" s="57">
        <f t="shared" si="26"/>
        <v>9.2237334912676658</v>
      </c>
      <c r="X93" s="86">
        <f t="shared" si="27"/>
        <v>114.62636000000001</v>
      </c>
      <c r="Y93" s="86" t="str">
        <f t="shared" si="28"/>
        <v/>
      </c>
      <c r="Z93" s="44">
        <f t="shared" si="29"/>
        <v>0</v>
      </c>
      <c r="AA93" s="44" t="str">
        <f t="shared" si="30"/>
        <v>o</v>
      </c>
      <c r="AB93" s="89">
        <f t="shared" si="46"/>
        <v>50.473639999999996</v>
      </c>
      <c r="AC93" s="89">
        <f t="shared" si="46"/>
        <v>-0.77383999999999986</v>
      </c>
      <c r="AD93" s="44">
        <f t="shared" si="31"/>
        <v>1</v>
      </c>
      <c r="AE93" s="44">
        <v>5.3</v>
      </c>
      <c r="AF93" s="87">
        <f t="shared" si="38"/>
        <v>0</v>
      </c>
      <c r="AG93" s="44">
        <f t="shared" si="39"/>
        <v>0</v>
      </c>
      <c r="AH93" s="90">
        <f t="shared" si="32"/>
        <v>176.22373349126767</v>
      </c>
      <c r="AI93" s="91">
        <f t="shared" si="40"/>
        <v>52.373639999999995</v>
      </c>
      <c r="AJ93" s="82">
        <f t="shared" si="33"/>
        <v>1.12616</v>
      </c>
      <c r="AK93" s="271">
        <f t="shared" si="41"/>
        <v>102</v>
      </c>
      <c r="AL93" s="271">
        <f>VLOOKUP(AK93,RevisedCalcs!$AE$65:$AJ$72,2,FALSE)</f>
        <v>18</v>
      </c>
      <c r="AM93" s="92" t="str">
        <f t="shared" si="34"/>
        <v>0 to 10</v>
      </c>
      <c r="AN93" s="93">
        <f t="shared" si="35"/>
        <v>0</v>
      </c>
      <c r="AO93" s="93" t="str">
        <f t="shared" si="42"/>
        <v>o</v>
      </c>
      <c r="AP93" s="94" t="str">
        <f t="shared" si="36"/>
        <v/>
      </c>
      <c r="AQ93" s="54">
        <v>0</v>
      </c>
      <c r="AR93" s="214">
        <f t="shared" si="37"/>
        <v>0</v>
      </c>
      <c r="AS93" s="214">
        <f t="shared" si="43"/>
        <v>0</v>
      </c>
      <c r="AT93" s="282">
        <f t="shared" si="44"/>
        <v>11.266666666666669</v>
      </c>
      <c r="AU93" s="268">
        <f>IF(F93&gt;0,RevisedCalcs!$AB$53*F93,"")</f>
        <v>0.51596223606037184</v>
      </c>
      <c r="AV93" s="268" t="str">
        <f>IF(AU93&lt;&gt;"","",SUMIFS(RevisedCalcs!$AF$6:$BN$6,RevisedCalcs!$AF$4:$BN$4,"&lt;="&amp;AT93)/10^3*VLOOKUP(AK93,RevisedCalcs!$AE$65:$AJ$72,6,FALSE))</f>
        <v/>
      </c>
      <c r="AW93" s="270" t="str">
        <f ca="1">IF(AU93="","",IF(AR93=1,-AU93*OFFSET(RevisedCalcs!$AD$79,0,MATCH(E92*24*60,RevisedCalcs!$AE$80:$AI$80,1)),""))</f>
        <v/>
      </c>
      <c r="AX93" s="268">
        <f t="shared" ca="1" si="45"/>
        <v>0.51596223606037184</v>
      </c>
    </row>
    <row r="94" spans="1:50" x14ac:dyDescent="0.3">
      <c r="A94" s="41" t="s">
        <v>231</v>
      </c>
      <c r="B94" s="42">
        <v>20</v>
      </c>
      <c r="C94" s="68" t="s">
        <v>267</v>
      </c>
      <c r="D94" s="95">
        <v>38658.565972222219</v>
      </c>
      <c r="E94" s="96">
        <v>3.7731481481481483E-3</v>
      </c>
      <c r="F94" s="41">
        <v>2.1</v>
      </c>
      <c r="G94" s="41">
        <v>4</v>
      </c>
      <c r="H94" s="97">
        <v>9.5370370327145793E-3</v>
      </c>
      <c r="I94" s="98" t="s">
        <v>268</v>
      </c>
      <c r="J94" s="99">
        <v>13.733333333333333</v>
      </c>
      <c r="K94" s="100">
        <v>40484.565972222219</v>
      </c>
      <c r="L94" s="46">
        <v>176</v>
      </c>
      <c r="M94" s="101">
        <v>38658.578472222223</v>
      </c>
      <c r="N94" s="102">
        <v>3</v>
      </c>
      <c r="O94" s="46">
        <v>176</v>
      </c>
      <c r="P94" s="57">
        <v>3</v>
      </c>
      <c r="Q94" s="50">
        <v>0.22888888888888886</v>
      </c>
      <c r="R94" s="103">
        <v>176</v>
      </c>
      <c r="S94" s="104">
        <v>179.17706561038835</v>
      </c>
      <c r="T94" s="57">
        <v>194</v>
      </c>
      <c r="U94" s="105"/>
      <c r="V94" s="57">
        <v>173</v>
      </c>
      <c r="W94" s="57">
        <f t="shared" si="26"/>
        <v>6.1770656103883539</v>
      </c>
      <c r="X94" s="86">
        <f t="shared" si="27"/>
        <v>123.0702</v>
      </c>
      <c r="Y94" s="86" t="str">
        <f t="shared" si="28"/>
        <v/>
      </c>
      <c r="Z94" s="44">
        <f t="shared" si="29"/>
        <v>0</v>
      </c>
      <c r="AA94" s="44" t="str">
        <f t="shared" si="30"/>
        <v>o</v>
      </c>
      <c r="AB94" s="89">
        <f t="shared" si="46"/>
        <v>49.9298</v>
      </c>
      <c r="AC94" s="89">
        <f t="shared" si="46"/>
        <v>-1.0703999999999998</v>
      </c>
      <c r="AD94" s="44">
        <f t="shared" si="31"/>
        <v>1</v>
      </c>
      <c r="AE94" s="44">
        <v>5.3</v>
      </c>
      <c r="AF94" s="87">
        <f t="shared" si="38"/>
        <v>0</v>
      </c>
      <c r="AG94" s="44">
        <f t="shared" si="39"/>
        <v>0</v>
      </c>
      <c r="AH94" s="90">
        <f t="shared" si="32"/>
        <v>182.17706561038835</v>
      </c>
      <c r="AI94" s="91">
        <f t="shared" si="40"/>
        <v>52.9298</v>
      </c>
      <c r="AJ94" s="82">
        <f t="shared" si="33"/>
        <v>1.9296000000000002</v>
      </c>
      <c r="AK94" s="271">
        <f t="shared" si="41"/>
        <v>102</v>
      </c>
      <c r="AL94" s="271">
        <f>VLOOKUP(AK94,RevisedCalcs!$AE$65:$AJ$72,2,FALSE)</f>
        <v>18</v>
      </c>
      <c r="AM94" s="92" t="str">
        <f t="shared" si="34"/>
        <v>0 to 10</v>
      </c>
      <c r="AN94" s="93">
        <f t="shared" si="35"/>
        <v>0</v>
      </c>
      <c r="AO94" s="93" t="str">
        <f t="shared" si="42"/>
        <v>o</v>
      </c>
      <c r="AP94" s="94" t="str">
        <f t="shared" si="36"/>
        <v/>
      </c>
      <c r="AQ94" s="54">
        <v>0</v>
      </c>
      <c r="AR94" s="214">
        <f t="shared" si="37"/>
        <v>0</v>
      </c>
      <c r="AS94" s="214">
        <f t="shared" si="43"/>
        <v>0</v>
      </c>
      <c r="AT94" s="282">
        <f t="shared" si="44"/>
        <v>5.4333333333333336</v>
      </c>
      <c r="AU94" s="268">
        <f>IF(F94&gt;0,RevisedCalcs!$AB$53*F94,"")</f>
        <v>0.29284343127750834</v>
      </c>
      <c r="AV94" s="268" t="str">
        <f>IF(AU94&lt;&gt;"","",SUMIFS(RevisedCalcs!$AF$6:$BN$6,RevisedCalcs!$AF$4:$BN$4,"&lt;="&amp;AT94)/10^3*VLOOKUP(AK94,RevisedCalcs!$AE$65:$AJ$72,6,FALSE))</f>
        <v/>
      </c>
      <c r="AW94" s="270" t="str">
        <f ca="1">IF(AU94="","",IF(AR94=1,-AU94*OFFSET(RevisedCalcs!$AD$79,0,MATCH(E93*24*60,RevisedCalcs!$AE$80:$AI$80,1)),""))</f>
        <v/>
      </c>
      <c r="AX94" s="268">
        <f t="shared" ca="1" si="45"/>
        <v>0.29284343127750834</v>
      </c>
    </row>
    <row r="95" spans="1:50" x14ac:dyDescent="0.3">
      <c r="A95" s="41" t="s">
        <v>231</v>
      </c>
      <c r="B95" s="42">
        <v>21</v>
      </c>
      <c r="C95" s="68" t="s">
        <v>269</v>
      </c>
      <c r="D95" s="95">
        <v>38658.572916666664</v>
      </c>
      <c r="E95" s="96">
        <v>3.0324074074074073E-3</v>
      </c>
      <c r="F95" s="41">
        <v>1.2</v>
      </c>
      <c r="G95" s="41">
        <v>4</v>
      </c>
      <c r="H95" s="97">
        <v>3.1712962954770774E-3</v>
      </c>
      <c r="I95" s="98" t="s">
        <v>270</v>
      </c>
      <c r="J95" s="99">
        <v>4.5666666666666664</v>
      </c>
      <c r="K95" s="100">
        <v>40484.572916666664</v>
      </c>
      <c r="L95" s="46">
        <v>194</v>
      </c>
      <c r="M95" s="101">
        <v>38658.578472222223</v>
      </c>
      <c r="N95" s="102">
        <v>3</v>
      </c>
      <c r="O95" s="46">
        <v>194</v>
      </c>
      <c r="P95" s="57">
        <v>3</v>
      </c>
      <c r="Q95" s="50">
        <v>7.6111111111111102E-2</v>
      </c>
      <c r="R95" s="103">
        <v>194</v>
      </c>
      <c r="S95" s="104">
        <v>188.17131128507097</v>
      </c>
      <c r="T95" s="57">
        <v>195.8</v>
      </c>
      <c r="U95" s="105"/>
      <c r="V95" s="57">
        <v>191</v>
      </c>
      <c r="W95" s="57">
        <f t="shared" si="26"/>
        <v>2.8286887149290294</v>
      </c>
      <c r="X95" s="86">
        <f t="shared" si="27"/>
        <v>141.0702</v>
      </c>
      <c r="Y95" s="86" t="str">
        <f t="shared" si="28"/>
        <v/>
      </c>
      <c r="Z95" s="44">
        <f t="shared" si="29"/>
        <v>0</v>
      </c>
      <c r="AA95" s="44" t="str">
        <f t="shared" si="30"/>
        <v>o</v>
      </c>
      <c r="AB95" s="89">
        <f t="shared" si="46"/>
        <v>49.9298</v>
      </c>
      <c r="AC95" s="89">
        <f t="shared" si="46"/>
        <v>-1.0703999999999998</v>
      </c>
      <c r="AD95" s="44">
        <f t="shared" si="31"/>
        <v>1</v>
      </c>
      <c r="AE95" s="44">
        <v>5.3</v>
      </c>
      <c r="AF95" s="87">
        <f t="shared" si="38"/>
        <v>0</v>
      </c>
      <c r="AG95" s="44">
        <f t="shared" si="39"/>
        <v>0</v>
      </c>
      <c r="AH95" s="90">
        <f t="shared" si="32"/>
        <v>191.17131128507097</v>
      </c>
      <c r="AI95" s="91">
        <f t="shared" si="40"/>
        <v>52.9298</v>
      </c>
      <c r="AJ95" s="82">
        <f t="shared" si="33"/>
        <v>1.9296000000000002</v>
      </c>
      <c r="AK95" s="271">
        <f t="shared" si="41"/>
        <v>101</v>
      </c>
      <c r="AL95" s="271">
        <f>VLOOKUP(AK95,RevisedCalcs!$AE$65:$AJ$72,2,FALSE)</f>
        <v>3</v>
      </c>
      <c r="AM95" s="92" t="str">
        <f t="shared" si="34"/>
        <v>0 to 10</v>
      </c>
      <c r="AN95" s="93">
        <f t="shared" si="35"/>
        <v>0</v>
      </c>
      <c r="AO95" s="93" t="str">
        <f t="shared" si="42"/>
        <v>o</v>
      </c>
      <c r="AP95" s="94" t="str">
        <f t="shared" si="36"/>
        <v/>
      </c>
      <c r="AQ95" s="54">
        <v>0</v>
      </c>
      <c r="AR95" s="214">
        <f t="shared" si="37"/>
        <v>0</v>
      </c>
      <c r="AS95" s="214">
        <f t="shared" si="43"/>
        <v>0</v>
      </c>
      <c r="AT95" s="282">
        <f t="shared" si="44"/>
        <v>4.3666666666666663</v>
      </c>
      <c r="AU95" s="268">
        <f>IF(F95&gt;0,RevisedCalcs!$AB$53*F95,"")</f>
        <v>0.1673391035871476</v>
      </c>
      <c r="AV95" s="268" t="str">
        <f>IF(AU95&lt;&gt;"","",SUMIFS(RevisedCalcs!$AF$6:$BN$6,RevisedCalcs!$AF$4:$BN$4,"&lt;="&amp;AT95)/10^3*VLOOKUP(AK95,RevisedCalcs!$AE$65:$AJ$72,6,FALSE))</f>
        <v/>
      </c>
      <c r="AW95" s="270" t="str">
        <f ca="1">IF(AU95="","",IF(AR95=1,-AU95*OFFSET(RevisedCalcs!$AD$79,0,MATCH(E94*24*60,RevisedCalcs!$AE$80:$AI$80,1)),""))</f>
        <v/>
      </c>
      <c r="AX95" s="268">
        <f t="shared" ca="1" si="45"/>
        <v>0.1673391035871476</v>
      </c>
    </row>
    <row r="96" spans="1:50" x14ac:dyDescent="0.3">
      <c r="A96" s="41" t="s">
        <v>231</v>
      </c>
      <c r="B96" s="42">
        <v>22</v>
      </c>
      <c r="C96" s="68" t="s">
        <v>271</v>
      </c>
      <c r="D96" s="95">
        <v>38658.692361111112</v>
      </c>
      <c r="E96" s="96">
        <v>4.0613425925925928E-2</v>
      </c>
      <c r="F96" s="41">
        <v>29.6</v>
      </c>
      <c r="G96" s="41">
        <v>4</v>
      </c>
      <c r="H96" s="97">
        <v>0.11641203703766223</v>
      </c>
      <c r="I96" s="98" t="s">
        <v>272</v>
      </c>
      <c r="J96" s="99">
        <v>167.63333333333333</v>
      </c>
      <c r="K96" s="100">
        <v>40484.692361111112</v>
      </c>
      <c r="L96" s="46">
        <v>95</v>
      </c>
      <c r="M96" s="101">
        <v>38658.703472222223</v>
      </c>
      <c r="N96" s="106">
        <v>1.0000000000000001E-5</v>
      </c>
      <c r="O96" s="46">
        <v>95</v>
      </c>
      <c r="P96" s="57">
        <v>0</v>
      </c>
      <c r="Q96" s="50">
        <v>2.7938888888888886</v>
      </c>
      <c r="R96" s="103">
        <v>95</v>
      </c>
      <c r="S96" s="104">
        <v>113.22602906849006</v>
      </c>
      <c r="T96" s="57">
        <v>195.8</v>
      </c>
      <c r="U96" s="105"/>
      <c r="V96" s="57">
        <v>95</v>
      </c>
      <c r="W96" s="57">
        <f t="shared" si="26"/>
        <v>18.226029068490064</v>
      </c>
      <c r="X96" s="86">
        <f t="shared" si="27"/>
        <v>43.587004944000007</v>
      </c>
      <c r="Y96" s="86" t="str">
        <f t="shared" si="28"/>
        <v/>
      </c>
      <c r="Z96" s="44">
        <f t="shared" si="29"/>
        <v>0</v>
      </c>
      <c r="AA96" s="44" t="str">
        <f t="shared" si="30"/>
        <v>o</v>
      </c>
      <c r="AB96" s="89">
        <f t="shared" si="46"/>
        <v>51.412995055999993</v>
      </c>
      <c r="AC96" s="89">
        <f t="shared" si="46"/>
        <v>-0.26160269600000002</v>
      </c>
      <c r="AD96" s="44">
        <f t="shared" si="31"/>
        <v>1</v>
      </c>
      <c r="AE96" s="44">
        <v>5.3</v>
      </c>
      <c r="AF96" s="87">
        <f t="shared" si="38"/>
        <v>0</v>
      </c>
      <c r="AG96" s="44">
        <f t="shared" si="39"/>
        <v>0</v>
      </c>
      <c r="AH96" s="90">
        <f t="shared" si="32"/>
        <v>113.22602906849006</v>
      </c>
      <c r="AI96" s="91">
        <f t="shared" si="40"/>
        <v>51.412995055999993</v>
      </c>
      <c r="AJ96" s="82">
        <f t="shared" si="33"/>
        <v>-0.26160269600000002</v>
      </c>
      <c r="AK96" s="271">
        <f t="shared" si="41"/>
        <v>106</v>
      </c>
      <c r="AL96" s="271">
        <f>VLOOKUP(AK96,RevisedCalcs!$AE$65:$AJ$72,2,FALSE)</f>
        <v>240</v>
      </c>
      <c r="AM96" s="92" t="str">
        <f t="shared" si="34"/>
        <v>0 to 10</v>
      </c>
      <c r="AN96" s="93">
        <f t="shared" si="35"/>
        <v>0</v>
      </c>
      <c r="AO96" s="93" t="str">
        <f t="shared" si="42"/>
        <v>o</v>
      </c>
      <c r="AP96" s="94" t="str">
        <f t="shared" si="36"/>
        <v/>
      </c>
      <c r="AQ96" s="54">
        <v>0</v>
      </c>
      <c r="AR96" s="214">
        <f t="shared" si="37"/>
        <v>0</v>
      </c>
      <c r="AS96" s="214">
        <f t="shared" si="43"/>
        <v>0</v>
      </c>
      <c r="AT96" s="282">
        <f t="shared" si="44"/>
        <v>58.483333333333334</v>
      </c>
      <c r="AU96" s="268">
        <f>IF(F96&gt;0,RevisedCalcs!$AB$53*F96,"")</f>
        <v>4.1276978884829747</v>
      </c>
      <c r="AV96" s="268" t="str">
        <f>IF(AU96&lt;&gt;"","",SUMIFS(RevisedCalcs!$AF$6:$BN$6,RevisedCalcs!$AF$4:$BN$4,"&lt;="&amp;AT96)/10^3*VLOOKUP(AK96,RevisedCalcs!$AE$65:$AJ$72,6,FALSE))</f>
        <v/>
      </c>
      <c r="AW96" s="270" t="str">
        <f ca="1">IF(AU96="","",IF(AR96=1,-AU96*OFFSET(RevisedCalcs!$AD$79,0,MATCH(E95*24*60,RevisedCalcs!$AE$80:$AI$80,1)),""))</f>
        <v/>
      </c>
      <c r="AX96" s="268">
        <f t="shared" ca="1" si="45"/>
        <v>4.1276978884829747</v>
      </c>
    </row>
    <row r="97" spans="1:50" x14ac:dyDescent="0.3">
      <c r="A97" s="194" t="s">
        <v>231</v>
      </c>
      <c r="B97" s="205">
        <v>23</v>
      </c>
      <c r="C97" s="206" t="s">
        <v>273</v>
      </c>
      <c r="D97" s="207">
        <v>38659.079861111109</v>
      </c>
      <c r="E97" s="208">
        <v>9.6412037037037039E-3</v>
      </c>
      <c r="F97" s="194">
        <v>0</v>
      </c>
      <c r="G97" s="194">
        <v>5</v>
      </c>
      <c r="H97" s="195">
        <v>0.34688657407241408</v>
      </c>
      <c r="I97" s="196" t="s">
        <v>274</v>
      </c>
      <c r="J97" s="197">
        <v>499.51666666666665</v>
      </c>
      <c r="K97" s="209">
        <v>40485.079861111109</v>
      </c>
      <c r="L97" s="199">
        <v>68</v>
      </c>
      <c r="M97" s="101">
        <v>38659.078472222223</v>
      </c>
      <c r="N97" s="200">
        <v>-2.9</v>
      </c>
      <c r="O97" s="199">
        <v>68</v>
      </c>
      <c r="P97" s="201">
        <v>-2.9</v>
      </c>
      <c r="Q97" s="202">
        <v>8.325277777777778</v>
      </c>
      <c r="R97" s="203">
        <v>68</v>
      </c>
      <c r="S97" s="204">
        <v>38.850756295419878</v>
      </c>
      <c r="T97" s="201">
        <v>179.6</v>
      </c>
      <c r="U97" s="105"/>
      <c r="V97" s="86">
        <v>70.900000000000006</v>
      </c>
      <c r="W97" s="86">
        <f t="shared" si="26"/>
        <v>32.049243704580128</v>
      </c>
      <c r="X97" s="86">
        <f t="shared" si="27"/>
        <v>18.05324000000001</v>
      </c>
      <c r="Y97" s="86" t="str">
        <f t="shared" si="28"/>
        <v>Y</v>
      </c>
      <c r="Z97" s="88">
        <f t="shared" si="29"/>
        <v>1</v>
      </c>
      <c r="AA97" s="88" t="str">
        <f t="shared" si="30"/>
        <v>+</v>
      </c>
      <c r="AB97" s="89">
        <f t="shared" si="46"/>
        <v>52.846759999999996</v>
      </c>
      <c r="AC97" s="89">
        <f t="shared" si="46"/>
        <v>0.52023999999999981</v>
      </c>
      <c r="AD97" s="88">
        <f t="shared" si="31"/>
        <v>1</v>
      </c>
      <c r="AE97" s="88">
        <v>5.3</v>
      </c>
      <c r="AF97" s="87">
        <f t="shared" si="38"/>
        <v>1</v>
      </c>
      <c r="AG97" s="88">
        <f t="shared" si="39"/>
        <v>1</v>
      </c>
      <c r="AH97" s="90">
        <f t="shared" si="32"/>
        <v>35.950756295419879</v>
      </c>
      <c r="AI97" s="91">
        <f t="shared" si="40"/>
        <v>49.946759999999998</v>
      </c>
      <c r="AJ97" s="82">
        <f t="shared" si="33"/>
        <v>-2.3797600000000001</v>
      </c>
      <c r="AK97" s="271">
        <f t="shared" si="41"/>
        <v>107</v>
      </c>
      <c r="AL97" s="271">
        <f>VLOOKUP(AK97,RevisedCalcs!$AE$65:$AJ$72,2,FALSE)</f>
        <v>540</v>
      </c>
      <c r="AM97" s="92" t="str">
        <f t="shared" si="34"/>
        <v>-10 to 0</v>
      </c>
      <c r="AN97" s="93">
        <f t="shared" si="35"/>
        <v>1</v>
      </c>
      <c r="AO97" s="93" t="str">
        <f t="shared" si="42"/>
        <v>+</v>
      </c>
      <c r="AP97" s="94" t="str">
        <f t="shared" si="36"/>
        <v/>
      </c>
      <c r="AQ97" s="224">
        <v>1</v>
      </c>
      <c r="AR97" s="214">
        <f t="shared" si="37"/>
        <v>0</v>
      </c>
      <c r="AS97" s="214">
        <f t="shared" si="43"/>
        <v>1</v>
      </c>
      <c r="AT97" s="282">
        <f t="shared" si="44"/>
        <v>13.883333333333333</v>
      </c>
      <c r="AU97" s="268" t="str">
        <f>IF(F97&gt;0,RevisedCalcs!$AB$53*F97,"")</f>
        <v/>
      </c>
      <c r="AV97" s="268">
        <f>IF(AU97&lt;&gt;"","",SUMIFS(RevisedCalcs!$AF$6:$BN$6,RevisedCalcs!$AF$4:$BN$4,"&lt;="&amp;AT97)/10^3*VLOOKUP(AK97,RevisedCalcs!$AE$65:$AJ$72,6,FALSE))</f>
        <v>0.54426713074864197</v>
      </c>
      <c r="AW97" s="270" t="str">
        <f ca="1">IF(AU97="","",IF(AR97=1,-AU97*OFFSET(RevisedCalcs!$AD$79,0,MATCH(E96*24*60,RevisedCalcs!$AE$80:$AI$80,1)),""))</f>
        <v/>
      </c>
      <c r="AX97" s="268">
        <f t="shared" ca="1" si="45"/>
        <v>0.54426713074864197</v>
      </c>
    </row>
    <row r="98" spans="1:50" x14ac:dyDescent="0.3">
      <c r="A98" s="41" t="s">
        <v>231</v>
      </c>
      <c r="B98" s="42">
        <v>24</v>
      </c>
      <c r="C98" s="68" t="s">
        <v>275</v>
      </c>
      <c r="D98" s="95">
        <v>38659.090277777781</v>
      </c>
      <c r="E98" s="96">
        <v>2.9166666666666664E-2</v>
      </c>
      <c r="F98" s="41">
        <v>28.8</v>
      </c>
      <c r="G98" s="41">
        <v>5</v>
      </c>
      <c r="H98" s="97">
        <v>7.7546296961372718E-4</v>
      </c>
      <c r="I98" s="98" t="s">
        <v>276</v>
      </c>
      <c r="J98" s="99">
        <v>1.1166666666666667</v>
      </c>
      <c r="K98" s="100">
        <v>40485.090277777781</v>
      </c>
      <c r="L98" s="46">
        <v>179.6</v>
      </c>
      <c r="M98" s="101">
        <v>38659.078472222223</v>
      </c>
      <c r="N98" s="102">
        <v>-2.9</v>
      </c>
      <c r="O98" s="46">
        <v>179.6</v>
      </c>
      <c r="P98" s="57">
        <v>-2.9</v>
      </c>
      <c r="Q98" s="50">
        <v>1.8611111111111113E-2</v>
      </c>
      <c r="R98" s="103">
        <v>179.6</v>
      </c>
      <c r="S98" s="104">
        <v>181.835365574696</v>
      </c>
      <c r="T98" s="57">
        <v>194</v>
      </c>
      <c r="U98" s="105"/>
      <c r="V98" s="57">
        <v>182.5</v>
      </c>
      <c r="W98" s="57">
        <f t="shared" si="26"/>
        <v>0.6646344253040013</v>
      </c>
      <c r="X98" s="86">
        <f t="shared" si="27"/>
        <v>129.65324000000001</v>
      </c>
      <c r="Y98" s="86" t="str">
        <f t="shared" si="28"/>
        <v/>
      </c>
      <c r="Z98" s="44">
        <f t="shared" si="29"/>
        <v>0</v>
      </c>
      <c r="AA98" s="44" t="str">
        <f t="shared" si="30"/>
        <v>o</v>
      </c>
      <c r="AB98" s="89">
        <f t="shared" si="46"/>
        <v>52.846759999999996</v>
      </c>
      <c r="AC98" s="89">
        <f t="shared" si="46"/>
        <v>0.52023999999999981</v>
      </c>
      <c r="AD98" s="44">
        <f t="shared" si="31"/>
        <v>1</v>
      </c>
      <c r="AE98" s="44">
        <v>5.3</v>
      </c>
      <c r="AF98" s="87">
        <f t="shared" si="38"/>
        <v>0</v>
      </c>
      <c r="AG98" s="44">
        <f t="shared" si="39"/>
        <v>0</v>
      </c>
      <c r="AH98" s="90">
        <f t="shared" si="32"/>
        <v>178.93536557469599</v>
      </c>
      <c r="AI98" s="91">
        <f t="shared" si="40"/>
        <v>49.946759999999998</v>
      </c>
      <c r="AJ98" s="82">
        <f t="shared" si="33"/>
        <v>-2.3797600000000001</v>
      </c>
      <c r="AK98" s="271">
        <f t="shared" si="41"/>
        <v>101</v>
      </c>
      <c r="AL98" s="271">
        <f>VLOOKUP(AK98,RevisedCalcs!$AE$65:$AJ$72,2,FALSE)</f>
        <v>3</v>
      </c>
      <c r="AM98" s="92" t="str">
        <f t="shared" si="34"/>
        <v>-10 to 0</v>
      </c>
      <c r="AN98" s="93">
        <f t="shared" si="35"/>
        <v>0</v>
      </c>
      <c r="AO98" s="93" t="str">
        <f t="shared" si="42"/>
        <v>o</v>
      </c>
      <c r="AP98" s="94" t="str">
        <f t="shared" si="36"/>
        <v/>
      </c>
      <c r="AQ98" s="54">
        <v>0</v>
      </c>
      <c r="AR98" s="214">
        <f t="shared" si="37"/>
        <v>1</v>
      </c>
      <c r="AS98" s="214">
        <f t="shared" si="43"/>
        <v>0</v>
      </c>
      <c r="AT98" s="282">
        <f t="shared" si="44"/>
        <v>42</v>
      </c>
      <c r="AU98" s="268">
        <f>IF(F98&gt;0,RevisedCalcs!$AB$53*F98,"")</f>
        <v>4.0161384860915428</v>
      </c>
      <c r="AV98" s="268" t="str">
        <f>IF(AU98&lt;&gt;"","",SUMIFS(RevisedCalcs!$AF$6:$BN$6,RevisedCalcs!$AF$4:$BN$4,"&lt;="&amp;AT98)/10^3*VLOOKUP(AK98,RevisedCalcs!$AE$65:$AJ$72,6,FALSE))</f>
        <v/>
      </c>
      <c r="AW98" s="270">
        <f ca="1">IF(AU98="","",IF(AR98=1,-AU98*OFFSET(RevisedCalcs!$AD$79,0,MATCH(E97*24*60,RevisedCalcs!$AE$80:$AI$80,1)),""))</f>
        <v>-1.4916144867525052</v>
      </c>
      <c r="AX98" s="268">
        <f t="shared" ca="1" si="45"/>
        <v>2.5245239993390376</v>
      </c>
    </row>
    <row r="99" spans="1:50" x14ac:dyDescent="0.3">
      <c r="A99" s="41" t="s">
        <v>231</v>
      </c>
      <c r="B99" s="42">
        <v>25</v>
      </c>
      <c r="C99" s="68" t="s">
        <v>277</v>
      </c>
      <c r="D99" s="95">
        <v>38659.476388888892</v>
      </c>
      <c r="E99" s="96">
        <v>7.7083333333333335E-3</v>
      </c>
      <c r="F99" s="41">
        <v>2.8</v>
      </c>
      <c r="G99" s="41">
        <v>5</v>
      </c>
      <c r="H99" s="97">
        <v>0.35694444444379769</v>
      </c>
      <c r="I99" s="98" t="s">
        <v>278</v>
      </c>
      <c r="J99" s="99">
        <v>514</v>
      </c>
      <c r="K99" s="100">
        <v>40485.476388888892</v>
      </c>
      <c r="L99" s="46">
        <v>64.400000000000006</v>
      </c>
      <c r="M99" s="101">
        <v>38659.495138888888</v>
      </c>
      <c r="N99" s="102">
        <v>-4</v>
      </c>
      <c r="O99" s="46">
        <v>64.400000000000006</v>
      </c>
      <c r="P99" s="57">
        <v>-4</v>
      </c>
      <c r="Q99" s="50">
        <v>8.5666666666666664</v>
      </c>
      <c r="R99" s="103">
        <v>64.400000000000006</v>
      </c>
      <c r="S99" s="104">
        <v>36.92456669395105</v>
      </c>
      <c r="T99" s="57">
        <v>170.6</v>
      </c>
      <c r="U99" s="105"/>
      <c r="V99" s="86">
        <v>68.400000000000006</v>
      </c>
      <c r="W99" s="86">
        <f t="shared" si="26"/>
        <v>31.475433306048956</v>
      </c>
      <c r="X99" s="86">
        <f t="shared" si="27"/>
        <v>15.009400000000007</v>
      </c>
      <c r="Y99" s="86" t="str">
        <f t="shared" si="28"/>
        <v/>
      </c>
      <c r="Z99" s="88">
        <f t="shared" si="29"/>
        <v>1</v>
      </c>
      <c r="AA99" s="88" t="str">
        <f t="shared" si="30"/>
        <v>+</v>
      </c>
      <c r="AB99" s="89">
        <f t="shared" si="46"/>
        <v>53.390599999999999</v>
      </c>
      <c r="AC99" s="89">
        <f t="shared" si="46"/>
        <v>0.81679999999999975</v>
      </c>
      <c r="AD99" s="88">
        <f t="shared" si="31"/>
        <v>1</v>
      </c>
      <c r="AE99" s="88">
        <v>5.3</v>
      </c>
      <c r="AF99" s="87">
        <f t="shared" si="38"/>
        <v>1</v>
      </c>
      <c r="AG99" s="88">
        <f t="shared" si="39"/>
        <v>1</v>
      </c>
      <c r="AH99" s="90">
        <f t="shared" si="32"/>
        <v>32.92456669395105</v>
      </c>
      <c r="AI99" s="91">
        <f t="shared" si="40"/>
        <v>49.390599999999999</v>
      </c>
      <c r="AJ99" s="82">
        <f t="shared" si="33"/>
        <v>-3.1832000000000003</v>
      </c>
      <c r="AK99" s="271">
        <f t="shared" si="41"/>
        <v>107</v>
      </c>
      <c r="AL99" s="271">
        <f>VLOOKUP(AK99,RevisedCalcs!$AE$65:$AJ$72,2,FALSE)</f>
        <v>540</v>
      </c>
      <c r="AM99" s="92" t="str">
        <f t="shared" si="34"/>
        <v>-10 to 0</v>
      </c>
      <c r="AN99" s="93">
        <f t="shared" si="35"/>
        <v>1</v>
      </c>
      <c r="AO99" s="93" t="str">
        <f t="shared" si="42"/>
        <v>+</v>
      </c>
      <c r="AP99" s="94" t="str">
        <f t="shared" si="36"/>
        <v/>
      </c>
      <c r="AQ99" s="54">
        <v>0</v>
      </c>
      <c r="AR99" s="214">
        <f t="shared" si="37"/>
        <v>0</v>
      </c>
      <c r="AS99" s="214">
        <f t="shared" si="43"/>
        <v>0</v>
      </c>
      <c r="AT99" s="282">
        <f t="shared" si="44"/>
        <v>11.1</v>
      </c>
      <c r="AU99" s="268">
        <f>IF(F99&gt;0,RevisedCalcs!$AB$53*F99,"")</f>
        <v>0.39045790837001104</v>
      </c>
      <c r="AV99" s="268" t="str">
        <f>IF(AU99&lt;&gt;"","",SUMIFS(RevisedCalcs!$AF$6:$BN$6,RevisedCalcs!$AF$4:$BN$4,"&lt;="&amp;AT99)/10^3*VLOOKUP(AK99,RevisedCalcs!$AE$65:$AJ$72,6,FALSE))</f>
        <v/>
      </c>
      <c r="AW99" s="270" t="str">
        <f ca="1">IF(AU99="","",IF(AR99=1,-AU99*OFFSET(RevisedCalcs!$AD$79,0,MATCH(E98*24*60,RevisedCalcs!$AE$80:$AI$80,1)),""))</f>
        <v/>
      </c>
      <c r="AX99" s="268">
        <f t="shared" ca="1" si="45"/>
        <v>0.39045790837001104</v>
      </c>
    </row>
    <row r="100" spans="1:50" x14ac:dyDescent="0.3">
      <c r="A100" s="41" t="s">
        <v>231</v>
      </c>
      <c r="B100" s="42">
        <v>26</v>
      </c>
      <c r="C100" s="68" t="s">
        <v>279</v>
      </c>
      <c r="D100" s="95">
        <v>38659.55972222222</v>
      </c>
      <c r="E100" s="96">
        <v>1.0069444444444445E-2</v>
      </c>
      <c r="F100" s="41">
        <v>4.8</v>
      </c>
      <c r="G100" s="41">
        <v>5</v>
      </c>
      <c r="H100" s="97">
        <v>7.5624999997671694E-2</v>
      </c>
      <c r="I100" s="98" t="s">
        <v>280</v>
      </c>
      <c r="J100" s="99">
        <v>108.9</v>
      </c>
      <c r="K100" s="100">
        <v>40485.55972222222</v>
      </c>
      <c r="L100" s="46">
        <v>77</v>
      </c>
      <c r="M100" s="101">
        <v>38659.578472222223</v>
      </c>
      <c r="N100" s="102">
        <v>1</v>
      </c>
      <c r="O100" s="46">
        <v>77</v>
      </c>
      <c r="P100" s="57">
        <v>1</v>
      </c>
      <c r="Q100" s="50">
        <v>1.8150000000000002</v>
      </c>
      <c r="R100" s="103">
        <v>77</v>
      </c>
      <c r="S100" s="104">
        <v>118.82290992129226</v>
      </c>
      <c r="T100" s="57">
        <v>190.4</v>
      </c>
      <c r="U100" s="105"/>
      <c r="V100" s="57">
        <v>76</v>
      </c>
      <c r="W100" s="57">
        <f t="shared" si="26"/>
        <v>42.822909921292265</v>
      </c>
      <c r="X100" s="86">
        <f t="shared" si="27"/>
        <v>25.081400000000002</v>
      </c>
      <c r="Y100" s="86" t="str">
        <f t="shared" si="28"/>
        <v/>
      </c>
      <c r="Z100" s="44">
        <f t="shared" si="29"/>
        <v>1</v>
      </c>
      <c r="AA100" s="44" t="str">
        <f t="shared" si="30"/>
        <v>+</v>
      </c>
      <c r="AB100" s="89">
        <f t="shared" si="46"/>
        <v>50.918599999999998</v>
      </c>
      <c r="AC100" s="89">
        <f t="shared" si="46"/>
        <v>-0.53119999999999989</v>
      </c>
      <c r="AD100" s="44">
        <f t="shared" si="31"/>
        <v>1</v>
      </c>
      <c r="AE100" s="44">
        <v>5.3</v>
      </c>
      <c r="AF100" s="87">
        <f t="shared" si="38"/>
        <v>0</v>
      </c>
      <c r="AG100" s="44">
        <f t="shared" si="39"/>
        <v>0</v>
      </c>
      <c r="AH100" s="90">
        <f t="shared" si="32"/>
        <v>119.82290992129226</v>
      </c>
      <c r="AI100" s="91">
        <f t="shared" si="40"/>
        <v>51.918599999999998</v>
      </c>
      <c r="AJ100" s="82">
        <f t="shared" si="33"/>
        <v>0.46880000000000011</v>
      </c>
      <c r="AK100" s="271">
        <f t="shared" si="41"/>
        <v>105</v>
      </c>
      <c r="AL100" s="271">
        <f>VLOOKUP(AK100,RevisedCalcs!$AE$65:$AJ$72,2,FALSE)</f>
        <v>105</v>
      </c>
      <c r="AM100" s="92" t="str">
        <f t="shared" si="34"/>
        <v>0 to 10</v>
      </c>
      <c r="AN100" s="93">
        <f t="shared" si="35"/>
        <v>1</v>
      </c>
      <c r="AO100" s="93" t="str">
        <f t="shared" si="42"/>
        <v>+</v>
      </c>
      <c r="AP100" s="94" t="str">
        <f t="shared" si="36"/>
        <v/>
      </c>
      <c r="AQ100" s="54">
        <v>0</v>
      </c>
      <c r="AR100" s="214">
        <f t="shared" si="37"/>
        <v>0</v>
      </c>
      <c r="AS100" s="214">
        <f t="shared" si="43"/>
        <v>0</v>
      </c>
      <c r="AT100" s="282">
        <f t="shared" si="44"/>
        <v>14.500000000000002</v>
      </c>
      <c r="AU100" s="268">
        <f>IF(F100&gt;0,RevisedCalcs!$AB$53*F100,"")</f>
        <v>0.66935641434859039</v>
      </c>
      <c r="AV100" s="268" t="str">
        <f>IF(AU100&lt;&gt;"","",SUMIFS(RevisedCalcs!$AF$6:$BN$6,RevisedCalcs!$AF$4:$BN$4,"&lt;="&amp;AT100)/10^3*VLOOKUP(AK100,RevisedCalcs!$AE$65:$AJ$72,6,FALSE))</f>
        <v/>
      </c>
      <c r="AW100" s="270" t="str">
        <f ca="1">IF(AU100="","",IF(AR100=1,-AU100*OFFSET(RevisedCalcs!$AD$79,0,MATCH(E99*24*60,RevisedCalcs!$AE$80:$AI$80,1)),""))</f>
        <v/>
      </c>
      <c r="AX100" s="268">
        <f t="shared" ca="1" si="45"/>
        <v>0.66935641434859039</v>
      </c>
    </row>
    <row r="101" spans="1:50" x14ac:dyDescent="0.3">
      <c r="A101" s="41" t="s">
        <v>231</v>
      </c>
      <c r="B101" s="42">
        <v>27</v>
      </c>
      <c r="C101" s="68" t="s">
        <v>281</v>
      </c>
      <c r="D101" s="95">
        <v>38659.572916666664</v>
      </c>
      <c r="E101" s="96">
        <v>4.2361111111111106E-3</v>
      </c>
      <c r="F101" s="41">
        <v>2.1</v>
      </c>
      <c r="G101" s="41">
        <v>5</v>
      </c>
      <c r="H101" s="97">
        <v>3.125000002910383E-3</v>
      </c>
      <c r="I101" s="98" t="s">
        <v>282</v>
      </c>
      <c r="J101" s="99">
        <v>4.5</v>
      </c>
      <c r="K101" s="100">
        <v>40485.572916666664</v>
      </c>
      <c r="L101" s="46">
        <v>190.4</v>
      </c>
      <c r="M101" s="101">
        <v>38659.578472222223</v>
      </c>
      <c r="N101" s="102">
        <v>1</v>
      </c>
      <c r="O101" s="46">
        <v>190.4</v>
      </c>
      <c r="P101" s="57">
        <v>1</v>
      </c>
      <c r="Q101" s="50">
        <v>7.4999999999999997E-2</v>
      </c>
      <c r="R101" s="103">
        <v>190.4</v>
      </c>
      <c r="S101" s="104">
        <v>186.63565560330994</v>
      </c>
      <c r="T101" s="57">
        <v>194</v>
      </c>
      <c r="U101" s="105"/>
      <c r="V101" s="57">
        <v>189.4</v>
      </c>
      <c r="W101" s="57">
        <f t="shared" si="26"/>
        <v>2.7643443966900634</v>
      </c>
      <c r="X101" s="86">
        <f t="shared" si="27"/>
        <v>138.48140000000001</v>
      </c>
      <c r="Y101" s="86" t="str">
        <f t="shared" si="28"/>
        <v/>
      </c>
      <c r="Z101" s="44">
        <f t="shared" si="29"/>
        <v>0</v>
      </c>
      <c r="AA101" s="44" t="str">
        <f t="shared" si="30"/>
        <v>o</v>
      </c>
      <c r="AB101" s="89">
        <f t="shared" si="46"/>
        <v>50.918599999999998</v>
      </c>
      <c r="AC101" s="89">
        <f t="shared" si="46"/>
        <v>-0.53119999999999989</v>
      </c>
      <c r="AD101" s="44">
        <f t="shared" si="31"/>
        <v>1</v>
      </c>
      <c r="AE101" s="44">
        <v>5.3</v>
      </c>
      <c r="AF101" s="87">
        <f t="shared" si="38"/>
        <v>0</v>
      </c>
      <c r="AG101" s="44">
        <f t="shared" si="39"/>
        <v>0</v>
      </c>
      <c r="AH101" s="90">
        <f t="shared" si="32"/>
        <v>187.63565560330994</v>
      </c>
      <c r="AI101" s="91">
        <f t="shared" si="40"/>
        <v>51.918599999999998</v>
      </c>
      <c r="AJ101" s="82">
        <f t="shared" si="33"/>
        <v>0.46880000000000011</v>
      </c>
      <c r="AK101" s="271">
        <f t="shared" si="41"/>
        <v>101</v>
      </c>
      <c r="AL101" s="271">
        <f>VLOOKUP(AK101,RevisedCalcs!$AE$65:$AJ$72,2,FALSE)</f>
        <v>3</v>
      </c>
      <c r="AM101" s="92" t="str">
        <f t="shared" si="34"/>
        <v>0 to 10</v>
      </c>
      <c r="AN101" s="93">
        <f t="shared" si="35"/>
        <v>0</v>
      </c>
      <c r="AO101" s="93" t="str">
        <f t="shared" si="42"/>
        <v>o</v>
      </c>
      <c r="AP101" s="94" t="str">
        <f t="shared" si="36"/>
        <v/>
      </c>
      <c r="AQ101" s="54">
        <v>0</v>
      </c>
      <c r="AR101" s="214">
        <f t="shared" si="37"/>
        <v>0</v>
      </c>
      <c r="AS101" s="214">
        <f t="shared" si="43"/>
        <v>0</v>
      </c>
      <c r="AT101" s="282">
        <f t="shared" si="44"/>
        <v>6.1</v>
      </c>
      <c r="AU101" s="268">
        <f>IF(F101&gt;0,RevisedCalcs!$AB$53*F101,"")</f>
        <v>0.29284343127750834</v>
      </c>
      <c r="AV101" s="268" t="str">
        <f>IF(AU101&lt;&gt;"","",SUMIFS(RevisedCalcs!$AF$6:$BN$6,RevisedCalcs!$AF$4:$BN$4,"&lt;="&amp;AT101)/10^3*VLOOKUP(AK101,RevisedCalcs!$AE$65:$AJ$72,6,FALSE))</f>
        <v/>
      </c>
      <c r="AW101" s="270" t="str">
        <f ca="1">IF(AU101="","",IF(AR101=1,-AU101*OFFSET(RevisedCalcs!$AD$79,0,MATCH(E100*24*60,RevisedCalcs!$AE$80:$AI$80,1)),""))</f>
        <v/>
      </c>
      <c r="AX101" s="268">
        <f t="shared" ca="1" si="45"/>
        <v>0.29284343127750834</v>
      </c>
    </row>
    <row r="102" spans="1:50" x14ac:dyDescent="0.3">
      <c r="A102" s="41" t="s">
        <v>231</v>
      </c>
      <c r="B102" s="42">
        <v>28</v>
      </c>
      <c r="C102" s="68" t="s">
        <v>283</v>
      </c>
      <c r="D102" s="95">
        <v>38659.604166666664</v>
      </c>
      <c r="E102" s="96">
        <v>1.0543981481481481E-2</v>
      </c>
      <c r="F102" s="41">
        <v>1.1000000000000001</v>
      </c>
      <c r="G102" s="41">
        <v>5</v>
      </c>
      <c r="H102" s="97">
        <v>2.7013888888177462E-2</v>
      </c>
      <c r="I102" s="98" t="s">
        <v>284</v>
      </c>
      <c r="J102" s="99">
        <v>38.9</v>
      </c>
      <c r="K102" s="100">
        <v>40485.604166666664</v>
      </c>
      <c r="L102" s="46">
        <v>145.4</v>
      </c>
      <c r="M102" s="101">
        <v>38659.620138888888</v>
      </c>
      <c r="N102" s="102">
        <v>1</v>
      </c>
      <c r="O102" s="46">
        <v>145.4</v>
      </c>
      <c r="P102" s="57">
        <v>1</v>
      </c>
      <c r="Q102" s="50">
        <v>0.64833333333333332</v>
      </c>
      <c r="R102" s="103">
        <v>145.4</v>
      </c>
      <c r="S102" s="104">
        <v>169.96497563757688</v>
      </c>
      <c r="T102" s="57">
        <v>190.4</v>
      </c>
      <c r="U102" s="105"/>
      <c r="V102" s="57">
        <v>144.4</v>
      </c>
      <c r="W102" s="57">
        <f t="shared" si="26"/>
        <v>25.564975637576879</v>
      </c>
      <c r="X102" s="86">
        <f t="shared" si="27"/>
        <v>93.481400000000008</v>
      </c>
      <c r="Y102" s="86" t="str">
        <f t="shared" si="28"/>
        <v/>
      </c>
      <c r="Z102" s="44">
        <f t="shared" si="29"/>
        <v>0</v>
      </c>
      <c r="AA102" s="44" t="str">
        <f t="shared" si="30"/>
        <v>o</v>
      </c>
      <c r="AB102" s="89">
        <f t="shared" si="46"/>
        <v>50.918599999999998</v>
      </c>
      <c r="AC102" s="89">
        <f t="shared" si="46"/>
        <v>-0.53119999999999989</v>
      </c>
      <c r="AD102" s="44">
        <f t="shared" si="31"/>
        <v>1</v>
      </c>
      <c r="AE102" s="44">
        <v>5.3</v>
      </c>
      <c r="AF102" s="87">
        <f t="shared" si="38"/>
        <v>0</v>
      </c>
      <c r="AG102" s="44">
        <f t="shared" si="39"/>
        <v>0</v>
      </c>
      <c r="AH102" s="90">
        <f t="shared" si="32"/>
        <v>170.96497563757688</v>
      </c>
      <c r="AI102" s="91">
        <f t="shared" si="40"/>
        <v>51.918599999999998</v>
      </c>
      <c r="AJ102" s="82">
        <f t="shared" si="33"/>
        <v>0.46880000000000011</v>
      </c>
      <c r="AK102" s="271">
        <f t="shared" si="41"/>
        <v>103</v>
      </c>
      <c r="AL102" s="271">
        <f>VLOOKUP(AK102,RevisedCalcs!$AE$65:$AJ$72,2,FALSE)</f>
        <v>45</v>
      </c>
      <c r="AM102" s="92" t="str">
        <f t="shared" si="34"/>
        <v>0 to 10</v>
      </c>
      <c r="AN102" s="93">
        <f t="shared" si="35"/>
        <v>0</v>
      </c>
      <c r="AO102" s="93" t="str">
        <f t="shared" si="42"/>
        <v>o</v>
      </c>
      <c r="AP102" s="94" t="str">
        <f t="shared" si="36"/>
        <v/>
      </c>
      <c r="AQ102" s="54">
        <v>0</v>
      </c>
      <c r="AR102" s="214">
        <f t="shared" si="37"/>
        <v>0</v>
      </c>
      <c r="AS102" s="214">
        <f t="shared" si="43"/>
        <v>0</v>
      </c>
      <c r="AT102" s="282">
        <f t="shared" si="44"/>
        <v>15.183333333333332</v>
      </c>
      <c r="AU102" s="268">
        <f>IF(F102&gt;0,RevisedCalcs!$AB$53*F102,"")</f>
        <v>0.15339417828821866</v>
      </c>
      <c r="AV102" s="268" t="str">
        <f>IF(AU102&lt;&gt;"","",SUMIFS(RevisedCalcs!$AF$6:$BN$6,RevisedCalcs!$AF$4:$BN$4,"&lt;="&amp;AT102)/10^3*VLOOKUP(AK102,RevisedCalcs!$AE$65:$AJ$72,6,FALSE))</f>
        <v/>
      </c>
      <c r="AW102" s="270" t="str">
        <f ca="1">IF(AU102="","",IF(AR102=1,-AU102*OFFSET(RevisedCalcs!$AD$79,0,MATCH(E101*24*60,RevisedCalcs!$AE$80:$AI$80,1)),""))</f>
        <v/>
      </c>
      <c r="AX102" s="268">
        <f t="shared" ca="1" si="45"/>
        <v>0.15339417828821866</v>
      </c>
    </row>
    <row r="103" spans="1:50" x14ac:dyDescent="0.3">
      <c r="A103" s="41" t="s">
        <v>231</v>
      </c>
      <c r="B103" s="42">
        <v>29</v>
      </c>
      <c r="C103" s="68" t="s">
        <v>285</v>
      </c>
      <c r="D103" s="95">
        <v>38659.616666666669</v>
      </c>
      <c r="E103" s="96">
        <v>5.7060185185185191E-3</v>
      </c>
      <c r="F103" s="41">
        <v>4.7</v>
      </c>
      <c r="G103" s="41">
        <v>5</v>
      </c>
      <c r="H103" s="97">
        <v>1.9560185246518813E-3</v>
      </c>
      <c r="I103" s="98" t="s">
        <v>286</v>
      </c>
      <c r="J103" s="99">
        <v>2.8166666666666664</v>
      </c>
      <c r="K103" s="100">
        <v>40485.616666666669</v>
      </c>
      <c r="L103" s="46">
        <v>190.4</v>
      </c>
      <c r="M103" s="101">
        <v>38659.620138888888</v>
      </c>
      <c r="N103" s="102">
        <v>1</v>
      </c>
      <c r="O103" s="46">
        <v>190.4</v>
      </c>
      <c r="P103" s="57">
        <v>1</v>
      </c>
      <c r="Q103" s="50">
        <v>4.6944444444444441E-2</v>
      </c>
      <c r="R103" s="103">
        <v>190.4</v>
      </c>
      <c r="S103" s="104">
        <v>187.66496992010366</v>
      </c>
      <c r="T103" s="57">
        <v>195.8</v>
      </c>
      <c r="U103" s="105"/>
      <c r="V103" s="57">
        <v>189.4</v>
      </c>
      <c r="W103" s="57">
        <f t="shared" si="26"/>
        <v>1.7350300798963474</v>
      </c>
      <c r="X103" s="86">
        <f t="shared" si="27"/>
        <v>138.48140000000001</v>
      </c>
      <c r="Y103" s="86" t="str">
        <f t="shared" si="28"/>
        <v/>
      </c>
      <c r="Z103" s="44">
        <f t="shared" si="29"/>
        <v>0</v>
      </c>
      <c r="AA103" s="44" t="str">
        <f t="shared" si="30"/>
        <v>o</v>
      </c>
      <c r="AB103" s="89">
        <f t="shared" si="46"/>
        <v>50.918599999999998</v>
      </c>
      <c r="AC103" s="89">
        <f t="shared" si="46"/>
        <v>-0.53119999999999989</v>
      </c>
      <c r="AD103" s="44">
        <f t="shared" si="31"/>
        <v>1</v>
      </c>
      <c r="AE103" s="44">
        <v>5.3</v>
      </c>
      <c r="AF103" s="87">
        <f t="shared" si="38"/>
        <v>0</v>
      </c>
      <c r="AG103" s="44">
        <f t="shared" si="39"/>
        <v>0</v>
      </c>
      <c r="AH103" s="90">
        <f t="shared" si="32"/>
        <v>188.66496992010366</v>
      </c>
      <c r="AI103" s="91">
        <f t="shared" si="40"/>
        <v>51.918599999999998</v>
      </c>
      <c r="AJ103" s="82">
        <f t="shared" si="33"/>
        <v>0.46880000000000011</v>
      </c>
      <c r="AK103" s="271">
        <f t="shared" si="41"/>
        <v>101</v>
      </c>
      <c r="AL103" s="271">
        <f>VLOOKUP(AK103,RevisedCalcs!$AE$65:$AJ$72,2,FALSE)</f>
        <v>3</v>
      </c>
      <c r="AM103" s="92" t="str">
        <f t="shared" si="34"/>
        <v>0 to 10</v>
      </c>
      <c r="AN103" s="93">
        <f t="shared" si="35"/>
        <v>0</v>
      </c>
      <c r="AO103" s="93" t="str">
        <f t="shared" si="42"/>
        <v>o</v>
      </c>
      <c r="AP103" s="94" t="str">
        <f t="shared" si="36"/>
        <v/>
      </c>
      <c r="AQ103" s="54">
        <v>0</v>
      </c>
      <c r="AR103" s="214">
        <f t="shared" si="37"/>
        <v>0</v>
      </c>
      <c r="AS103" s="214">
        <f t="shared" si="43"/>
        <v>0</v>
      </c>
      <c r="AT103" s="282">
        <f t="shared" si="44"/>
        <v>8.2166666666666668</v>
      </c>
      <c r="AU103" s="268">
        <f>IF(F103&gt;0,RevisedCalcs!$AB$53*F103,"")</f>
        <v>0.65541148904966151</v>
      </c>
      <c r="AV103" s="268" t="str">
        <f>IF(AU103&lt;&gt;"","",SUMIFS(RevisedCalcs!$AF$6:$BN$6,RevisedCalcs!$AF$4:$BN$4,"&lt;="&amp;AT103)/10^3*VLOOKUP(AK103,RevisedCalcs!$AE$65:$AJ$72,6,FALSE))</f>
        <v/>
      </c>
      <c r="AW103" s="270" t="str">
        <f ca="1">IF(AU103="","",IF(AR103=1,-AU103*OFFSET(RevisedCalcs!$AD$79,0,MATCH(E102*24*60,RevisedCalcs!$AE$80:$AI$80,1)),""))</f>
        <v/>
      </c>
      <c r="AX103" s="268">
        <f t="shared" ca="1" si="45"/>
        <v>0.65541148904966151</v>
      </c>
    </row>
    <row r="104" spans="1:50" x14ac:dyDescent="0.3">
      <c r="A104" s="41" t="s">
        <v>231</v>
      </c>
      <c r="B104" s="42">
        <v>30</v>
      </c>
      <c r="C104" s="68" t="s">
        <v>287</v>
      </c>
      <c r="D104" s="95">
        <v>38659.651388888888</v>
      </c>
      <c r="E104" s="96">
        <v>3.2060185185185191E-3</v>
      </c>
      <c r="F104" s="41">
        <v>1.2</v>
      </c>
      <c r="G104" s="41">
        <v>5</v>
      </c>
      <c r="H104" s="97">
        <v>2.901620369812008E-2</v>
      </c>
      <c r="I104" s="98" t="s">
        <v>288</v>
      </c>
      <c r="J104" s="99">
        <v>41.783333333333331</v>
      </c>
      <c r="K104" s="100">
        <v>40485.651388888888</v>
      </c>
      <c r="L104" s="46">
        <v>145.4</v>
      </c>
      <c r="M104" s="101">
        <v>38659.661805555559</v>
      </c>
      <c r="N104" s="106">
        <v>1.0000000000000001E-5</v>
      </c>
      <c r="O104" s="46">
        <v>145.4</v>
      </c>
      <c r="P104" s="57">
        <v>0</v>
      </c>
      <c r="Q104" s="50">
        <v>0.69638888888888884</v>
      </c>
      <c r="R104" s="103">
        <v>145.4</v>
      </c>
      <c r="S104" s="104">
        <v>170.81399723960072</v>
      </c>
      <c r="T104" s="57">
        <v>195.8</v>
      </c>
      <c r="U104" s="105"/>
      <c r="V104" s="57">
        <v>145.4</v>
      </c>
      <c r="W104" s="57">
        <f t="shared" si="26"/>
        <v>25.413997239600718</v>
      </c>
      <c r="X104" s="86">
        <f t="shared" si="27"/>
        <v>93.987004944000006</v>
      </c>
      <c r="Y104" s="86" t="str">
        <f t="shared" si="28"/>
        <v/>
      </c>
      <c r="Z104" s="44">
        <f t="shared" si="29"/>
        <v>0</v>
      </c>
      <c r="AA104" s="44" t="str">
        <f t="shared" si="30"/>
        <v>o</v>
      </c>
      <c r="AB104" s="89">
        <f t="shared" si="46"/>
        <v>51.412995055999993</v>
      </c>
      <c r="AC104" s="89">
        <f t="shared" si="46"/>
        <v>-0.26160269600000002</v>
      </c>
      <c r="AD104" s="44">
        <f t="shared" si="31"/>
        <v>1</v>
      </c>
      <c r="AE104" s="44">
        <v>5.3</v>
      </c>
      <c r="AF104" s="87">
        <f t="shared" si="38"/>
        <v>0</v>
      </c>
      <c r="AG104" s="44">
        <f t="shared" si="39"/>
        <v>0</v>
      </c>
      <c r="AH104" s="90">
        <f t="shared" si="32"/>
        <v>170.81399723960072</v>
      </c>
      <c r="AI104" s="91">
        <f t="shared" si="40"/>
        <v>51.412995055999993</v>
      </c>
      <c r="AJ104" s="82">
        <f t="shared" si="33"/>
        <v>-0.26160269600000002</v>
      </c>
      <c r="AK104" s="271">
        <f t="shared" si="41"/>
        <v>103</v>
      </c>
      <c r="AL104" s="271">
        <f>VLOOKUP(AK104,RevisedCalcs!$AE$65:$AJ$72,2,FALSE)</f>
        <v>45</v>
      </c>
      <c r="AM104" s="92" t="str">
        <f t="shared" si="34"/>
        <v>0 to 10</v>
      </c>
      <c r="AN104" s="93">
        <f t="shared" si="35"/>
        <v>0</v>
      </c>
      <c r="AO104" s="93" t="str">
        <f t="shared" si="42"/>
        <v>o</v>
      </c>
      <c r="AP104" s="94" t="str">
        <f t="shared" si="36"/>
        <v/>
      </c>
      <c r="AQ104" s="54">
        <v>0</v>
      </c>
      <c r="AR104" s="214">
        <f t="shared" si="37"/>
        <v>0</v>
      </c>
      <c r="AS104" s="214">
        <f t="shared" si="43"/>
        <v>0</v>
      </c>
      <c r="AT104" s="282">
        <f t="shared" si="44"/>
        <v>4.6166666666666671</v>
      </c>
      <c r="AU104" s="268">
        <f>IF(F104&gt;0,RevisedCalcs!$AB$53*F104,"")</f>
        <v>0.1673391035871476</v>
      </c>
      <c r="AV104" s="268" t="str">
        <f>IF(AU104&lt;&gt;"","",SUMIFS(RevisedCalcs!$AF$6:$BN$6,RevisedCalcs!$AF$4:$BN$4,"&lt;="&amp;AT104)/10^3*VLOOKUP(AK104,RevisedCalcs!$AE$65:$AJ$72,6,FALSE))</f>
        <v/>
      </c>
      <c r="AW104" s="270" t="str">
        <f ca="1">IF(AU104="","",IF(AR104=1,-AU104*OFFSET(RevisedCalcs!$AD$79,0,MATCH(E103*24*60,RevisedCalcs!$AE$80:$AI$80,1)),""))</f>
        <v/>
      </c>
      <c r="AX104" s="268">
        <f t="shared" ca="1" si="45"/>
        <v>0.1673391035871476</v>
      </c>
    </row>
    <row r="105" spans="1:50" x14ac:dyDescent="0.3">
      <c r="A105" s="41" t="s">
        <v>231</v>
      </c>
      <c r="B105" s="42">
        <v>31</v>
      </c>
      <c r="C105" s="68" t="s">
        <v>289</v>
      </c>
      <c r="D105" s="95">
        <v>38659.659722222219</v>
      </c>
      <c r="E105" s="96">
        <v>8.1597222222222227E-3</v>
      </c>
      <c r="F105" s="41">
        <v>5.8</v>
      </c>
      <c r="G105" s="41">
        <v>5</v>
      </c>
      <c r="H105" s="97">
        <v>5.1273148128530011E-3</v>
      </c>
      <c r="I105" s="98" t="s">
        <v>290</v>
      </c>
      <c r="J105" s="99">
        <v>7.3833333333333337</v>
      </c>
      <c r="K105" s="100">
        <v>40485.659722222219</v>
      </c>
      <c r="L105" s="46">
        <v>183.2</v>
      </c>
      <c r="M105" s="101">
        <v>38659.661805555559</v>
      </c>
      <c r="N105" s="106">
        <v>1.0000000000000001E-5</v>
      </c>
      <c r="O105" s="46">
        <v>183.2</v>
      </c>
      <c r="P105" s="57">
        <v>0</v>
      </c>
      <c r="Q105" s="50">
        <v>0.12305555555555556</v>
      </c>
      <c r="R105" s="103">
        <v>183.2</v>
      </c>
      <c r="S105" s="104">
        <v>191.13312935986542</v>
      </c>
      <c r="T105" s="57">
        <v>194</v>
      </c>
      <c r="U105" s="105"/>
      <c r="V105" s="57">
        <v>183.2</v>
      </c>
      <c r="W105" s="57">
        <f t="shared" si="26"/>
        <v>7.9331293598654327</v>
      </c>
      <c r="X105" s="86">
        <f t="shared" si="27"/>
        <v>131.78700494399999</v>
      </c>
      <c r="Y105" s="86" t="str">
        <f t="shared" si="28"/>
        <v/>
      </c>
      <c r="Z105" s="44">
        <f t="shared" si="29"/>
        <v>0</v>
      </c>
      <c r="AA105" s="44" t="str">
        <f t="shared" si="30"/>
        <v>o</v>
      </c>
      <c r="AB105" s="89">
        <f t="shared" si="46"/>
        <v>51.412995055999993</v>
      </c>
      <c r="AC105" s="89">
        <f t="shared" si="46"/>
        <v>-0.26160269600000002</v>
      </c>
      <c r="AD105" s="44">
        <f t="shared" si="31"/>
        <v>1</v>
      </c>
      <c r="AE105" s="44">
        <v>5.3</v>
      </c>
      <c r="AF105" s="87">
        <f t="shared" si="38"/>
        <v>0</v>
      </c>
      <c r="AG105" s="44">
        <f t="shared" si="39"/>
        <v>0</v>
      </c>
      <c r="AH105" s="90">
        <f t="shared" si="32"/>
        <v>191.13312935986542</v>
      </c>
      <c r="AI105" s="91">
        <f t="shared" si="40"/>
        <v>51.412995055999993</v>
      </c>
      <c r="AJ105" s="82">
        <f t="shared" si="33"/>
        <v>-0.26160269600000002</v>
      </c>
      <c r="AK105" s="271">
        <f t="shared" si="41"/>
        <v>102</v>
      </c>
      <c r="AL105" s="271">
        <f>VLOOKUP(AK105,RevisedCalcs!$AE$65:$AJ$72,2,FALSE)</f>
        <v>18</v>
      </c>
      <c r="AM105" s="92" t="str">
        <f t="shared" si="34"/>
        <v>0 to 10</v>
      </c>
      <c r="AN105" s="93">
        <f t="shared" si="35"/>
        <v>0</v>
      </c>
      <c r="AO105" s="93" t="str">
        <f t="shared" si="42"/>
        <v>o</v>
      </c>
      <c r="AP105" s="94" t="str">
        <f t="shared" si="36"/>
        <v/>
      </c>
      <c r="AQ105" s="54">
        <v>0</v>
      </c>
      <c r="AR105" s="214">
        <f t="shared" si="37"/>
        <v>0</v>
      </c>
      <c r="AS105" s="214">
        <f t="shared" si="43"/>
        <v>0</v>
      </c>
      <c r="AT105" s="282">
        <f t="shared" si="44"/>
        <v>11.750000000000002</v>
      </c>
      <c r="AU105" s="268">
        <f>IF(F105&gt;0,RevisedCalcs!$AB$53*F105,"")</f>
        <v>0.80880566733788006</v>
      </c>
      <c r="AV105" s="268" t="str">
        <f>IF(AU105&lt;&gt;"","",SUMIFS(RevisedCalcs!$AF$6:$BN$6,RevisedCalcs!$AF$4:$BN$4,"&lt;="&amp;AT105)/10^3*VLOOKUP(AK105,RevisedCalcs!$AE$65:$AJ$72,6,FALSE))</f>
        <v/>
      </c>
      <c r="AW105" s="270" t="str">
        <f ca="1">IF(AU105="","",IF(AR105=1,-AU105*OFFSET(RevisedCalcs!$AD$79,0,MATCH(E104*24*60,RevisedCalcs!$AE$80:$AI$80,1)),""))</f>
        <v/>
      </c>
      <c r="AX105" s="268">
        <f t="shared" ca="1" si="45"/>
        <v>0.80880566733788006</v>
      </c>
    </row>
    <row r="106" spans="1:50" x14ac:dyDescent="0.3">
      <c r="A106" s="41" t="s">
        <v>231</v>
      </c>
      <c r="B106" s="42">
        <v>32</v>
      </c>
      <c r="C106" s="68" t="s">
        <v>291</v>
      </c>
      <c r="D106" s="95">
        <v>38659.668749999997</v>
      </c>
      <c r="E106" s="96">
        <v>5.3356481481481484E-3</v>
      </c>
      <c r="F106" s="41">
        <v>2.7</v>
      </c>
      <c r="G106" s="41">
        <v>5</v>
      </c>
      <c r="H106" s="97">
        <v>8.6805555474711582E-4</v>
      </c>
      <c r="I106" s="98" t="s">
        <v>292</v>
      </c>
      <c r="J106" s="99">
        <v>1.25</v>
      </c>
      <c r="K106" s="100">
        <v>40485.668749999997</v>
      </c>
      <c r="L106" s="46">
        <v>199.4</v>
      </c>
      <c r="M106" s="101">
        <v>38659.661805555559</v>
      </c>
      <c r="N106" s="106">
        <v>1.0000000000000001E-5</v>
      </c>
      <c r="O106" s="46">
        <v>199.4</v>
      </c>
      <c r="P106" s="57">
        <v>0</v>
      </c>
      <c r="Q106" s="50">
        <v>2.0833333333333332E-2</v>
      </c>
      <c r="R106" s="103">
        <v>199.4</v>
      </c>
      <c r="S106" s="104">
        <v>193.20929658031591</v>
      </c>
      <c r="T106" s="57">
        <v>195.8</v>
      </c>
      <c r="U106" s="105"/>
      <c r="V106" s="57">
        <v>199.4</v>
      </c>
      <c r="W106" s="57">
        <f t="shared" si="26"/>
        <v>6.1907034196840982</v>
      </c>
      <c r="X106" s="86">
        <f t="shared" si="27"/>
        <v>147.98700494400001</v>
      </c>
      <c r="Y106" s="86" t="str">
        <f t="shared" si="28"/>
        <v/>
      </c>
      <c r="Z106" s="44">
        <f t="shared" si="29"/>
        <v>0</v>
      </c>
      <c r="AA106" s="44" t="str">
        <f t="shared" si="30"/>
        <v>o</v>
      </c>
      <c r="AB106" s="89">
        <f t="shared" si="46"/>
        <v>51.412995055999993</v>
      </c>
      <c r="AC106" s="89">
        <f t="shared" si="46"/>
        <v>-0.26160269600000002</v>
      </c>
      <c r="AD106" s="44">
        <f t="shared" si="31"/>
        <v>1</v>
      </c>
      <c r="AE106" s="44">
        <v>5.3</v>
      </c>
      <c r="AF106" s="87">
        <f t="shared" si="38"/>
        <v>0</v>
      </c>
      <c r="AG106" s="44">
        <f t="shared" si="39"/>
        <v>0</v>
      </c>
      <c r="AH106" s="90">
        <f t="shared" si="32"/>
        <v>193.20929658031591</v>
      </c>
      <c r="AI106" s="91">
        <f t="shared" si="40"/>
        <v>51.412995055999993</v>
      </c>
      <c r="AJ106" s="82">
        <f t="shared" si="33"/>
        <v>-0.26160269600000002</v>
      </c>
      <c r="AK106" s="271">
        <f t="shared" si="41"/>
        <v>101</v>
      </c>
      <c r="AL106" s="271">
        <f>VLOOKUP(AK106,RevisedCalcs!$AE$65:$AJ$72,2,FALSE)</f>
        <v>3</v>
      </c>
      <c r="AM106" s="92" t="str">
        <f t="shared" si="34"/>
        <v>0 to 10</v>
      </c>
      <c r="AN106" s="93">
        <f t="shared" si="35"/>
        <v>0</v>
      </c>
      <c r="AO106" s="93" t="str">
        <f t="shared" si="42"/>
        <v>o</v>
      </c>
      <c r="AP106" s="94" t="str">
        <f t="shared" si="36"/>
        <v/>
      </c>
      <c r="AQ106" s="54">
        <v>0</v>
      </c>
      <c r="AR106" s="214">
        <f t="shared" si="37"/>
        <v>0</v>
      </c>
      <c r="AS106" s="214">
        <f t="shared" si="43"/>
        <v>0</v>
      </c>
      <c r="AT106" s="282">
        <f t="shared" si="44"/>
        <v>7.6833333333333336</v>
      </c>
      <c r="AU106" s="268">
        <f>IF(F106&gt;0,RevisedCalcs!$AB$53*F106,"")</f>
        <v>0.37651298307108216</v>
      </c>
      <c r="AV106" s="268" t="str">
        <f>IF(AU106&lt;&gt;"","",SUMIFS(RevisedCalcs!$AF$6:$BN$6,RevisedCalcs!$AF$4:$BN$4,"&lt;="&amp;AT106)/10^3*VLOOKUP(AK106,RevisedCalcs!$AE$65:$AJ$72,6,FALSE))</f>
        <v/>
      </c>
      <c r="AW106" s="270" t="str">
        <f ca="1">IF(AU106="","",IF(AR106=1,-AU106*OFFSET(RevisedCalcs!$AD$79,0,MATCH(E105*24*60,RevisedCalcs!$AE$80:$AI$80,1)),""))</f>
        <v/>
      </c>
      <c r="AX106" s="268">
        <f t="shared" ca="1" si="45"/>
        <v>0.37651298307108216</v>
      </c>
    </row>
    <row r="107" spans="1:50" x14ac:dyDescent="0.3">
      <c r="A107" s="41" t="s">
        <v>231</v>
      </c>
      <c r="B107" s="42">
        <v>33</v>
      </c>
      <c r="C107" s="68" t="s">
        <v>293</v>
      </c>
      <c r="D107" s="95">
        <v>38659.709722222222</v>
      </c>
      <c r="E107" s="96">
        <v>2.4537037037037038E-2</v>
      </c>
      <c r="F107" s="41">
        <v>26.5</v>
      </c>
      <c r="G107" s="41">
        <v>5</v>
      </c>
      <c r="H107" s="97">
        <v>3.5636574073578231E-2</v>
      </c>
      <c r="I107" s="98" t="s">
        <v>294</v>
      </c>
      <c r="J107" s="99">
        <v>51.31666666666667</v>
      </c>
      <c r="K107" s="100">
        <v>40485.709722222222</v>
      </c>
      <c r="L107" s="46">
        <v>140</v>
      </c>
      <c r="M107" s="101">
        <v>38659.703472222223</v>
      </c>
      <c r="N107" s="102">
        <v>-2</v>
      </c>
      <c r="O107" s="46">
        <v>140</v>
      </c>
      <c r="P107" s="57">
        <v>-2</v>
      </c>
      <c r="Q107" s="50">
        <v>0.8552777777777778</v>
      </c>
      <c r="R107" s="103">
        <v>140</v>
      </c>
      <c r="S107" s="104">
        <v>167.26672602072387</v>
      </c>
      <c r="T107" s="57">
        <v>194</v>
      </c>
      <c r="U107" s="105"/>
      <c r="V107" s="57">
        <v>142</v>
      </c>
      <c r="W107" s="57">
        <f t="shared" si="26"/>
        <v>25.266726020723866</v>
      </c>
      <c r="X107" s="86">
        <f t="shared" si="27"/>
        <v>89.598200000000006</v>
      </c>
      <c r="Y107" s="86" t="str">
        <f t="shared" si="28"/>
        <v/>
      </c>
      <c r="Z107" s="44">
        <f t="shared" si="29"/>
        <v>0</v>
      </c>
      <c r="AA107" s="44" t="str">
        <f t="shared" si="30"/>
        <v>o</v>
      </c>
      <c r="AB107" s="89">
        <f t="shared" ref="AB107:AC126" si="47">(AB$3+AB$4*$N107)-$N107</f>
        <v>52.401799999999994</v>
      </c>
      <c r="AC107" s="89">
        <f t="shared" si="47"/>
        <v>0.27759999999999985</v>
      </c>
      <c r="AD107" s="44">
        <f t="shared" si="31"/>
        <v>1</v>
      </c>
      <c r="AE107" s="44">
        <v>5.3</v>
      </c>
      <c r="AF107" s="87">
        <f t="shared" si="38"/>
        <v>0</v>
      </c>
      <c r="AG107" s="44">
        <f t="shared" si="39"/>
        <v>0</v>
      </c>
      <c r="AH107" s="90">
        <f t="shared" si="32"/>
        <v>165.26672602072387</v>
      </c>
      <c r="AI107" s="91">
        <f t="shared" si="40"/>
        <v>50.401799999999994</v>
      </c>
      <c r="AJ107" s="82">
        <f t="shared" si="33"/>
        <v>-1.7224000000000002</v>
      </c>
      <c r="AK107" s="271">
        <f t="shared" si="41"/>
        <v>103</v>
      </c>
      <c r="AL107" s="271">
        <f>VLOOKUP(AK107,RevisedCalcs!$AE$65:$AJ$72,2,FALSE)</f>
        <v>45</v>
      </c>
      <c r="AM107" s="92" t="str">
        <f t="shared" si="34"/>
        <v>-10 to 0</v>
      </c>
      <c r="AN107" s="93">
        <f t="shared" si="35"/>
        <v>0</v>
      </c>
      <c r="AO107" s="93" t="str">
        <f t="shared" si="42"/>
        <v>o</v>
      </c>
      <c r="AP107" s="94" t="str">
        <f t="shared" si="36"/>
        <v/>
      </c>
      <c r="AQ107" s="54">
        <v>0</v>
      </c>
      <c r="AR107" s="214">
        <f t="shared" si="37"/>
        <v>0</v>
      </c>
      <c r="AS107" s="214">
        <f t="shared" si="43"/>
        <v>0</v>
      </c>
      <c r="AT107" s="282">
        <f t="shared" si="44"/>
        <v>35.333333333333336</v>
      </c>
      <c r="AU107" s="268">
        <f>IF(F107&gt;0,RevisedCalcs!$AB$53*F107,"")</f>
        <v>3.6954052042161765</v>
      </c>
      <c r="AV107" s="268" t="str">
        <f>IF(AU107&lt;&gt;"","",SUMIFS(RevisedCalcs!$AF$6:$BN$6,RevisedCalcs!$AF$4:$BN$4,"&lt;="&amp;AT107)/10^3*VLOOKUP(AK107,RevisedCalcs!$AE$65:$AJ$72,6,FALSE))</f>
        <v/>
      </c>
      <c r="AW107" s="270" t="str">
        <f ca="1">IF(AU107="","",IF(AR107=1,-AU107*OFFSET(RevisedCalcs!$AD$79,0,MATCH(E106*24*60,RevisedCalcs!$AE$80:$AI$80,1)),""))</f>
        <v/>
      </c>
      <c r="AX107" s="268">
        <f t="shared" ca="1" si="45"/>
        <v>3.6954052042161765</v>
      </c>
    </row>
    <row r="108" spans="1:50" x14ac:dyDescent="0.3">
      <c r="A108" s="41" t="s">
        <v>231</v>
      </c>
      <c r="B108" s="42">
        <v>34</v>
      </c>
      <c r="C108" s="68" t="s">
        <v>295</v>
      </c>
      <c r="D108" s="95">
        <v>38659.90625</v>
      </c>
      <c r="E108" s="96">
        <v>1.1006944444444444E-2</v>
      </c>
      <c r="F108" s="41">
        <v>0.2</v>
      </c>
      <c r="G108" s="41">
        <v>5</v>
      </c>
      <c r="H108" s="97">
        <v>0.17199074073869269</v>
      </c>
      <c r="I108" s="98" t="s">
        <v>296</v>
      </c>
      <c r="J108" s="99">
        <v>247.66666666666666</v>
      </c>
      <c r="K108" s="100">
        <v>40485.90625</v>
      </c>
      <c r="L108" s="46">
        <v>89</v>
      </c>
      <c r="M108" s="101">
        <v>38659.911805555559</v>
      </c>
      <c r="N108" s="102">
        <v>-8</v>
      </c>
      <c r="O108" s="46">
        <v>89</v>
      </c>
      <c r="P108" s="57">
        <v>-8</v>
      </c>
      <c r="Q108" s="50">
        <v>4.1277777777777773</v>
      </c>
      <c r="R108" s="103">
        <v>89</v>
      </c>
      <c r="S108" s="104">
        <v>89.933228349902592</v>
      </c>
      <c r="T108" s="57">
        <v>183.2</v>
      </c>
      <c r="U108" s="105"/>
      <c r="V108" s="57">
        <v>97</v>
      </c>
      <c r="W108" s="57">
        <f t="shared" si="26"/>
        <v>7.066771650097408</v>
      </c>
      <c r="X108" s="86">
        <f t="shared" si="27"/>
        <v>41.631800000000005</v>
      </c>
      <c r="Y108" s="86" t="str">
        <f t="shared" si="28"/>
        <v/>
      </c>
      <c r="Z108" s="44">
        <f t="shared" si="29"/>
        <v>0</v>
      </c>
      <c r="AA108" s="44" t="str">
        <f t="shared" si="30"/>
        <v>o</v>
      </c>
      <c r="AB108" s="89">
        <f t="shared" si="47"/>
        <v>55.368199999999995</v>
      </c>
      <c r="AC108" s="89">
        <f t="shared" si="47"/>
        <v>1.8952</v>
      </c>
      <c r="AD108" s="44">
        <f t="shared" si="31"/>
        <v>1</v>
      </c>
      <c r="AE108" s="44">
        <v>5.3</v>
      </c>
      <c r="AF108" s="87">
        <f t="shared" si="38"/>
        <v>0</v>
      </c>
      <c r="AG108" s="44">
        <f t="shared" si="39"/>
        <v>0</v>
      </c>
      <c r="AH108" s="90">
        <f t="shared" si="32"/>
        <v>81.933228349902592</v>
      </c>
      <c r="AI108" s="91">
        <f t="shared" si="40"/>
        <v>47.368199999999995</v>
      </c>
      <c r="AJ108" s="82">
        <f t="shared" si="33"/>
        <v>-6.1048</v>
      </c>
      <c r="AK108" s="271">
        <f t="shared" si="41"/>
        <v>106</v>
      </c>
      <c r="AL108" s="271">
        <f>VLOOKUP(AK108,RevisedCalcs!$AE$65:$AJ$72,2,FALSE)</f>
        <v>240</v>
      </c>
      <c r="AM108" s="92" t="str">
        <f t="shared" si="34"/>
        <v>-10 to 0</v>
      </c>
      <c r="AN108" s="93">
        <f t="shared" si="35"/>
        <v>0</v>
      </c>
      <c r="AO108" s="93" t="str">
        <f t="shared" si="42"/>
        <v>o</v>
      </c>
      <c r="AP108" s="94" t="str">
        <f t="shared" si="36"/>
        <v/>
      </c>
      <c r="AQ108" s="54">
        <v>0</v>
      </c>
      <c r="AR108" s="214">
        <f t="shared" si="37"/>
        <v>0</v>
      </c>
      <c r="AS108" s="214">
        <f t="shared" si="43"/>
        <v>0</v>
      </c>
      <c r="AT108" s="282">
        <f t="shared" si="44"/>
        <v>15.85</v>
      </c>
      <c r="AU108" s="268">
        <f>IF(F108&gt;0,RevisedCalcs!$AB$53*F108,"")</f>
        <v>2.7889850597857938E-2</v>
      </c>
      <c r="AV108" s="268" t="str">
        <f>IF(AU108&lt;&gt;"","",SUMIFS(RevisedCalcs!$AF$6:$BN$6,RevisedCalcs!$AF$4:$BN$4,"&lt;="&amp;AT108)/10^3*VLOOKUP(AK108,RevisedCalcs!$AE$65:$AJ$72,6,FALSE))</f>
        <v/>
      </c>
      <c r="AW108" s="270" t="str">
        <f ca="1">IF(AU108="","",IF(AR108=1,-AU108*OFFSET(RevisedCalcs!$AD$79,0,MATCH(E107*24*60,RevisedCalcs!$AE$80:$AI$80,1)),""))</f>
        <v/>
      </c>
      <c r="AX108" s="268">
        <f t="shared" ca="1" si="45"/>
        <v>2.7889850597857938E-2</v>
      </c>
    </row>
    <row r="109" spans="1:50" x14ac:dyDescent="0.3">
      <c r="A109" s="194" t="s">
        <v>231</v>
      </c>
      <c r="B109" s="205">
        <v>35</v>
      </c>
      <c r="C109" s="206" t="s">
        <v>297</v>
      </c>
      <c r="D109" s="207">
        <v>38659.943055555559</v>
      </c>
      <c r="E109" s="208">
        <v>1.6203703703703703E-4</v>
      </c>
      <c r="F109" s="194">
        <v>0</v>
      </c>
      <c r="G109" s="194">
        <v>5</v>
      </c>
      <c r="H109" s="195">
        <v>2.5798611117352266E-2</v>
      </c>
      <c r="I109" s="196" t="s">
        <v>298</v>
      </c>
      <c r="J109" s="197">
        <v>37.15</v>
      </c>
      <c r="K109" s="209">
        <v>40485.943055555559</v>
      </c>
      <c r="L109" s="199">
        <v>143.6</v>
      </c>
      <c r="M109" s="225">
        <v>38659.953472222223</v>
      </c>
      <c r="N109" s="200">
        <v>-6</v>
      </c>
      <c r="O109" s="199">
        <v>143.6</v>
      </c>
      <c r="P109" s="201">
        <v>-6</v>
      </c>
      <c r="Q109" s="202">
        <v>0.61916666666666664</v>
      </c>
      <c r="R109" s="203">
        <v>143.6</v>
      </c>
      <c r="S109" s="204">
        <v>167.57392968969623</v>
      </c>
      <c r="T109" s="201">
        <v>141.80000000000001</v>
      </c>
      <c r="U109" s="105"/>
      <c r="V109" s="57">
        <v>149.6</v>
      </c>
      <c r="W109" s="57">
        <f t="shared" si="26"/>
        <v>17.973929689696234</v>
      </c>
      <c r="X109" s="86">
        <f t="shared" si="27"/>
        <v>95.22059999999999</v>
      </c>
      <c r="Y109" s="86" t="str">
        <f t="shared" si="28"/>
        <v/>
      </c>
      <c r="Z109" s="44">
        <f t="shared" si="29"/>
        <v>0</v>
      </c>
      <c r="AA109" s="44" t="str">
        <f t="shared" si="30"/>
        <v>o</v>
      </c>
      <c r="AB109" s="89">
        <f t="shared" si="47"/>
        <v>54.379399999999997</v>
      </c>
      <c r="AC109" s="89">
        <f t="shared" si="47"/>
        <v>1.3559999999999999</v>
      </c>
      <c r="AD109" s="44">
        <f t="shared" si="31"/>
        <v>1</v>
      </c>
      <c r="AE109" s="44">
        <v>5.3</v>
      </c>
      <c r="AF109" s="87">
        <f t="shared" si="38"/>
        <v>0</v>
      </c>
      <c r="AG109" s="44">
        <f t="shared" si="39"/>
        <v>0</v>
      </c>
      <c r="AH109" s="90">
        <f t="shared" si="32"/>
        <v>161.57392968969623</v>
      </c>
      <c r="AI109" s="91">
        <f t="shared" si="40"/>
        <v>48.379399999999997</v>
      </c>
      <c r="AJ109" s="82">
        <f t="shared" si="33"/>
        <v>-4.6440000000000001</v>
      </c>
      <c r="AK109" s="271">
        <f t="shared" si="41"/>
        <v>103</v>
      </c>
      <c r="AL109" s="271">
        <f>VLOOKUP(AK109,RevisedCalcs!$AE$65:$AJ$72,2,FALSE)</f>
        <v>45</v>
      </c>
      <c r="AM109" s="92" t="str">
        <f t="shared" si="34"/>
        <v>-10 to 0</v>
      </c>
      <c r="AN109" s="93">
        <f t="shared" si="35"/>
        <v>0</v>
      </c>
      <c r="AO109" s="93" t="str">
        <f t="shared" si="42"/>
        <v>o</v>
      </c>
      <c r="AP109" s="94" t="str">
        <f t="shared" si="36"/>
        <v/>
      </c>
      <c r="AQ109" s="224">
        <v>1</v>
      </c>
      <c r="AR109" s="214">
        <f t="shared" si="37"/>
        <v>0</v>
      </c>
      <c r="AS109" s="214">
        <f t="shared" si="43"/>
        <v>0</v>
      </c>
      <c r="AT109" s="282">
        <f t="shared" si="44"/>
        <v>0.23333333333333334</v>
      </c>
      <c r="AU109" s="268" t="str">
        <f>IF(F109&gt;0,RevisedCalcs!$AB$53*F109,"")</f>
        <v/>
      </c>
      <c r="AV109" s="268">
        <f>IF(AU109&lt;&gt;"","",SUMIFS(RevisedCalcs!$AF$6:$BN$6,RevisedCalcs!$AF$4:$BN$4,"&lt;="&amp;AT109)/10^3*VLOOKUP(AK109,RevisedCalcs!$AE$65:$AJ$72,6,FALSE))</f>
        <v>0</v>
      </c>
      <c r="AW109" s="270" t="str">
        <f ca="1">IF(AU109="","",IF(AR109=1,-AU109*OFFSET(RevisedCalcs!$AD$79,0,MATCH(E108*24*60,RevisedCalcs!$AE$80:$AI$80,1)),""))</f>
        <v/>
      </c>
      <c r="AX109" s="268">
        <f t="shared" ca="1" si="45"/>
        <v>0</v>
      </c>
    </row>
    <row r="110" spans="1:50" x14ac:dyDescent="0.3">
      <c r="A110" s="41" t="s">
        <v>231</v>
      </c>
      <c r="B110" s="42">
        <v>36</v>
      </c>
      <c r="C110" s="68" t="s">
        <v>299</v>
      </c>
      <c r="D110" s="95">
        <v>38659.966666666667</v>
      </c>
      <c r="E110" s="96">
        <v>1.8981481481481482E-3</v>
      </c>
      <c r="F110" s="41">
        <v>0.2</v>
      </c>
      <c r="G110" s="41">
        <v>5</v>
      </c>
      <c r="H110" s="97">
        <v>2.3449074069503695E-2</v>
      </c>
      <c r="I110" s="98" t="s">
        <v>300</v>
      </c>
      <c r="J110" s="99">
        <v>33.766666666666666</v>
      </c>
      <c r="K110" s="100">
        <v>40485.966666666667</v>
      </c>
      <c r="L110" s="46">
        <v>127.4</v>
      </c>
      <c r="M110" s="101">
        <v>38659.953472222223</v>
      </c>
      <c r="N110" s="102">
        <v>-6</v>
      </c>
      <c r="O110" s="46">
        <v>127.4</v>
      </c>
      <c r="P110" s="57">
        <v>-6</v>
      </c>
      <c r="Q110" s="50">
        <v>0.56277777777777771</v>
      </c>
      <c r="R110" s="103">
        <v>127.4</v>
      </c>
      <c r="S110" s="104">
        <v>132.36117061276352</v>
      </c>
      <c r="T110" s="57">
        <v>152.6</v>
      </c>
      <c r="U110" s="105"/>
      <c r="V110" s="57">
        <v>133.4</v>
      </c>
      <c r="W110" s="57">
        <f t="shared" si="26"/>
        <v>1.0388293872364898</v>
      </c>
      <c r="X110" s="86">
        <f t="shared" si="27"/>
        <v>79.020600000000002</v>
      </c>
      <c r="Y110" s="86" t="str">
        <f t="shared" si="28"/>
        <v/>
      </c>
      <c r="Z110" s="44">
        <f t="shared" si="29"/>
        <v>0</v>
      </c>
      <c r="AA110" s="44" t="str">
        <f t="shared" si="30"/>
        <v>o</v>
      </c>
      <c r="AB110" s="89">
        <f t="shared" si="47"/>
        <v>54.379399999999997</v>
      </c>
      <c r="AC110" s="89">
        <f t="shared" si="47"/>
        <v>1.3559999999999999</v>
      </c>
      <c r="AD110" s="44">
        <f t="shared" si="31"/>
        <v>1</v>
      </c>
      <c r="AE110" s="44">
        <v>5.3</v>
      </c>
      <c r="AF110" s="87">
        <f t="shared" si="38"/>
        <v>0</v>
      </c>
      <c r="AG110" s="44">
        <f t="shared" si="39"/>
        <v>0</v>
      </c>
      <c r="AH110" s="90">
        <f t="shared" si="32"/>
        <v>126.36117061276352</v>
      </c>
      <c r="AI110" s="91">
        <f t="shared" si="40"/>
        <v>48.379399999999997</v>
      </c>
      <c r="AJ110" s="82">
        <f t="shared" si="33"/>
        <v>-4.6440000000000001</v>
      </c>
      <c r="AK110" s="271">
        <f t="shared" si="41"/>
        <v>103</v>
      </c>
      <c r="AL110" s="271">
        <f>VLOOKUP(AK110,RevisedCalcs!$AE$65:$AJ$72,2,FALSE)</f>
        <v>45</v>
      </c>
      <c r="AM110" s="92" t="str">
        <f t="shared" si="34"/>
        <v>-10 to 0</v>
      </c>
      <c r="AN110" s="93">
        <f t="shared" si="35"/>
        <v>0</v>
      </c>
      <c r="AO110" s="93" t="str">
        <f t="shared" si="42"/>
        <v>o</v>
      </c>
      <c r="AP110" s="94" t="str">
        <f t="shared" si="36"/>
        <v/>
      </c>
      <c r="AQ110" s="54">
        <v>0</v>
      </c>
      <c r="AR110" s="214">
        <f t="shared" si="37"/>
        <v>0</v>
      </c>
      <c r="AS110" s="214">
        <f t="shared" si="43"/>
        <v>0</v>
      </c>
      <c r="AT110" s="282">
        <f t="shared" si="44"/>
        <v>2.7333333333333334</v>
      </c>
      <c r="AU110" s="268">
        <f>IF(F110&gt;0,RevisedCalcs!$AB$53*F110,"")</f>
        <v>2.7889850597857938E-2</v>
      </c>
      <c r="AV110" s="268" t="str">
        <f>IF(AU110&lt;&gt;"","",SUMIFS(RevisedCalcs!$AF$6:$BN$6,RevisedCalcs!$AF$4:$BN$4,"&lt;="&amp;AT110)/10^3*VLOOKUP(AK110,RevisedCalcs!$AE$65:$AJ$72,6,FALSE))</f>
        <v/>
      </c>
      <c r="AW110" s="270" t="str">
        <f ca="1">IF(AU110="","",IF(AR110=1,-AU110*OFFSET(RevisedCalcs!$AD$79,0,MATCH(E109*24*60,RevisedCalcs!$AE$80:$AI$80,1)),""))</f>
        <v/>
      </c>
      <c r="AX110" s="268">
        <f t="shared" ca="1" si="45"/>
        <v>2.7889850597857938E-2</v>
      </c>
    </row>
    <row r="111" spans="1:50" x14ac:dyDescent="0.3">
      <c r="A111" s="41" t="s">
        <v>231</v>
      </c>
      <c r="B111" s="42">
        <v>37</v>
      </c>
      <c r="C111" s="68" t="s">
        <v>301</v>
      </c>
      <c r="D111" s="95">
        <v>38660.07708333333</v>
      </c>
      <c r="E111" s="96">
        <v>3.2233796296296295E-2</v>
      </c>
      <c r="F111" s="41">
        <v>26.3</v>
      </c>
      <c r="G111" s="41">
        <v>6</v>
      </c>
      <c r="H111" s="97">
        <v>0.10851851851475658</v>
      </c>
      <c r="I111" s="98" t="s">
        <v>302</v>
      </c>
      <c r="J111" s="99">
        <v>156.26666666666668</v>
      </c>
      <c r="K111" s="100">
        <v>40486.07708333333</v>
      </c>
      <c r="L111" s="46">
        <v>95</v>
      </c>
      <c r="M111" s="101">
        <v>38660.078472222223</v>
      </c>
      <c r="N111" s="102">
        <v>-9</v>
      </c>
      <c r="O111" s="46">
        <v>95</v>
      </c>
      <c r="P111" s="57">
        <v>-9</v>
      </c>
      <c r="Q111" s="50">
        <v>2.6044444444444448</v>
      </c>
      <c r="R111" s="103">
        <v>95</v>
      </c>
      <c r="S111" s="104">
        <v>96.984847411989875</v>
      </c>
      <c r="T111" s="57">
        <v>195.8</v>
      </c>
      <c r="U111" s="105"/>
      <c r="V111" s="57">
        <v>104</v>
      </c>
      <c r="W111" s="57">
        <f t="shared" si="26"/>
        <v>7.0151525880101246</v>
      </c>
      <c r="X111" s="86">
        <f t="shared" si="27"/>
        <v>48.137400000000007</v>
      </c>
      <c r="Y111" s="86" t="str">
        <f t="shared" si="28"/>
        <v>Y</v>
      </c>
      <c r="Z111" s="44">
        <f t="shared" si="29"/>
        <v>0</v>
      </c>
      <c r="AA111" s="44" t="str">
        <f t="shared" si="30"/>
        <v>o</v>
      </c>
      <c r="AB111" s="89">
        <f t="shared" si="47"/>
        <v>55.862599999999993</v>
      </c>
      <c r="AC111" s="89">
        <f t="shared" si="47"/>
        <v>2.1647999999999996</v>
      </c>
      <c r="AD111" s="44">
        <f t="shared" si="31"/>
        <v>1</v>
      </c>
      <c r="AE111" s="44">
        <v>5.3</v>
      </c>
      <c r="AF111" s="87">
        <f t="shared" si="38"/>
        <v>0</v>
      </c>
      <c r="AG111" s="44">
        <f t="shared" si="39"/>
        <v>0</v>
      </c>
      <c r="AH111" s="90">
        <f t="shared" si="32"/>
        <v>87.984847411989875</v>
      </c>
      <c r="AI111" s="91">
        <f t="shared" si="40"/>
        <v>46.862599999999993</v>
      </c>
      <c r="AJ111" s="82">
        <f t="shared" si="33"/>
        <v>-6.8352000000000004</v>
      </c>
      <c r="AK111" s="271">
        <f t="shared" si="41"/>
        <v>106</v>
      </c>
      <c r="AL111" s="271">
        <f>VLOOKUP(AK111,RevisedCalcs!$AE$65:$AJ$72,2,FALSE)</f>
        <v>240</v>
      </c>
      <c r="AM111" s="92" t="str">
        <f t="shared" si="34"/>
        <v>-10 to 0</v>
      </c>
      <c r="AN111" s="93">
        <f t="shared" si="35"/>
        <v>0</v>
      </c>
      <c r="AO111" s="93" t="str">
        <f t="shared" si="42"/>
        <v>o</v>
      </c>
      <c r="AP111" s="94" t="str">
        <f t="shared" si="36"/>
        <v/>
      </c>
      <c r="AQ111" s="54">
        <v>0</v>
      </c>
      <c r="AR111" s="214">
        <f t="shared" si="37"/>
        <v>0</v>
      </c>
      <c r="AS111" s="214">
        <f t="shared" si="43"/>
        <v>0</v>
      </c>
      <c r="AT111" s="282">
        <f t="shared" si="44"/>
        <v>46.416666666666664</v>
      </c>
      <c r="AU111" s="268">
        <f>IF(F111&gt;0,RevisedCalcs!$AB$53*F111,"")</f>
        <v>3.6675153536183185</v>
      </c>
      <c r="AV111" s="268" t="str">
        <f>IF(AU111&lt;&gt;"","",SUMIFS(RevisedCalcs!$AF$6:$BN$6,RevisedCalcs!$AF$4:$BN$4,"&lt;="&amp;AT111)/10^3*VLOOKUP(AK111,RevisedCalcs!$AE$65:$AJ$72,6,FALSE))</f>
        <v/>
      </c>
      <c r="AW111" s="270" t="str">
        <f ca="1">IF(AU111="","",IF(AR111=1,-AU111*OFFSET(RevisedCalcs!$AD$79,0,MATCH(E110*24*60,RevisedCalcs!$AE$80:$AI$80,1)),""))</f>
        <v/>
      </c>
      <c r="AX111" s="268">
        <f t="shared" ca="1" si="45"/>
        <v>3.6675153536183185</v>
      </c>
    </row>
    <row r="112" spans="1:50" x14ac:dyDescent="0.3">
      <c r="A112" s="41" t="s">
        <v>231</v>
      </c>
      <c r="B112" s="42">
        <v>38</v>
      </c>
      <c r="C112" s="68" t="s">
        <v>303</v>
      </c>
      <c r="D112" s="95">
        <v>38660.563194444447</v>
      </c>
      <c r="E112" s="96">
        <v>1.5046296296296295E-2</v>
      </c>
      <c r="F112" s="41">
        <v>1.1000000000000001</v>
      </c>
      <c r="G112" s="41">
        <v>6</v>
      </c>
      <c r="H112" s="97">
        <v>0.45387731482333038</v>
      </c>
      <c r="I112" s="98" t="s">
        <v>304</v>
      </c>
      <c r="J112" s="99">
        <v>653.58333333333337</v>
      </c>
      <c r="K112" s="100">
        <v>40486.563194444447</v>
      </c>
      <c r="L112" s="46">
        <v>48.2</v>
      </c>
      <c r="M112" s="101">
        <v>38660.578472222223</v>
      </c>
      <c r="N112" s="102">
        <v>-5.0999999999999996</v>
      </c>
      <c r="O112" s="46">
        <v>48.2</v>
      </c>
      <c r="P112" s="57">
        <v>-5.0999999999999996</v>
      </c>
      <c r="Q112" s="50">
        <v>10.893055555555556</v>
      </c>
      <c r="R112" s="103">
        <v>48.2</v>
      </c>
      <c r="S112" s="104">
        <v>23.744651953818888</v>
      </c>
      <c r="T112" s="57">
        <v>168.8</v>
      </c>
      <c r="U112" s="105"/>
      <c r="V112" s="86">
        <v>53.300000000000004</v>
      </c>
      <c r="W112" s="86">
        <f t="shared" si="26"/>
        <v>29.555348046181116</v>
      </c>
      <c r="X112" s="86">
        <f t="shared" si="27"/>
        <v>0.63443999999999079</v>
      </c>
      <c r="Y112" s="86" t="str">
        <f t="shared" si="28"/>
        <v/>
      </c>
      <c r="Z112" s="88">
        <f t="shared" si="29"/>
        <v>1</v>
      </c>
      <c r="AA112" s="88" t="str">
        <f t="shared" si="30"/>
        <v>+</v>
      </c>
      <c r="AB112" s="89">
        <f t="shared" si="47"/>
        <v>53.934439999999995</v>
      </c>
      <c r="AC112" s="89">
        <f t="shared" si="47"/>
        <v>1.1133599999999997</v>
      </c>
      <c r="AD112" s="88">
        <f t="shared" si="31"/>
        <v>1</v>
      </c>
      <c r="AE112" s="88">
        <v>5.3</v>
      </c>
      <c r="AF112" s="87">
        <f t="shared" si="38"/>
        <v>1</v>
      </c>
      <c r="AG112" s="88">
        <f t="shared" si="39"/>
        <v>1</v>
      </c>
      <c r="AH112" s="90">
        <f t="shared" si="32"/>
        <v>18.644651953818887</v>
      </c>
      <c r="AI112" s="91">
        <f t="shared" si="40"/>
        <v>48.834439999999994</v>
      </c>
      <c r="AJ112" s="82">
        <f t="shared" si="33"/>
        <v>-3.98664</v>
      </c>
      <c r="AK112" s="271">
        <f t="shared" si="41"/>
        <v>107</v>
      </c>
      <c r="AL112" s="271">
        <f>VLOOKUP(AK112,RevisedCalcs!$AE$65:$AJ$72,2,FALSE)</f>
        <v>540</v>
      </c>
      <c r="AM112" s="92" t="str">
        <f t="shared" si="34"/>
        <v>-10 to 0</v>
      </c>
      <c r="AN112" s="93">
        <f t="shared" si="35"/>
        <v>1</v>
      </c>
      <c r="AO112" s="93" t="str">
        <f t="shared" si="42"/>
        <v>+</v>
      </c>
      <c r="AP112" s="94" t="str">
        <f t="shared" si="36"/>
        <v/>
      </c>
      <c r="AQ112" s="54">
        <v>0</v>
      </c>
      <c r="AR112" s="214">
        <f t="shared" si="37"/>
        <v>0</v>
      </c>
      <c r="AS112" s="214">
        <f t="shared" si="43"/>
        <v>0</v>
      </c>
      <c r="AT112" s="282">
        <f t="shared" si="44"/>
        <v>21.666666666666668</v>
      </c>
      <c r="AU112" s="268">
        <f>IF(F112&gt;0,RevisedCalcs!$AB$53*F112,"")</f>
        <v>0.15339417828821866</v>
      </c>
      <c r="AV112" s="268" t="str">
        <f>IF(AU112&lt;&gt;"","",SUMIFS(RevisedCalcs!$AF$6:$BN$6,RevisedCalcs!$AF$4:$BN$4,"&lt;="&amp;AT112)/10^3*VLOOKUP(AK112,RevisedCalcs!$AE$65:$AJ$72,6,FALSE))</f>
        <v/>
      </c>
      <c r="AW112" s="270" t="str">
        <f ca="1">IF(AU112="","",IF(AR112=1,-AU112*OFFSET(RevisedCalcs!$AD$79,0,MATCH(E111*24*60,RevisedCalcs!$AE$80:$AI$80,1)),""))</f>
        <v/>
      </c>
      <c r="AX112" s="268">
        <f t="shared" ca="1" si="45"/>
        <v>0.15339417828821866</v>
      </c>
    </row>
    <row r="113" spans="1:50" x14ac:dyDescent="0.3">
      <c r="A113" s="41" t="s">
        <v>231</v>
      </c>
      <c r="B113" s="42">
        <v>39</v>
      </c>
      <c r="C113" s="68" t="s">
        <v>305</v>
      </c>
      <c r="D113" s="95">
        <v>38660.613194444442</v>
      </c>
      <c r="E113" s="96">
        <v>3.1481481481481482E-3</v>
      </c>
      <c r="F113" s="41">
        <v>1.1000000000000001</v>
      </c>
      <c r="G113" s="41">
        <v>6</v>
      </c>
      <c r="H113" s="97">
        <v>3.495370369637385E-2</v>
      </c>
      <c r="I113" s="98" t="s">
        <v>306</v>
      </c>
      <c r="J113" s="99">
        <v>50.333333333333336</v>
      </c>
      <c r="K113" s="100">
        <v>40486.613194444442</v>
      </c>
      <c r="L113" s="46">
        <v>114.8</v>
      </c>
      <c r="M113" s="101">
        <v>38660.620138888888</v>
      </c>
      <c r="N113" s="102">
        <v>-5.0999999999999996</v>
      </c>
      <c r="O113" s="46">
        <v>114.8</v>
      </c>
      <c r="P113" s="57">
        <v>-5.0999999999999996</v>
      </c>
      <c r="Q113" s="50">
        <v>0.83888888888888891</v>
      </c>
      <c r="R113" s="103">
        <v>114.8</v>
      </c>
      <c r="S113" s="104">
        <v>147.52926206033416</v>
      </c>
      <c r="T113" s="57">
        <v>161.6</v>
      </c>
      <c r="U113" s="105"/>
      <c r="V113" s="57">
        <v>119.89999999999999</v>
      </c>
      <c r="W113" s="57">
        <f t="shared" si="26"/>
        <v>27.62926206033417</v>
      </c>
      <c r="X113" s="86">
        <f t="shared" si="27"/>
        <v>65.965559999999996</v>
      </c>
      <c r="Y113" s="86" t="str">
        <f t="shared" si="28"/>
        <v/>
      </c>
      <c r="Z113" s="44">
        <f t="shared" si="29"/>
        <v>0</v>
      </c>
      <c r="AA113" s="44" t="str">
        <f t="shared" si="30"/>
        <v>o</v>
      </c>
      <c r="AB113" s="89">
        <f t="shared" si="47"/>
        <v>53.934439999999995</v>
      </c>
      <c r="AC113" s="89">
        <f t="shared" si="47"/>
        <v>1.1133599999999997</v>
      </c>
      <c r="AD113" s="44">
        <f t="shared" si="31"/>
        <v>1</v>
      </c>
      <c r="AE113" s="44">
        <v>5.3</v>
      </c>
      <c r="AF113" s="87">
        <f t="shared" si="38"/>
        <v>0</v>
      </c>
      <c r="AG113" s="44">
        <f t="shared" si="39"/>
        <v>0</v>
      </c>
      <c r="AH113" s="90">
        <f t="shared" si="32"/>
        <v>142.42926206033417</v>
      </c>
      <c r="AI113" s="91">
        <f t="shared" si="40"/>
        <v>48.834439999999994</v>
      </c>
      <c r="AJ113" s="82">
        <f t="shared" si="33"/>
        <v>-3.98664</v>
      </c>
      <c r="AK113" s="271">
        <f t="shared" si="41"/>
        <v>103</v>
      </c>
      <c r="AL113" s="271">
        <f>VLOOKUP(AK113,RevisedCalcs!$AE$65:$AJ$72,2,FALSE)</f>
        <v>45</v>
      </c>
      <c r="AM113" s="92" t="str">
        <f t="shared" si="34"/>
        <v>-10 to 0</v>
      </c>
      <c r="AN113" s="93">
        <f t="shared" si="35"/>
        <v>0</v>
      </c>
      <c r="AO113" s="93" t="str">
        <f t="shared" si="42"/>
        <v>o</v>
      </c>
      <c r="AP113" s="94" t="str">
        <f t="shared" si="36"/>
        <v/>
      </c>
      <c r="AQ113" s="54">
        <v>0</v>
      </c>
      <c r="AR113" s="214">
        <f t="shared" si="37"/>
        <v>0</v>
      </c>
      <c r="AS113" s="214">
        <f t="shared" si="43"/>
        <v>0</v>
      </c>
      <c r="AT113" s="282">
        <f t="shared" si="44"/>
        <v>4.5333333333333332</v>
      </c>
      <c r="AU113" s="268">
        <f>IF(F113&gt;0,RevisedCalcs!$AB$53*F113,"")</f>
        <v>0.15339417828821866</v>
      </c>
      <c r="AV113" s="268" t="str">
        <f>IF(AU113&lt;&gt;"","",SUMIFS(RevisedCalcs!$AF$6:$BN$6,RevisedCalcs!$AF$4:$BN$4,"&lt;="&amp;AT113)/10^3*VLOOKUP(AK113,RevisedCalcs!$AE$65:$AJ$72,6,FALSE))</f>
        <v/>
      </c>
      <c r="AW113" s="270" t="str">
        <f ca="1">IF(AU113="","",IF(AR113=1,-AU113*OFFSET(RevisedCalcs!$AD$79,0,MATCH(E112*24*60,RevisedCalcs!$AE$80:$AI$80,1)),""))</f>
        <v/>
      </c>
      <c r="AX113" s="268">
        <f t="shared" ca="1" si="45"/>
        <v>0.15339417828821866</v>
      </c>
    </row>
    <row r="114" spans="1:50" x14ac:dyDescent="0.3">
      <c r="A114" s="41" t="s">
        <v>231</v>
      </c>
      <c r="B114" s="42">
        <v>40</v>
      </c>
      <c r="C114" s="68" t="s">
        <v>307</v>
      </c>
      <c r="D114" s="95">
        <v>38660.699305555558</v>
      </c>
      <c r="E114" s="96">
        <v>3.5787037037037034E-2</v>
      </c>
      <c r="F114" s="41">
        <v>28.9</v>
      </c>
      <c r="G114" s="41">
        <v>6</v>
      </c>
      <c r="H114" s="97">
        <v>8.2962962966121268E-2</v>
      </c>
      <c r="I114" s="98" t="s">
        <v>308</v>
      </c>
      <c r="J114" s="99">
        <v>119.46666666666667</v>
      </c>
      <c r="K114" s="100">
        <v>40486.699305555558</v>
      </c>
      <c r="L114" s="46">
        <v>107.6</v>
      </c>
      <c r="M114" s="101">
        <v>38660.703472222223</v>
      </c>
      <c r="N114" s="102">
        <v>-5.0999999999999996</v>
      </c>
      <c r="O114" s="46">
        <v>107.6</v>
      </c>
      <c r="P114" s="57">
        <v>-5.0999999999999996</v>
      </c>
      <c r="Q114" s="50">
        <v>1.9911111111111111</v>
      </c>
      <c r="R114" s="103">
        <v>107.6</v>
      </c>
      <c r="S114" s="104">
        <v>112.82781276203585</v>
      </c>
      <c r="T114" s="57">
        <v>195.8</v>
      </c>
      <c r="U114" s="105"/>
      <c r="V114" s="57">
        <v>112.69999999999999</v>
      </c>
      <c r="W114" s="57">
        <f t="shared" si="26"/>
        <v>0.1278127620358589</v>
      </c>
      <c r="X114" s="86">
        <f t="shared" si="27"/>
        <v>58.765559999999994</v>
      </c>
      <c r="Y114" s="86" t="str">
        <f t="shared" si="28"/>
        <v/>
      </c>
      <c r="Z114" s="44">
        <f t="shared" si="29"/>
        <v>0</v>
      </c>
      <c r="AA114" s="44" t="str">
        <f t="shared" si="30"/>
        <v>o</v>
      </c>
      <c r="AB114" s="89">
        <f t="shared" si="47"/>
        <v>53.934439999999995</v>
      </c>
      <c r="AC114" s="89">
        <f t="shared" si="47"/>
        <v>1.1133599999999997</v>
      </c>
      <c r="AD114" s="44">
        <f t="shared" si="31"/>
        <v>1</v>
      </c>
      <c r="AE114" s="44">
        <v>5.3</v>
      </c>
      <c r="AF114" s="87">
        <f t="shared" si="38"/>
        <v>0</v>
      </c>
      <c r="AG114" s="44">
        <f t="shared" si="39"/>
        <v>0</v>
      </c>
      <c r="AH114" s="90">
        <f t="shared" si="32"/>
        <v>107.72781276203585</v>
      </c>
      <c r="AI114" s="91">
        <f t="shared" si="40"/>
        <v>48.834439999999994</v>
      </c>
      <c r="AJ114" s="82">
        <f t="shared" si="33"/>
        <v>-3.98664</v>
      </c>
      <c r="AK114" s="271">
        <f t="shared" si="41"/>
        <v>105</v>
      </c>
      <c r="AL114" s="271">
        <f>VLOOKUP(AK114,RevisedCalcs!$AE$65:$AJ$72,2,FALSE)</f>
        <v>105</v>
      </c>
      <c r="AM114" s="92" t="str">
        <f t="shared" si="34"/>
        <v>-10 to 0</v>
      </c>
      <c r="AN114" s="93">
        <f t="shared" si="35"/>
        <v>0</v>
      </c>
      <c r="AO114" s="93" t="str">
        <f t="shared" si="42"/>
        <v>o</v>
      </c>
      <c r="AP114" s="94" t="str">
        <f t="shared" si="36"/>
        <v/>
      </c>
      <c r="AQ114" s="54">
        <v>0</v>
      </c>
      <c r="AR114" s="214">
        <f t="shared" si="37"/>
        <v>0</v>
      </c>
      <c r="AS114" s="214">
        <f t="shared" si="43"/>
        <v>0</v>
      </c>
      <c r="AT114" s="282">
        <f t="shared" si="44"/>
        <v>51.533333333333331</v>
      </c>
      <c r="AU114" s="268">
        <f>IF(F114&gt;0,RevisedCalcs!$AB$53*F114,"")</f>
        <v>4.0300834113904713</v>
      </c>
      <c r="AV114" s="268" t="str">
        <f>IF(AU114&lt;&gt;"","",SUMIFS(RevisedCalcs!$AF$6:$BN$6,RevisedCalcs!$AF$4:$BN$4,"&lt;="&amp;AT114)/10^3*VLOOKUP(AK114,RevisedCalcs!$AE$65:$AJ$72,6,FALSE))</f>
        <v/>
      </c>
      <c r="AW114" s="270" t="str">
        <f ca="1">IF(AU114="","",IF(AR114=1,-AU114*OFFSET(RevisedCalcs!$AD$79,0,MATCH(E113*24*60,RevisedCalcs!$AE$80:$AI$80,1)),""))</f>
        <v/>
      </c>
      <c r="AX114" s="268">
        <f t="shared" ca="1" si="45"/>
        <v>4.0300834113904713</v>
      </c>
    </row>
    <row r="115" spans="1:50" x14ac:dyDescent="0.3">
      <c r="A115" s="194" t="s">
        <v>231</v>
      </c>
      <c r="B115" s="205">
        <v>41</v>
      </c>
      <c r="C115" s="206" t="s">
        <v>309</v>
      </c>
      <c r="D115" s="207">
        <v>38661.086111111108</v>
      </c>
      <c r="E115" s="208">
        <v>2.1874999999999998E-3</v>
      </c>
      <c r="F115" s="194">
        <v>0</v>
      </c>
      <c r="G115" s="194">
        <v>7</v>
      </c>
      <c r="H115" s="195">
        <v>0.35101851851504762</v>
      </c>
      <c r="I115" s="196" t="s">
        <v>310</v>
      </c>
      <c r="J115" s="197">
        <v>505.46666666666664</v>
      </c>
      <c r="K115" s="209">
        <v>40487.086111111108</v>
      </c>
      <c r="L115" s="199">
        <v>73.400000000000006</v>
      </c>
      <c r="M115" s="101">
        <v>38661.078472222223</v>
      </c>
      <c r="N115" s="200">
        <v>-17</v>
      </c>
      <c r="O115" s="199">
        <v>73.400000000000006</v>
      </c>
      <c r="P115" s="201">
        <v>-17</v>
      </c>
      <c r="Q115" s="202">
        <v>8.4244444444444433</v>
      </c>
      <c r="R115" s="203">
        <v>73.400000000000006</v>
      </c>
      <c r="S115" s="204">
        <v>40.806596317569245</v>
      </c>
      <c r="T115" s="201">
        <v>104</v>
      </c>
      <c r="U115" s="105"/>
      <c r="V115" s="86">
        <v>90.4</v>
      </c>
      <c r="W115" s="86">
        <f t="shared" si="26"/>
        <v>49.593403682430761</v>
      </c>
      <c r="X115" s="86">
        <f t="shared" si="27"/>
        <v>30.582200000000007</v>
      </c>
      <c r="Y115" s="86" t="str">
        <f t="shared" si="28"/>
        <v>Y</v>
      </c>
      <c r="Z115" s="88">
        <f t="shared" si="29"/>
        <v>1</v>
      </c>
      <c r="AA115" s="88" t="str">
        <f t="shared" si="30"/>
        <v>+</v>
      </c>
      <c r="AB115" s="89">
        <f t="shared" si="47"/>
        <v>59.817799999999998</v>
      </c>
      <c r="AC115" s="89">
        <f t="shared" si="47"/>
        <v>4.3216000000000001</v>
      </c>
      <c r="AD115" s="88">
        <f t="shared" si="31"/>
        <v>1</v>
      </c>
      <c r="AE115" s="88">
        <v>5.3</v>
      </c>
      <c r="AF115" s="87">
        <f t="shared" si="38"/>
        <v>1</v>
      </c>
      <c r="AG115" s="88">
        <f t="shared" si="39"/>
        <v>1</v>
      </c>
      <c r="AH115" s="90">
        <f t="shared" si="32"/>
        <v>23.806596317569245</v>
      </c>
      <c r="AI115" s="91">
        <f t="shared" si="40"/>
        <v>42.817799999999998</v>
      </c>
      <c r="AJ115" s="82">
        <f t="shared" si="33"/>
        <v>-12.6784</v>
      </c>
      <c r="AK115" s="271">
        <f t="shared" si="41"/>
        <v>107</v>
      </c>
      <c r="AL115" s="271">
        <f>VLOOKUP(AK115,RevisedCalcs!$AE$65:$AJ$72,2,FALSE)</f>
        <v>540</v>
      </c>
      <c r="AM115" s="92" t="str">
        <f t="shared" si="34"/>
        <v>-20 to -10</v>
      </c>
      <c r="AN115" s="93">
        <f t="shared" si="35"/>
        <v>1</v>
      </c>
      <c r="AO115" s="93" t="str">
        <f t="shared" si="42"/>
        <v>+</v>
      </c>
      <c r="AP115" s="94" t="str">
        <f t="shared" si="36"/>
        <v/>
      </c>
      <c r="AQ115" s="224">
        <v>1</v>
      </c>
      <c r="AR115" s="214">
        <f t="shared" si="37"/>
        <v>0</v>
      </c>
      <c r="AS115" s="214">
        <f t="shared" si="43"/>
        <v>1</v>
      </c>
      <c r="AT115" s="282">
        <f t="shared" si="44"/>
        <v>3.1499999999999995</v>
      </c>
      <c r="AU115" s="268" t="str">
        <f>IF(F115&gt;0,RevisedCalcs!$AB$53*F115,"")</f>
        <v/>
      </c>
      <c r="AV115" s="268">
        <f>IF(AU115&lt;&gt;"","",SUMIFS(RevisedCalcs!$AF$6:$BN$6,RevisedCalcs!$AF$4:$BN$4,"&lt;="&amp;AT115)/10^3*VLOOKUP(AK115,RevisedCalcs!$AE$65:$AJ$72,6,FALSE))</f>
        <v>0.36201168669138184</v>
      </c>
      <c r="AW115" s="270" t="str">
        <f ca="1">IF(AU115="","",IF(AR115=1,-AU115*OFFSET(RevisedCalcs!$AD$79,0,MATCH(E114*24*60,RevisedCalcs!$AE$80:$AI$80,1)),""))</f>
        <v/>
      </c>
      <c r="AX115" s="268">
        <f t="shared" ca="1" si="45"/>
        <v>0.36201168669138184</v>
      </c>
    </row>
    <row r="116" spans="1:50" x14ac:dyDescent="0.3">
      <c r="A116" s="41" t="s">
        <v>231</v>
      </c>
      <c r="B116" s="42">
        <v>42</v>
      </c>
      <c r="C116" s="68" t="s">
        <v>311</v>
      </c>
      <c r="D116" s="95">
        <v>38661.088194444441</v>
      </c>
      <c r="E116" s="96">
        <v>2.9212962962962965E-2</v>
      </c>
      <c r="F116" s="41">
        <v>28.9</v>
      </c>
      <c r="G116" s="41">
        <v>7</v>
      </c>
      <c r="H116" s="97">
        <v>0</v>
      </c>
      <c r="I116" s="98" t="s">
        <v>256</v>
      </c>
      <c r="J116" s="99">
        <v>0</v>
      </c>
      <c r="K116" s="100">
        <v>40487.088194444441</v>
      </c>
      <c r="L116" s="46">
        <v>105.8</v>
      </c>
      <c r="M116" s="101">
        <v>38661.078472222223</v>
      </c>
      <c r="N116" s="102">
        <v>-17</v>
      </c>
      <c r="O116" s="46">
        <v>105.8</v>
      </c>
      <c r="P116" s="57">
        <v>-17</v>
      </c>
      <c r="Q116" s="50">
        <v>0</v>
      </c>
      <c r="R116" s="103">
        <v>105.8</v>
      </c>
      <c r="S116" s="104">
        <v>121</v>
      </c>
      <c r="T116" s="57">
        <v>195.8</v>
      </c>
      <c r="U116" s="105"/>
      <c r="V116" s="57">
        <v>122.8</v>
      </c>
      <c r="W116" s="57">
        <f t="shared" si="26"/>
        <v>1.7999999999999972</v>
      </c>
      <c r="X116" s="86">
        <f t="shared" si="27"/>
        <v>62.982199999999999</v>
      </c>
      <c r="Y116" s="86" t="str">
        <f t="shared" si="28"/>
        <v/>
      </c>
      <c r="Z116" s="44">
        <f t="shared" si="29"/>
        <v>0</v>
      </c>
      <c r="AA116" s="44" t="str">
        <f t="shared" si="30"/>
        <v>o</v>
      </c>
      <c r="AB116" s="89">
        <f t="shared" si="47"/>
        <v>59.817799999999998</v>
      </c>
      <c r="AC116" s="89">
        <f t="shared" si="47"/>
        <v>4.3216000000000001</v>
      </c>
      <c r="AD116" s="44">
        <f t="shared" si="31"/>
        <v>1</v>
      </c>
      <c r="AE116" s="44">
        <v>5.3</v>
      </c>
      <c r="AF116" s="87">
        <f t="shared" si="38"/>
        <v>0</v>
      </c>
      <c r="AG116" s="44">
        <f t="shared" si="39"/>
        <v>0</v>
      </c>
      <c r="AH116" s="90">
        <f t="shared" si="32"/>
        <v>104</v>
      </c>
      <c r="AI116" s="91">
        <f t="shared" si="40"/>
        <v>42.817799999999998</v>
      </c>
      <c r="AJ116" s="82">
        <f t="shared" si="33"/>
        <v>-12.6784</v>
      </c>
      <c r="AK116" s="271">
        <f t="shared" si="41"/>
        <v>101</v>
      </c>
      <c r="AL116" s="271">
        <f>VLOOKUP(AK116,RevisedCalcs!$AE$65:$AJ$72,2,FALSE)</f>
        <v>3</v>
      </c>
      <c r="AM116" s="92" t="str">
        <f t="shared" si="34"/>
        <v>-20 to -10</v>
      </c>
      <c r="AN116" s="93">
        <f t="shared" si="35"/>
        <v>0</v>
      </c>
      <c r="AO116" s="93" t="str">
        <f t="shared" si="42"/>
        <v>o</v>
      </c>
      <c r="AP116" s="94" t="str">
        <f t="shared" si="36"/>
        <v/>
      </c>
      <c r="AQ116" s="54">
        <v>0</v>
      </c>
      <c r="AR116" s="214">
        <f t="shared" si="37"/>
        <v>1</v>
      </c>
      <c r="AS116" s="214">
        <f t="shared" si="43"/>
        <v>0</v>
      </c>
      <c r="AT116" s="282">
        <f t="shared" si="44"/>
        <v>42.06666666666667</v>
      </c>
      <c r="AU116" s="268">
        <f>IF(F116&gt;0,RevisedCalcs!$AB$53*F116,"")</f>
        <v>4.0300834113904713</v>
      </c>
      <c r="AV116" s="268" t="str">
        <f>IF(AU116&lt;&gt;"","",SUMIFS(RevisedCalcs!$AF$6:$BN$6,RevisedCalcs!$AF$4:$BN$4,"&lt;="&amp;AT116)/10^3*VLOOKUP(AK116,RevisedCalcs!$AE$65:$AJ$72,6,FALSE))</f>
        <v/>
      </c>
      <c r="AW116" s="270">
        <f ca="1">IF(AU116="","",IF(AR116=1,-AU116*OFFSET(RevisedCalcs!$AD$79,0,MATCH(E115*24*60,RevisedCalcs!$AE$80:$AI$80,1)),""))</f>
        <v>-3.1719614268454022</v>
      </c>
      <c r="AX116" s="268">
        <f t="shared" ca="1" si="45"/>
        <v>0.85812198454506916</v>
      </c>
    </row>
    <row r="117" spans="1:50" x14ac:dyDescent="0.3">
      <c r="A117" s="41" t="s">
        <v>231</v>
      </c>
      <c r="B117" s="42">
        <v>43</v>
      </c>
      <c r="C117" s="68" t="s">
        <v>312</v>
      </c>
      <c r="D117" s="95">
        <v>38662.813194444447</v>
      </c>
      <c r="E117" s="96">
        <v>1.8055555555555557E-2</v>
      </c>
      <c r="F117" s="41">
        <v>4</v>
      </c>
      <c r="G117" s="41">
        <v>1</v>
      </c>
      <c r="H117" s="97">
        <v>1.6957870370461023</v>
      </c>
      <c r="I117" s="98" t="s">
        <v>313</v>
      </c>
      <c r="J117" s="99">
        <v>2441.9333333333334</v>
      </c>
      <c r="K117" s="100">
        <v>40488.813194444447</v>
      </c>
      <c r="L117" s="46">
        <v>68</v>
      </c>
      <c r="M117" s="101">
        <v>38662.828472222223</v>
      </c>
      <c r="N117" s="102">
        <v>-2.9</v>
      </c>
      <c r="O117" s="46">
        <v>68</v>
      </c>
      <c r="P117" s="57">
        <v>-2.9</v>
      </c>
      <c r="Q117" s="50">
        <v>40.698888888888888</v>
      </c>
      <c r="R117" s="103">
        <v>68</v>
      </c>
      <c r="S117" s="104">
        <v>6.8103826376431975E-2</v>
      </c>
      <c r="T117" s="57">
        <v>190.4</v>
      </c>
      <c r="U117" s="105"/>
      <c r="V117" s="86">
        <v>70.900000000000006</v>
      </c>
      <c r="W117" s="86">
        <f t="shared" si="26"/>
        <v>70.831896173623576</v>
      </c>
      <c r="X117" s="86">
        <f t="shared" si="27"/>
        <v>18.05324000000001</v>
      </c>
      <c r="Y117" s="86" t="str">
        <f t="shared" si="28"/>
        <v>Y</v>
      </c>
      <c r="Z117" s="88">
        <f t="shared" si="29"/>
        <v>1</v>
      </c>
      <c r="AA117" s="88" t="str">
        <f t="shared" si="30"/>
        <v>+</v>
      </c>
      <c r="AB117" s="89">
        <f t="shared" si="47"/>
        <v>52.846759999999996</v>
      </c>
      <c r="AC117" s="89">
        <f t="shared" si="47"/>
        <v>0.52023999999999981</v>
      </c>
      <c r="AD117" s="88">
        <f t="shared" si="31"/>
        <v>1</v>
      </c>
      <c r="AE117" s="88">
        <v>5.3</v>
      </c>
      <c r="AF117" s="87">
        <f t="shared" si="38"/>
        <v>1</v>
      </c>
      <c r="AG117" s="88">
        <f t="shared" si="39"/>
        <v>1</v>
      </c>
      <c r="AH117" s="90">
        <f t="shared" si="32"/>
        <v>-2.8318961736235679</v>
      </c>
      <c r="AI117" s="91">
        <f t="shared" si="40"/>
        <v>49.946759999999998</v>
      </c>
      <c r="AJ117" s="82">
        <f t="shared" si="33"/>
        <v>-2.3797600000000001</v>
      </c>
      <c r="AK117" s="271">
        <f t="shared" si="41"/>
        <v>108</v>
      </c>
      <c r="AL117" s="271">
        <f>VLOOKUP(AK117,RevisedCalcs!$AE$65:$AJ$72,2,FALSE)</f>
        <v>720</v>
      </c>
      <c r="AM117" s="92" t="str">
        <f t="shared" si="34"/>
        <v>-10 to 0</v>
      </c>
      <c r="AN117" s="93">
        <f t="shared" si="35"/>
        <v>1</v>
      </c>
      <c r="AO117" s="93" t="str">
        <f t="shared" si="42"/>
        <v>+</v>
      </c>
      <c r="AP117" s="94" t="str">
        <f t="shared" si="36"/>
        <v/>
      </c>
      <c r="AQ117" s="54">
        <v>0</v>
      </c>
      <c r="AR117" s="214">
        <f t="shared" si="37"/>
        <v>0</v>
      </c>
      <c r="AS117" s="214">
        <f t="shared" si="43"/>
        <v>0</v>
      </c>
      <c r="AT117" s="282">
        <f t="shared" si="44"/>
        <v>26</v>
      </c>
      <c r="AU117" s="268">
        <f>IF(F117&gt;0,RevisedCalcs!$AB$53*F117,"")</f>
        <v>0.55779701195715869</v>
      </c>
      <c r="AV117" s="268" t="str">
        <f>IF(AU117&lt;&gt;"","",SUMIFS(RevisedCalcs!$AF$6:$BN$6,RevisedCalcs!$AF$4:$BN$4,"&lt;="&amp;AT117)/10^3*VLOOKUP(AK117,RevisedCalcs!$AE$65:$AJ$72,6,FALSE))</f>
        <v/>
      </c>
      <c r="AW117" s="270" t="str">
        <f ca="1">IF(AU117="","",IF(AR117=1,-AU117*OFFSET(RevisedCalcs!$AD$79,0,MATCH(E116*24*60,RevisedCalcs!$AE$80:$AI$80,1)),""))</f>
        <v/>
      </c>
      <c r="AX117" s="268">
        <f t="shared" ca="1" si="45"/>
        <v>0.55779701195715869</v>
      </c>
    </row>
    <row r="118" spans="1:50" x14ac:dyDescent="0.3">
      <c r="A118" s="41" t="s">
        <v>231</v>
      </c>
      <c r="B118" s="42">
        <v>44</v>
      </c>
      <c r="C118" s="68" t="s">
        <v>314</v>
      </c>
      <c r="D118" s="95">
        <v>38663.453472222223</v>
      </c>
      <c r="E118" s="96">
        <v>1.1388888888888888E-2</v>
      </c>
      <c r="F118" s="41">
        <v>1.5</v>
      </c>
      <c r="G118" s="41">
        <v>2</v>
      </c>
      <c r="H118" s="97">
        <v>0.62222222222044365</v>
      </c>
      <c r="I118" s="98" t="s">
        <v>315</v>
      </c>
      <c r="J118" s="99">
        <v>896</v>
      </c>
      <c r="K118" s="100">
        <v>40489.453472222223</v>
      </c>
      <c r="L118" s="46">
        <v>57.2</v>
      </c>
      <c r="M118" s="101">
        <v>38663.453472222223</v>
      </c>
      <c r="N118" s="102">
        <v>-6</v>
      </c>
      <c r="O118" s="46">
        <v>57.2</v>
      </c>
      <c r="P118" s="57">
        <v>-6</v>
      </c>
      <c r="Q118" s="50">
        <v>14.933333333333334</v>
      </c>
      <c r="R118" s="103">
        <v>57.2</v>
      </c>
      <c r="S118" s="104">
        <v>10.513462098355184</v>
      </c>
      <c r="T118" s="57">
        <v>174.2</v>
      </c>
      <c r="U118" s="105"/>
      <c r="V118" s="86">
        <v>63.2</v>
      </c>
      <c r="W118" s="86">
        <f t="shared" si="26"/>
        <v>52.686537901644819</v>
      </c>
      <c r="X118" s="86">
        <f t="shared" si="27"/>
        <v>8.820600000000006</v>
      </c>
      <c r="Y118" s="86" t="str">
        <f t="shared" si="28"/>
        <v>Y</v>
      </c>
      <c r="Z118" s="88">
        <f t="shared" si="29"/>
        <v>1</v>
      </c>
      <c r="AA118" s="88" t="str">
        <f t="shared" si="30"/>
        <v>+</v>
      </c>
      <c r="AB118" s="89">
        <f t="shared" si="47"/>
        <v>54.379399999999997</v>
      </c>
      <c r="AC118" s="89">
        <f t="shared" si="47"/>
        <v>1.3559999999999999</v>
      </c>
      <c r="AD118" s="88">
        <f t="shared" si="31"/>
        <v>1</v>
      </c>
      <c r="AE118" s="88">
        <v>5.3</v>
      </c>
      <c r="AF118" s="87">
        <f t="shared" si="38"/>
        <v>1</v>
      </c>
      <c r="AG118" s="88">
        <f t="shared" si="39"/>
        <v>1</v>
      </c>
      <c r="AH118" s="90">
        <f t="shared" si="32"/>
        <v>4.5134620983551841</v>
      </c>
      <c r="AI118" s="91">
        <f t="shared" si="40"/>
        <v>48.379399999999997</v>
      </c>
      <c r="AJ118" s="82">
        <f t="shared" si="33"/>
        <v>-4.6440000000000001</v>
      </c>
      <c r="AK118" s="271">
        <f t="shared" si="41"/>
        <v>108</v>
      </c>
      <c r="AL118" s="271">
        <f>VLOOKUP(AK118,RevisedCalcs!$AE$65:$AJ$72,2,FALSE)</f>
        <v>720</v>
      </c>
      <c r="AM118" s="92" t="str">
        <f t="shared" si="34"/>
        <v>-10 to 0</v>
      </c>
      <c r="AN118" s="93">
        <f t="shared" si="35"/>
        <v>1</v>
      </c>
      <c r="AO118" s="93" t="str">
        <f t="shared" si="42"/>
        <v>+</v>
      </c>
      <c r="AP118" s="94" t="str">
        <f t="shared" si="36"/>
        <v/>
      </c>
      <c r="AQ118" s="54">
        <v>0</v>
      </c>
      <c r="AR118" s="214">
        <f t="shared" si="37"/>
        <v>0</v>
      </c>
      <c r="AS118" s="214">
        <f t="shared" si="43"/>
        <v>0</v>
      </c>
      <c r="AT118" s="282">
        <f t="shared" si="44"/>
        <v>16.399999999999999</v>
      </c>
      <c r="AU118" s="268">
        <f>IF(F118&gt;0,RevisedCalcs!$AB$53*F118,"")</f>
        <v>0.20917387948393451</v>
      </c>
      <c r="AV118" s="268" t="str">
        <f>IF(AU118&lt;&gt;"","",SUMIFS(RevisedCalcs!$AF$6:$BN$6,RevisedCalcs!$AF$4:$BN$4,"&lt;="&amp;AT118)/10^3*VLOOKUP(AK118,RevisedCalcs!$AE$65:$AJ$72,6,FALSE))</f>
        <v/>
      </c>
      <c r="AW118" s="270" t="str">
        <f ca="1">IF(AU118="","",IF(AR118=1,-AU118*OFFSET(RevisedCalcs!$AD$79,0,MATCH(E117*24*60,RevisedCalcs!$AE$80:$AI$80,1)),""))</f>
        <v/>
      </c>
      <c r="AX118" s="268">
        <f t="shared" ca="1" si="45"/>
        <v>0.20917387948393451</v>
      </c>
    </row>
    <row r="119" spans="1:50" x14ac:dyDescent="0.3">
      <c r="A119" s="41" t="s">
        <v>316</v>
      </c>
      <c r="B119" s="42">
        <v>2</v>
      </c>
      <c r="C119" s="68" t="s">
        <v>232</v>
      </c>
      <c r="D119" s="95">
        <v>38664.686805555553</v>
      </c>
      <c r="E119" s="96">
        <v>1.3472222222222221E-2</v>
      </c>
      <c r="F119" s="41">
        <v>0.4</v>
      </c>
      <c r="G119" s="41">
        <v>3</v>
      </c>
      <c r="H119" s="97">
        <v>0.11940972221782431</v>
      </c>
      <c r="I119" s="98" t="s">
        <v>317</v>
      </c>
      <c r="J119" s="99">
        <v>171.95</v>
      </c>
      <c r="K119" s="100">
        <v>40490.686805555553</v>
      </c>
      <c r="L119" s="46">
        <v>69.8</v>
      </c>
      <c r="M119" s="101">
        <v>38664.703472222223</v>
      </c>
      <c r="N119" s="102">
        <v>-2.9</v>
      </c>
      <c r="O119" s="46">
        <v>69.8</v>
      </c>
      <c r="P119" s="57">
        <v>-2.9</v>
      </c>
      <c r="Q119" s="50">
        <v>2.8658333333333332</v>
      </c>
      <c r="R119" s="103">
        <v>69.8</v>
      </c>
      <c r="S119" s="104">
        <v>68.308298065318368</v>
      </c>
      <c r="T119" s="57">
        <v>168.8</v>
      </c>
      <c r="U119" s="105"/>
      <c r="V119" s="57">
        <v>72.7</v>
      </c>
      <c r="W119" s="57">
        <f t="shared" si="26"/>
        <v>4.3917019346816346</v>
      </c>
      <c r="X119" s="86">
        <f t="shared" si="27"/>
        <v>19.853240000000007</v>
      </c>
      <c r="Y119" s="86" t="str">
        <f t="shared" si="28"/>
        <v/>
      </c>
      <c r="Z119" s="44">
        <f t="shared" si="29"/>
        <v>0</v>
      </c>
      <c r="AA119" s="44" t="str">
        <f t="shared" si="30"/>
        <v>o</v>
      </c>
      <c r="AB119" s="89">
        <f t="shared" si="47"/>
        <v>52.846759999999996</v>
      </c>
      <c r="AC119" s="89">
        <f t="shared" si="47"/>
        <v>0.52023999999999981</v>
      </c>
      <c r="AD119" s="44">
        <f t="shared" si="31"/>
        <v>1</v>
      </c>
      <c r="AE119" s="44">
        <v>3</v>
      </c>
      <c r="AF119" s="87">
        <f t="shared" si="38"/>
        <v>0</v>
      </c>
      <c r="AG119" s="44">
        <f t="shared" si="39"/>
        <v>0</v>
      </c>
      <c r="AH119" s="90">
        <f t="shared" si="32"/>
        <v>65.408298065318363</v>
      </c>
      <c r="AI119" s="91">
        <f t="shared" si="40"/>
        <v>49.946759999999998</v>
      </c>
      <c r="AJ119" s="82">
        <f t="shared" si="33"/>
        <v>-2.3797600000000001</v>
      </c>
      <c r="AK119" s="271">
        <f t="shared" si="41"/>
        <v>106</v>
      </c>
      <c r="AL119" s="271">
        <f>VLOOKUP(AK119,RevisedCalcs!$AE$65:$AJ$72,2,FALSE)</f>
        <v>240</v>
      </c>
      <c r="AM119" s="92" t="str">
        <f t="shared" si="34"/>
        <v>-10 to 0</v>
      </c>
      <c r="AN119" s="93">
        <f t="shared" si="35"/>
        <v>0</v>
      </c>
      <c r="AO119" s="93" t="str">
        <f t="shared" si="42"/>
        <v>o</v>
      </c>
      <c r="AP119" s="94" t="str">
        <f t="shared" si="36"/>
        <v/>
      </c>
      <c r="AQ119" s="54">
        <v>0</v>
      </c>
      <c r="AR119" s="214">
        <f t="shared" si="37"/>
        <v>0</v>
      </c>
      <c r="AS119" s="214">
        <f t="shared" si="43"/>
        <v>0</v>
      </c>
      <c r="AT119" s="282">
        <f t="shared" si="44"/>
        <v>19.399999999999999</v>
      </c>
      <c r="AU119" s="268">
        <f>IF(F119&gt;0,RevisedCalcs!$AB$53*F119,"")</f>
        <v>5.5779701195715875E-2</v>
      </c>
      <c r="AV119" s="268" t="str">
        <f>IF(AU119&lt;&gt;"","",SUMIFS(RevisedCalcs!$AF$6:$BN$6,RevisedCalcs!$AF$4:$BN$4,"&lt;="&amp;AT119)/10^3*VLOOKUP(AK119,RevisedCalcs!$AE$65:$AJ$72,6,FALSE))</f>
        <v/>
      </c>
      <c r="AW119" s="270" t="str">
        <f ca="1">IF(AU119="","",IF(AR119=1,-AU119*OFFSET(RevisedCalcs!$AD$79,0,MATCH(E118*24*60,RevisedCalcs!$AE$80:$AI$80,1)),""))</f>
        <v/>
      </c>
      <c r="AX119" s="268">
        <f t="shared" ca="1" si="45"/>
        <v>5.5779701195715875E-2</v>
      </c>
    </row>
    <row r="120" spans="1:50" x14ac:dyDescent="0.3">
      <c r="A120" s="41" t="s">
        <v>316</v>
      </c>
      <c r="B120" s="42">
        <v>3</v>
      </c>
      <c r="C120" s="68" t="s">
        <v>234</v>
      </c>
      <c r="D120" s="95">
        <v>38664.736805555556</v>
      </c>
      <c r="E120" s="96">
        <v>1.2199074074074072E-2</v>
      </c>
      <c r="F120" s="41">
        <v>6.9</v>
      </c>
      <c r="G120" s="41">
        <v>3</v>
      </c>
      <c r="H120" s="97">
        <v>3.6527777781884652E-2</v>
      </c>
      <c r="I120" s="98" t="s">
        <v>318</v>
      </c>
      <c r="J120" s="99">
        <v>52.6</v>
      </c>
      <c r="K120" s="100">
        <v>40490.736805555556</v>
      </c>
      <c r="L120" s="46">
        <v>122</v>
      </c>
      <c r="M120" s="101">
        <v>38664.745138888888</v>
      </c>
      <c r="N120" s="102">
        <v>-2.9</v>
      </c>
      <c r="O120" s="46">
        <v>122</v>
      </c>
      <c r="P120" s="57">
        <v>-2.9</v>
      </c>
      <c r="Q120" s="50">
        <v>0.87666666666666671</v>
      </c>
      <c r="R120" s="103">
        <v>122</v>
      </c>
      <c r="S120" s="104">
        <v>126.73900320892345</v>
      </c>
      <c r="T120" s="57">
        <v>185</v>
      </c>
      <c r="U120" s="105"/>
      <c r="V120" s="57">
        <v>124.9</v>
      </c>
      <c r="W120" s="57">
        <f t="shared" si="26"/>
        <v>1.8390032089234438</v>
      </c>
      <c r="X120" s="86">
        <f t="shared" si="27"/>
        <v>72.053240000000017</v>
      </c>
      <c r="Y120" s="86" t="str">
        <f t="shared" si="28"/>
        <v/>
      </c>
      <c r="Z120" s="44">
        <f t="shared" si="29"/>
        <v>0</v>
      </c>
      <c r="AA120" s="44" t="str">
        <f t="shared" si="30"/>
        <v>o</v>
      </c>
      <c r="AB120" s="89">
        <f t="shared" si="47"/>
        <v>52.846759999999996</v>
      </c>
      <c r="AC120" s="89">
        <f t="shared" si="47"/>
        <v>0.52023999999999981</v>
      </c>
      <c r="AD120" s="44">
        <f t="shared" si="31"/>
        <v>1</v>
      </c>
      <c r="AE120" s="44">
        <v>3</v>
      </c>
      <c r="AF120" s="87">
        <f t="shared" si="38"/>
        <v>0</v>
      </c>
      <c r="AG120" s="44">
        <f t="shared" si="39"/>
        <v>0</v>
      </c>
      <c r="AH120" s="90">
        <f t="shared" si="32"/>
        <v>123.83900320892344</v>
      </c>
      <c r="AI120" s="91">
        <f t="shared" si="40"/>
        <v>49.946759999999998</v>
      </c>
      <c r="AJ120" s="82">
        <f t="shared" si="33"/>
        <v>-2.3797600000000001</v>
      </c>
      <c r="AK120" s="271">
        <f t="shared" si="41"/>
        <v>103</v>
      </c>
      <c r="AL120" s="271">
        <f>VLOOKUP(AK120,RevisedCalcs!$AE$65:$AJ$72,2,FALSE)</f>
        <v>45</v>
      </c>
      <c r="AM120" s="92" t="str">
        <f t="shared" si="34"/>
        <v>-10 to 0</v>
      </c>
      <c r="AN120" s="93">
        <f t="shared" si="35"/>
        <v>0</v>
      </c>
      <c r="AO120" s="93" t="str">
        <f t="shared" si="42"/>
        <v>o</v>
      </c>
      <c r="AP120" s="94" t="str">
        <f t="shared" si="36"/>
        <v/>
      </c>
      <c r="AQ120" s="54">
        <v>0</v>
      </c>
      <c r="AR120" s="214">
        <f t="shared" si="37"/>
        <v>0</v>
      </c>
      <c r="AS120" s="214">
        <f t="shared" si="43"/>
        <v>0</v>
      </c>
      <c r="AT120" s="282">
        <f t="shared" si="44"/>
        <v>17.566666666666666</v>
      </c>
      <c r="AU120" s="268">
        <f>IF(F120&gt;0,RevisedCalcs!$AB$53*F120,"")</f>
        <v>0.96219984562609884</v>
      </c>
      <c r="AV120" s="268" t="str">
        <f>IF(AU120&lt;&gt;"","",SUMIFS(RevisedCalcs!$AF$6:$BN$6,RevisedCalcs!$AF$4:$BN$4,"&lt;="&amp;AT120)/10^3*VLOOKUP(AK120,RevisedCalcs!$AE$65:$AJ$72,6,FALSE))</f>
        <v/>
      </c>
      <c r="AW120" s="270" t="str">
        <f ca="1">IF(AU120="","",IF(AR120=1,-AU120*OFFSET(RevisedCalcs!$AD$79,0,MATCH(E119*24*60,RevisedCalcs!$AE$80:$AI$80,1)),""))</f>
        <v/>
      </c>
      <c r="AX120" s="268">
        <f t="shared" ca="1" si="45"/>
        <v>0.96219984562609884</v>
      </c>
    </row>
    <row r="121" spans="1:50" x14ac:dyDescent="0.3">
      <c r="A121" s="41" t="s">
        <v>316</v>
      </c>
      <c r="B121" s="42">
        <v>4</v>
      </c>
      <c r="C121" s="68" t="s">
        <v>236</v>
      </c>
      <c r="D121" s="95">
        <v>38665.36041666667</v>
      </c>
      <c r="E121" s="96">
        <v>1.0335648148148148E-2</v>
      </c>
      <c r="F121" s="41">
        <v>7</v>
      </c>
      <c r="G121" s="41">
        <v>4</v>
      </c>
      <c r="H121" s="97">
        <v>0.61141203704028158</v>
      </c>
      <c r="I121" s="98" t="s">
        <v>319</v>
      </c>
      <c r="J121" s="99">
        <v>880.43333333333328</v>
      </c>
      <c r="K121" s="100">
        <v>40491.36041666667</v>
      </c>
      <c r="L121" s="46">
        <v>59</v>
      </c>
      <c r="M121" s="101">
        <v>38665.370138888888</v>
      </c>
      <c r="N121" s="102">
        <v>12</v>
      </c>
      <c r="O121" s="46">
        <v>59</v>
      </c>
      <c r="P121" s="57">
        <v>12</v>
      </c>
      <c r="Q121" s="50">
        <v>14.673888888888888</v>
      </c>
      <c r="R121" s="103">
        <v>59</v>
      </c>
      <c r="S121" s="104">
        <v>1.0738332707476204</v>
      </c>
      <c r="T121" s="57">
        <v>185</v>
      </c>
      <c r="U121" s="105"/>
      <c r="V121" s="86">
        <v>47</v>
      </c>
      <c r="W121" s="86">
        <f t="shared" si="26"/>
        <v>45.92616672925238</v>
      </c>
      <c r="X121" s="86">
        <f t="shared" si="27"/>
        <v>1.5198000000000036</v>
      </c>
      <c r="Y121" s="86" t="str">
        <f t="shared" si="28"/>
        <v>Y</v>
      </c>
      <c r="Z121" s="88">
        <f t="shared" si="29"/>
        <v>1</v>
      </c>
      <c r="AA121" s="88" t="str">
        <f t="shared" si="30"/>
        <v>+</v>
      </c>
      <c r="AB121" s="89">
        <f t="shared" si="47"/>
        <v>45.480199999999996</v>
      </c>
      <c r="AC121" s="89">
        <f t="shared" si="47"/>
        <v>-3.4967999999999986</v>
      </c>
      <c r="AD121" s="88">
        <f t="shared" si="31"/>
        <v>1</v>
      </c>
      <c r="AE121" s="88">
        <v>3</v>
      </c>
      <c r="AF121" s="87">
        <f t="shared" si="38"/>
        <v>1</v>
      </c>
      <c r="AG121" s="88">
        <f t="shared" si="39"/>
        <v>1</v>
      </c>
      <c r="AH121" s="90">
        <f t="shared" si="32"/>
        <v>13.07383327074762</v>
      </c>
      <c r="AI121" s="91">
        <f t="shared" si="40"/>
        <v>57.480199999999996</v>
      </c>
      <c r="AJ121" s="82">
        <f t="shared" si="33"/>
        <v>8.5032000000000014</v>
      </c>
      <c r="AK121" s="271">
        <f t="shared" si="41"/>
        <v>108</v>
      </c>
      <c r="AL121" s="271">
        <f>VLOOKUP(AK121,RevisedCalcs!$AE$65:$AJ$72,2,FALSE)</f>
        <v>720</v>
      </c>
      <c r="AM121" s="92" t="str">
        <f t="shared" si="34"/>
        <v>10 to 20</v>
      </c>
      <c r="AN121" s="93">
        <f t="shared" si="35"/>
        <v>1</v>
      </c>
      <c r="AO121" s="93" t="str">
        <f t="shared" si="42"/>
        <v>+</v>
      </c>
      <c r="AP121" s="94" t="str">
        <f t="shared" si="36"/>
        <v/>
      </c>
      <c r="AQ121" s="54">
        <v>0</v>
      </c>
      <c r="AR121" s="214">
        <f t="shared" si="37"/>
        <v>0</v>
      </c>
      <c r="AS121" s="214">
        <f t="shared" si="43"/>
        <v>0</v>
      </c>
      <c r="AT121" s="282">
        <f t="shared" si="44"/>
        <v>14.883333333333331</v>
      </c>
      <c r="AU121" s="268">
        <f>IF(F121&gt;0,RevisedCalcs!$AB$53*F121,"")</f>
        <v>0.97614477092502772</v>
      </c>
      <c r="AV121" s="268" t="str">
        <f>IF(AU121&lt;&gt;"","",SUMIFS(RevisedCalcs!$AF$6:$BN$6,RevisedCalcs!$AF$4:$BN$4,"&lt;="&amp;AT121)/10^3*VLOOKUP(AK121,RevisedCalcs!$AE$65:$AJ$72,6,FALSE))</f>
        <v/>
      </c>
      <c r="AW121" s="270" t="str">
        <f ca="1">IF(AU121="","",IF(AR121=1,-AU121*OFFSET(RevisedCalcs!$AD$79,0,MATCH(E120*24*60,RevisedCalcs!$AE$80:$AI$80,1)),""))</f>
        <v/>
      </c>
      <c r="AX121" s="268">
        <f t="shared" ca="1" si="45"/>
        <v>0.97614477092502772</v>
      </c>
    </row>
    <row r="122" spans="1:50" x14ac:dyDescent="0.3">
      <c r="A122" s="41" t="s">
        <v>316</v>
      </c>
      <c r="B122" s="42">
        <v>5</v>
      </c>
      <c r="C122" s="68" t="s">
        <v>238</v>
      </c>
      <c r="D122" s="95">
        <v>38665.579861111109</v>
      </c>
      <c r="E122" s="96">
        <v>1.1990740740740739E-2</v>
      </c>
      <c r="F122" s="41">
        <v>3.1</v>
      </c>
      <c r="G122" s="41">
        <v>4</v>
      </c>
      <c r="H122" s="97">
        <v>0.20910879629082046</v>
      </c>
      <c r="I122" s="98" t="s">
        <v>320</v>
      </c>
      <c r="J122" s="99">
        <v>301.11666666666667</v>
      </c>
      <c r="K122" s="100">
        <v>40491.579861111109</v>
      </c>
      <c r="L122" s="46">
        <v>48.2</v>
      </c>
      <c r="M122" s="101">
        <v>38665.578472222223</v>
      </c>
      <c r="N122" s="102">
        <v>14</v>
      </c>
      <c r="O122" s="46">
        <v>48.2</v>
      </c>
      <c r="P122" s="57">
        <v>14</v>
      </c>
      <c r="Q122" s="50">
        <v>5.0186111111111114</v>
      </c>
      <c r="R122" s="103">
        <v>48.2</v>
      </c>
      <c r="S122" s="104">
        <v>30.070698975874052</v>
      </c>
      <c r="T122" s="57">
        <v>183.2</v>
      </c>
      <c r="U122" s="105"/>
      <c r="V122" s="57">
        <v>34.200000000000003</v>
      </c>
      <c r="W122" s="57">
        <f t="shared" si="26"/>
        <v>4.1293010241259509</v>
      </c>
      <c r="X122" s="86">
        <f t="shared" si="27"/>
        <v>10.291399999999996</v>
      </c>
      <c r="Y122" s="86" t="str">
        <f t="shared" si="28"/>
        <v/>
      </c>
      <c r="Z122" s="44">
        <f t="shared" si="29"/>
        <v>0</v>
      </c>
      <c r="AA122" s="44" t="str">
        <f t="shared" si="30"/>
        <v>o</v>
      </c>
      <c r="AB122" s="89">
        <f t="shared" si="47"/>
        <v>44.491399999999999</v>
      </c>
      <c r="AC122" s="89">
        <f t="shared" si="47"/>
        <v>-4.0359999999999996</v>
      </c>
      <c r="AD122" s="44">
        <f t="shared" si="31"/>
        <v>1</v>
      </c>
      <c r="AE122" s="44">
        <v>3</v>
      </c>
      <c r="AF122" s="87">
        <f t="shared" si="38"/>
        <v>0</v>
      </c>
      <c r="AG122" s="44">
        <f t="shared" si="39"/>
        <v>0</v>
      </c>
      <c r="AH122" s="90">
        <f t="shared" si="32"/>
        <v>44.070698975874052</v>
      </c>
      <c r="AI122" s="91">
        <f t="shared" si="40"/>
        <v>58.491399999999999</v>
      </c>
      <c r="AJ122" s="82">
        <f t="shared" si="33"/>
        <v>9.9640000000000004</v>
      </c>
      <c r="AK122" s="271">
        <f t="shared" si="41"/>
        <v>106</v>
      </c>
      <c r="AL122" s="271">
        <f>VLOOKUP(AK122,RevisedCalcs!$AE$65:$AJ$72,2,FALSE)</f>
        <v>240</v>
      </c>
      <c r="AM122" s="92" t="str">
        <f t="shared" si="34"/>
        <v>10 to 20</v>
      </c>
      <c r="AN122" s="93">
        <f t="shared" si="35"/>
        <v>0</v>
      </c>
      <c r="AO122" s="93" t="str">
        <f t="shared" si="42"/>
        <v>o</v>
      </c>
      <c r="AP122" s="94" t="str">
        <f t="shared" si="36"/>
        <v/>
      </c>
      <c r="AQ122" s="54">
        <v>0</v>
      </c>
      <c r="AR122" s="214">
        <f t="shared" si="37"/>
        <v>0</v>
      </c>
      <c r="AS122" s="214">
        <f t="shared" si="43"/>
        <v>0</v>
      </c>
      <c r="AT122" s="282">
        <f t="shared" si="44"/>
        <v>17.266666666666666</v>
      </c>
      <c r="AU122" s="268">
        <f>IF(F122&gt;0,RevisedCalcs!$AB$53*F122,"")</f>
        <v>0.43229268426679801</v>
      </c>
      <c r="AV122" s="268" t="str">
        <f>IF(AU122&lt;&gt;"","",SUMIFS(RevisedCalcs!$AF$6:$BN$6,RevisedCalcs!$AF$4:$BN$4,"&lt;="&amp;AT122)/10^3*VLOOKUP(AK122,RevisedCalcs!$AE$65:$AJ$72,6,FALSE))</f>
        <v/>
      </c>
      <c r="AW122" s="270" t="str">
        <f ca="1">IF(AU122="","",IF(AR122=1,-AU122*OFFSET(RevisedCalcs!$AD$79,0,MATCH(E121*24*60,RevisedCalcs!$AE$80:$AI$80,1)),""))</f>
        <v/>
      </c>
      <c r="AX122" s="268">
        <f t="shared" ca="1" si="45"/>
        <v>0.43229268426679801</v>
      </c>
    </row>
    <row r="123" spans="1:50" x14ac:dyDescent="0.3">
      <c r="A123" s="41" t="s">
        <v>316</v>
      </c>
      <c r="B123" s="42">
        <v>6</v>
      </c>
      <c r="C123" s="68" t="s">
        <v>240</v>
      </c>
      <c r="D123" s="95">
        <v>38665.59652777778</v>
      </c>
      <c r="E123" s="96">
        <v>2.2916666666666667E-3</v>
      </c>
      <c r="F123" s="41">
        <v>0.1</v>
      </c>
      <c r="G123" s="41">
        <v>4</v>
      </c>
      <c r="H123" s="97">
        <v>4.6759259275859222E-3</v>
      </c>
      <c r="I123" s="98" t="s">
        <v>321</v>
      </c>
      <c r="J123" s="99">
        <v>6.7333333333333334</v>
      </c>
      <c r="K123" s="100">
        <v>40491.59652777778</v>
      </c>
      <c r="L123" s="46">
        <v>176</v>
      </c>
      <c r="M123" s="101">
        <v>38665.578472222223</v>
      </c>
      <c r="N123" s="102">
        <v>14</v>
      </c>
      <c r="O123" s="46">
        <v>176</v>
      </c>
      <c r="P123" s="57">
        <v>14</v>
      </c>
      <c r="Q123" s="50">
        <v>0.11222222222222222</v>
      </c>
      <c r="R123" s="103">
        <v>176</v>
      </c>
      <c r="S123" s="104">
        <v>162.74997880785972</v>
      </c>
      <c r="T123" s="57">
        <v>177.8</v>
      </c>
      <c r="U123" s="105"/>
      <c r="V123" s="57">
        <v>162</v>
      </c>
      <c r="W123" s="57">
        <f t="shared" si="26"/>
        <v>0.74997880785971915</v>
      </c>
      <c r="X123" s="86">
        <f t="shared" si="27"/>
        <v>117.5086</v>
      </c>
      <c r="Y123" s="86" t="str">
        <f t="shared" si="28"/>
        <v/>
      </c>
      <c r="Z123" s="44">
        <f t="shared" si="29"/>
        <v>0</v>
      </c>
      <c r="AA123" s="44" t="str">
        <f t="shared" si="30"/>
        <v>o</v>
      </c>
      <c r="AB123" s="89">
        <f t="shared" si="47"/>
        <v>44.491399999999999</v>
      </c>
      <c r="AC123" s="89">
        <f t="shared" si="47"/>
        <v>-4.0359999999999996</v>
      </c>
      <c r="AD123" s="44">
        <f t="shared" si="31"/>
        <v>1</v>
      </c>
      <c r="AE123" s="44">
        <v>3</v>
      </c>
      <c r="AF123" s="87">
        <f t="shared" si="38"/>
        <v>0</v>
      </c>
      <c r="AG123" s="44">
        <f t="shared" si="39"/>
        <v>0</v>
      </c>
      <c r="AH123" s="90">
        <f t="shared" si="32"/>
        <v>176.74997880785972</v>
      </c>
      <c r="AI123" s="91">
        <f t="shared" si="40"/>
        <v>58.491399999999999</v>
      </c>
      <c r="AJ123" s="82">
        <f t="shared" si="33"/>
        <v>9.9640000000000004</v>
      </c>
      <c r="AK123" s="271">
        <f t="shared" si="41"/>
        <v>102</v>
      </c>
      <c r="AL123" s="271">
        <f>VLOOKUP(AK123,RevisedCalcs!$AE$65:$AJ$72,2,FALSE)</f>
        <v>18</v>
      </c>
      <c r="AM123" s="92" t="str">
        <f t="shared" si="34"/>
        <v>10 to 20</v>
      </c>
      <c r="AN123" s="93">
        <f t="shared" si="35"/>
        <v>0</v>
      </c>
      <c r="AO123" s="93" t="str">
        <f t="shared" si="42"/>
        <v>o</v>
      </c>
      <c r="AP123" s="94" t="str">
        <f t="shared" si="36"/>
        <v/>
      </c>
      <c r="AQ123" s="54">
        <v>0</v>
      </c>
      <c r="AR123" s="214">
        <f t="shared" si="37"/>
        <v>0</v>
      </c>
      <c r="AS123" s="214">
        <f t="shared" si="43"/>
        <v>0</v>
      </c>
      <c r="AT123" s="282">
        <f t="shared" si="44"/>
        <v>3.3</v>
      </c>
      <c r="AU123" s="268">
        <f>IF(F123&gt;0,RevisedCalcs!$AB$53*F123,"")</f>
        <v>1.3944925298928969E-2</v>
      </c>
      <c r="AV123" s="268" t="str">
        <f>IF(AU123&lt;&gt;"","",SUMIFS(RevisedCalcs!$AF$6:$BN$6,RevisedCalcs!$AF$4:$BN$4,"&lt;="&amp;AT123)/10^3*VLOOKUP(AK123,RevisedCalcs!$AE$65:$AJ$72,6,FALSE))</f>
        <v/>
      </c>
      <c r="AW123" s="270" t="str">
        <f ca="1">IF(AU123="","",IF(AR123=1,-AU123*OFFSET(RevisedCalcs!$AD$79,0,MATCH(E122*24*60,RevisedCalcs!$AE$80:$AI$80,1)),""))</f>
        <v/>
      </c>
      <c r="AX123" s="268">
        <f t="shared" ca="1" si="45"/>
        <v>1.3944925298928969E-2</v>
      </c>
    </row>
    <row r="124" spans="1:50" x14ac:dyDescent="0.3">
      <c r="A124" s="41" t="s">
        <v>316</v>
      </c>
      <c r="B124" s="42">
        <v>7</v>
      </c>
      <c r="C124" s="68" t="s">
        <v>242</v>
      </c>
      <c r="D124" s="95">
        <v>38665.61041666667</v>
      </c>
      <c r="E124" s="96">
        <v>1.1342592592592591E-3</v>
      </c>
      <c r="F124" s="41">
        <v>0.2</v>
      </c>
      <c r="G124" s="41">
        <v>4</v>
      </c>
      <c r="H124" s="97">
        <v>1.1597222226555459E-2</v>
      </c>
      <c r="I124" s="98" t="s">
        <v>322</v>
      </c>
      <c r="J124" s="99">
        <v>16.7</v>
      </c>
      <c r="K124" s="100">
        <v>40491.61041666667</v>
      </c>
      <c r="L124" s="46">
        <v>163.4</v>
      </c>
      <c r="M124" s="101">
        <v>38665.620138888888</v>
      </c>
      <c r="N124" s="102">
        <v>12.9</v>
      </c>
      <c r="O124" s="46">
        <v>163.4</v>
      </c>
      <c r="P124" s="57">
        <v>12.9</v>
      </c>
      <c r="Q124" s="50">
        <v>0.27833333333333332</v>
      </c>
      <c r="R124" s="103">
        <v>163.4</v>
      </c>
      <c r="S124" s="104">
        <v>149.74638829202254</v>
      </c>
      <c r="T124" s="57">
        <v>165.2</v>
      </c>
      <c r="U124" s="105"/>
      <c r="V124" s="57">
        <v>150.5</v>
      </c>
      <c r="W124" s="57">
        <f t="shared" si="26"/>
        <v>0.75361170797745558</v>
      </c>
      <c r="X124" s="86">
        <f t="shared" si="27"/>
        <v>105.46476</v>
      </c>
      <c r="Y124" s="86" t="str">
        <f t="shared" si="28"/>
        <v/>
      </c>
      <c r="Z124" s="44">
        <f t="shared" si="29"/>
        <v>0</v>
      </c>
      <c r="AA124" s="44" t="str">
        <f t="shared" si="30"/>
        <v>o</v>
      </c>
      <c r="AB124" s="89">
        <f t="shared" si="47"/>
        <v>45.035240000000002</v>
      </c>
      <c r="AC124" s="89">
        <f t="shared" si="47"/>
        <v>-3.7394399999999983</v>
      </c>
      <c r="AD124" s="44">
        <f t="shared" si="31"/>
        <v>1</v>
      </c>
      <c r="AE124" s="44">
        <v>3</v>
      </c>
      <c r="AF124" s="87">
        <f t="shared" si="38"/>
        <v>0</v>
      </c>
      <c r="AG124" s="44">
        <f t="shared" si="39"/>
        <v>0</v>
      </c>
      <c r="AH124" s="90">
        <f t="shared" si="32"/>
        <v>162.64638829202255</v>
      </c>
      <c r="AI124" s="91">
        <f t="shared" si="40"/>
        <v>57.93524</v>
      </c>
      <c r="AJ124" s="82">
        <f t="shared" si="33"/>
        <v>9.160560000000002</v>
      </c>
      <c r="AK124" s="271">
        <f t="shared" si="41"/>
        <v>102</v>
      </c>
      <c r="AL124" s="271">
        <f>VLOOKUP(AK124,RevisedCalcs!$AE$65:$AJ$72,2,FALSE)</f>
        <v>18</v>
      </c>
      <c r="AM124" s="92" t="str">
        <f t="shared" si="34"/>
        <v>10 to 20</v>
      </c>
      <c r="AN124" s="93">
        <f t="shared" si="35"/>
        <v>0</v>
      </c>
      <c r="AO124" s="93" t="str">
        <f t="shared" si="42"/>
        <v>o</v>
      </c>
      <c r="AP124" s="94" t="str">
        <f t="shared" si="36"/>
        <v/>
      </c>
      <c r="AQ124" s="54">
        <v>0</v>
      </c>
      <c r="AR124" s="214">
        <f t="shared" si="37"/>
        <v>0</v>
      </c>
      <c r="AS124" s="214">
        <f t="shared" si="43"/>
        <v>0</v>
      </c>
      <c r="AT124" s="282">
        <f t="shared" si="44"/>
        <v>1.6333333333333331</v>
      </c>
      <c r="AU124" s="268">
        <f>IF(F124&gt;0,RevisedCalcs!$AB$53*F124,"")</f>
        <v>2.7889850597857938E-2</v>
      </c>
      <c r="AV124" s="268" t="str">
        <f>IF(AU124&lt;&gt;"","",SUMIFS(RevisedCalcs!$AF$6:$BN$6,RevisedCalcs!$AF$4:$BN$4,"&lt;="&amp;AT124)/10^3*VLOOKUP(AK124,RevisedCalcs!$AE$65:$AJ$72,6,FALSE))</f>
        <v/>
      </c>
      <c r="AW124" s="270" t="str">
        <f ca="1">IF(AU124="","",IF(AR124=1,-AU124*OFFSET(RevisedCalcs!$AD$79,0,MATCH(E123*24*60,RevisedCalcs!$AE$80:$AI$80,1)),""))</f>
        <v/>
      </c>
      <c r="AX124" s="268">
        <f t="shared" ca="1" si="45"/>
        <v>2.7889850597857938E-2</v>
      </c>
    </row>
    <row r="125" spans="1:50" x14ac:dyDescent="0.3">
      <c r="A125" s="41" t="s">
        <v>316</v>
      </c>
      <c r="B125" s="42">
        <v>8</v>
      </c>
      <c r="C125" s="68" t="s">
        <v>244</v>
      </c>
      <c r="D125" s="95">
        <v>38665.625694444447</v>
      </c>
      <c r="E125" s="96">
        <v>5.9837962962962961E-3</v>
      </c>
      <c r="F125" s="41">
        <v>3.3</v>
      </c>
      <c r="G125" s="41">
        <v>4</v>
      </c>
      <c r="H125" s="97">
        <v>1.4143518514174502E-2</v>
      </c>
      <c r="I125" s="98" t="s">
        <v>323</v>
      </c>
      <c r="J125" s="99">
        <v>20.366666666666667</v>
      </c>
      <c r="K125" s="100">
        <v>40491.625694444447</v>
      </c>
      <c r="L125" s="46">
        <v>145.4</v>
      </c>
      <c r="M125" s="101">
        <v>38665.620138888888</v>
      </c>
      <c r="N125" s="102">
        <v>12.9</v>
      </c>
      <c r="O125" s="46">
        <v>145.4</v>
      </c>
      <c r="P125" s="57">
        <v>12.9</v>
      </c>
      <c r="Q125" s="50">
        <v>0.33944444444444444</v>
      </c>
      <c r="R125" s="103">
        <v>145.4</v>
      </c>
      <c r="S125" s="104">
        <v>135.40784983903501</v>
      </c>
      <c r="T125" s="57">
        <v>185</v>
      </c>
      <c r="U125" s="105"/>
      <c r="V125" s="57">
        <v>132.5</v>
      </c>
      <c r="W125" s="57">
        <f t="shared" si="26"/>
        <v>2.9078498390350092</v>
      </c>
      <c r="X125" s="86">
        <f t="shared" si="27"/>
        <v>87.464759999999998</v>
      </c>
      <c r="Y125" s="86" t="str">
        <f t="shared" si="28"/>
        <v/>
      </c>
      <c r="Z125" s="44">
        <f t="shared" si="29"/>
        <v>0</v>
      </c>
      <c r="AA125" s="44" t="str">
        <f t="shared" si="30"/>
        <v>o</v>
      </c>
      <c r="AB125" s="89">
        <f t="shared" si="47"/>
        <v>45.035240000000002</v>
      </c>
      <c r="AC125" s="89">
        <f t="shared" si="47"/>
        <v>-3.7394399999999983</v>
      </c>
      <c r="AD125" s="44">
        <f t="shared" si="31"/>
        <v>1</v>
      </c>
      <c r="AE125" s="44">
        <v>3</v>
      </c>
      <c r="AF125" s="87">
        <f t="shared" si="38"/>
        <v>0</v>
      </c>
      <c r="AG125" s="44">
        <f t="shared" si="39"/>
        <v>0</v>
      </c>
      <c r="AH125" s="90">
        <f t="shared" si="32"/>
        <v>148.30784983903501</v>
      </c>
      <c r="AI125" s="91">
        <f t="shared" si="40"/>
        <v>57.93524</v>
      </c>
      <c r="AJ125" s="82">
        <f t="shared" si="33"/>
        <v>9.160560000000002</v>
      </c>
      <c r="AK125" s="271">
        <f t="shared" si="41"/>
        <v>102</v>
      </c>
      <c r="AL125" s="271">
        <f>VLOOKUP(AK125,RevisedCalcs!$AE$65:$AJ$72,2,FALSE)</f>
        <v>18</v>
      </c>
      <c r="AM125" s="92" t="str">
        <f t="shared" si="34"/>
        <v>10 to 20</v>
      </c>
      <c r="AN125" s="93">
        <f t="shared" si="35"/>
        <v>0</v>
      </c>
      <c r="AO125" s="93" t="str">
        <f t="shared" si="42"/>
        <v>o</v>
      </c>
      <c r="AP125" s="94" t="str">
        <f t="shared" si="36"/>
        <v/>
      </c>
      <c r="AQ125" s="54">
        <v>0</v>
      </c>
      <c r="AR125" s="214">
        <f t="shared" si="37"/>
        <v>0</v>
      </c>
      <c r="AS125" s="214">
        <f t="shared" si="43"/>
        <v>0</v>
      </c>
      <c r="AT125" s="282">
        <f t="shared" si="44"/>
        <v>8.6166666666666671</v>
      </c>
      <c r="AU125" s="268">
        <f>IF(F125&gt;0,RevisedCalcs!$AB$53*F125,"")</f>
        <v>0.46018253486465588</v>
      </c>
      <c r="AV125" s="268" t="str">
        <f>IF(AU125&lt;&gt;"","",SUMIFS(RevisedCalcs!$AF$6:$BN$6,RevisedCalcs!$AF$4:$BN$4,"&lt;="&amp;AT125)/10^3*VLOOKUP(AK125,RevisedCalcs!$AE$65:$AJ$72,6,FALSE))</f>
        <v/>
      </c>
      <c r="AW125" s="270" t="str">
        <f ca="1">IF(AU125="","",IF(AR125=1,-AU125*OFFSET(RevisedCalcs!$AD$79,0,MATCH(E124*24*60,RevisedCalcs!$AE$80:$AI$80,1)),""))</f>
        <v/>
      </c>
      <c r="AX125" s="268">
        <f t="shared" ca="1" si="45"/>
        <v>0.46018253486465588</v>
      </c>
    </row>
    <row r="126" spans="1:50" x14ac:dyDescent="0.3">
      <c r="A126" s="194" t="s">
        <v>316</v>
      </c>
      <c r="B126" s="205">
        <v>9</v>
      </c>
      <c r="C126" s="206" t="s">
        <v>245</v>
      </c>
      <c r="D126" s="207">
        <v>38665.72152777778</v>
      </c>
      <c r="E126" s="208">
        <v>1.2812499999999999E-2</v>
      </c>
      <c r="F126" s="194">
        <v>0</v>
      </c>
      <c r="G126" s="194">
        <v>4</v>
      </c>
      <c r="H126" s="195">
        <v>8.9849537034751847E-2</v>
      </c>
      <c r="I126" s="196" t="s">
        <v>324</v>
      </c>
      <c r="J126" s="197">
        <v>129.38333333333333</v>
      </c>
      <c r="K126" s="209">
        <v>40491.72152777778</v>
      </c>
      <c r="L126" s="199">
        <v>141.80000000000001</v>
      </c>
      <c r="M126" s="101">
        <v>38665.703472222223</v>
      </c>
      <c r="N126" s="200">
        <v>10.4</v>
      </c>
      <c r="O126" s="199">
        <v>141.80000000000001</v>
      </c>
      <c r="P126" s="201">
        <v>10.4</v>
      </c>
      <c r="Q126" s="202">
        <v>2.1563888888888889</v>
      </c>
      <c r="R126" s="203">
        <v>141.80000000000001</v>
      </c>
      <c r="S126" s="204">
        <v>82.737114949557011</v>
      </c>
      <c r="T126" s="201">
        <v>181.4</v>
      </c>
      <c r="U126" s="105"/>
      <c r="V126" s="57">
        <v>131.4</v>
      </c>
      <c r="W126" s="57">
        <f t="shared" si="26"/>
        <v>48.662885050442995</v>
      </c>
      <c r="X126" s="86">
        <f t="shared" si="27"/>
        <v>85.12876</v>
      </c>
      <c r="Y126" s="86" t="str">
        <f t="shared" si="28"/>
        <v/>
      </c>
      <c r="Z126" s="44">
        <f t="shared" si="29"/>
        <v>0</v>
      </c>
      <c r="AA126" s="44" t="str">
        <f t="shared" si="30"/>
        <v>o</v>
      </c>
      <c r="AB126" s="89">
        <f t="shared" si="47"/>
        <v>46.271239999999999</v>
      </c>
      <c r="AC126" s="89">
        <f t="shared" si="47"/>
        <v>-3.0654399999999988</v>
      </c>
      <c r="AD126" s="44">
        <f t="shared" si="31"/>
        <v>1</v>
      </c>
      <c r="AE126" s="44">
        <v>3</v>
      </c>
      <c r="AF126" s="87">
        <f t="shared" si="38"/>
        <v>1</v>
      </c>
      <c r="AG126" s="44">
        <f t="shared" si="39"/>
        <v>0</v>
      </c>
      <c r="AH126" s="90">
        <f t="shared" si="32"/>
        <v>93.137114949557017</v>
      </c>
      <c r="AI126" s="91">
        <f t="shared" si="40"/>
        <v>56.671239999999997</v>
      </c>
      <c r="AJ126" s="82">
        <f t="shared" si="33"/>
        <v>7.3345600000000015</v>
      </c>
      <c r="AK126" s="271">
        <f t="shared" si="41"/>
        <v>106</v>
      </c>
      <c r="AL126" s="271">
        <f>VLOOKUP(AK126,RevisedCalcs!$AE$65:$AJ$72,2,FALSE)</f>
        <v>240</v>
      </c>
      <c r="AM126" s="92" t="str">
        <f t="shared" si="34"/>
        <v>10 to 20</v>
      </c>
      <c r="AN126" s="93">
        <f t="shared" si="35"/>
        <v>0</v>
      </c>
      <c r="AO126" s="93" t="str">
        <f t="shared" si="42"/>
        <v>o</v>
      </c>
      <c r="AP126" s="94" t="str">
        <f t="shared" si="36"/>
        <v/>
      </c>
      <c r="AQ126" s="224">
        <v>1</v>
      </c>
      <c r="AR126" s="214">
        <f t="shared" si="37"/>
        <v>0</v>
      </c>
      <c r="AS126" s="214">
        <f t="shared" si="43"/>
        <v>0</v>
      </c>
      <c r="AT126" s="282">
        <f t="shared" si="44"/>
        <v>18.45</v>
      </c>
      <c r="AU126" s="268" t="str">
        <f>IF(F126&gt;0,RevisedCalcs!$AB$53*F126,"")</f>
        <v/>
      </c>
      <c r="AV126" s="268">
        <f>IF(AU126&lt;&gt;"","",SUMIFS(RevisedCalcs!$AF$6:$BN$6,RevisedCalcs!$AF$4:$BN$4,"&lt;="&amp;AT126)/10^3*VLOOKUP(AK126,RevisedCalcs!$AE$65:$AJ$72,6,FALSE))</f>
        <v>0.46748538410927876</v>
      </c>
      <c r="AW126" s="270" t="str">
        <f ca="1">IF(AU126="","",IF(AR126=1,-AU126*OFFSET(RevisedCalcs!$AD$79,0,MATCH(E125*24*60,RevisedCalcs!$AE$80:$AI$80,1)),""))</f>
        <v/>
      </c>
      <c r="AX126" s="268">
        <f t="shared" ca="1" si="45"/>
        <v>0.46748538410927876</v>
      </c>
    </row>
    <row r="127" spans="1:50" x14ac:dyDescent="0.3">
      <c r="A127" s="41" t="s">
        <v>316</v>
      </c>
      <c r="B127" s="42">
        <v>10</v>
      </c>
      <c r="C127" s="68" t="s">
        <v>247</v>
      </c>
      <c r="D127" s="95">
        <v>38665.73541666667</v>
      </c>
      <c r="E127" s="96">
        <v>6.4467592592592597E-3</v>
      </c>
      <c r="F127" s="41">
        <v>3.1</v>
      </c>
      <c r="G127" s="41">
        <v>4</v>
      </c>
      <c r="H127" s="97">
        <v>1.0763888931251131E-3</v>
      </c>
      <c r="I127" s="98" t="s">
        <v>325</v>
      </c>
      <c r="J127" s="99">
        <v>1.55</v>
      </c>
      <c r="K127" s="100">
        <v>40491.73541666667</v>
      </c>
      <c r="L127" s="46">
        <v>185</v>
      </c>
      <c r="M127" s="101">
        <v>38665.745138888888</v>
      </c>
      <c r="N127" s="102">
        <v>10.9</v>
      </c>
      <c r="O127" s="46">
        <v>185</v>
      </c>
      <c r="P127" s="57">
        <v>10.9</v>
      </c>
      <c r="Q127" s="50">
        <v>2.5833333333333333E-2</v>
      </c>
      <c r="R127" s="103">
        <v>185</v>
      </c>
      <c r="S127" s="104">
        <v>168.98134974233784</v>
      </c>
      <c r="T127" s="57">
        <v>185</v>
      </c>
      <c r="U127" s="105"/>
      <c r="V127" s="57">
        <v>174.1</v>
      </c>
      <c r="W127" s="57">
        <f t="shared" si="26"/>
        <v>5.1186502576621535</v>
      </c>
      <c r="X127" s="86">
        <f t="shared" si="27"/>
        <v>128.07596000000001</v>
      </c>
      <c r="Y127" s="86" t="str">
        <f t="shared" si="28"/>
        <v/>
      </c>
      <c r="Z127" s="44">
        <f t="shared" si="29"/>
        <v>0</v>
      </c>
      <c r="AA127" s="44" t="str">
        <f t="shared" si="30"/>
        <v>o</v>
      </c>
      <c r="AB127" s="89">
        <f t="shared" ref="AB127:AC146" si="48">(AB$3+AB$4*$N127)-$N127</f>
        <v>46.024039999999999</v>
      </c>
      <c r="AC127" s="89">
        <f t="shared" si="48"/>
        <v>-3.2002399999999991</v>
      </c>
      <c r="AD127" s="44">
        <f t="shared" si="31"/>
        <v>1</v>
      </c>
      <c r="AE127" s="44">
        <v>3</v>
      </c>
      <c r="AF127" s="87">
        <f t="shared" si="38"/>
        <v>0</v>
      </c>
      <c r="AG127" s="44">
        <f t="shared" si="39"/>
        <v>0</v>
      </c>
      <c r="AH127" s="90">
        <f t="shared" si="32"/>
        <v>179.88134974233785</v>
      </c>
      <c r="AI127" s="91">
        <f t="shared" si="40"/>
        <v>56.924039999999998</v>
      </c>
      <c r="AJ127" s="82">
        <f t="shared" si="33"/>
        <v>7.6997600000000013</v>
      </c>
      <c r="AK127" s="271">
        <f t="shared" si="41"/>
        <v>101</v>
      </c>
      <c r="AL127" s="271">
        <f>VLOOKUP(AK127,RevisedCalcs!$AE$65:$AJ$72,2,FALSE)</f>
        <v>3</v>
      </c>
      <c r="AM127" s="92" t="str">
        <f t="shared" si="34"/>
        <v>10 to 20</v>
      </c>
      <c r="AN127" s="93">
        <f t="shared" si="35"/>
        <v>0</v>
      </c>
      <c r="AO127" s="93" t="str">
        <f t="shared" si="42"/>
        <v>o</v>
      </c>
      <c r="AP127" s="94" t="str">
        <f t="shared" si="36"/>
        <v/>
      </c>
      <c r="AQ127" s="54">
        <v>0</v>
      </c>
      <c r="AR127" s="214">
        <f t="shared" si="37"/>
        <v>1</v>
      </c>
      <c r="AS127" s="214">
        <f t="shared" si="43"/>
        <v>0</v>
      </c>
      <c r="AT127" s="282">
        <f t="shared" si="44"/>
        <v>9.2833333333333332</v>
      </c>
      <c r="AU127" s="268">
        <f>IF(F127&gt;0,RevisedCalcs!$AB$53*F127,"")</f>
        <v>0.43229268426679801</v>
      </c>
      <c r="AV127" s="268" t="str">
        <f>IF(AU127&lt;&gt;"","",SUMIFS(RevisedCalcs!$AF$6:$BN$6,RevisedCalcs!$AF$4:$BN$4,"&lt;="&amp;AT127)/10^3*VLOOKUP(AK127,RevisedCalcs!$AE$65:$AJ$72,6,FALSE))</f>
        <v/>
      </c>
      <c r="AW127" s="270">
        <f ca="1">IF(AU127="","",IF(AR127=1,-AU127*OFFSET(RevisedCalcs!$AD$79,0,MATCH(E126*24*60,RevisedCalcs!$AE$80:$AI$80,1)),""))</f>
        <v>-0.16055572600460993</v>
      </c>
      <c r="AX127" s="268">
        <f t="shared" ca="1" si="45"/>
        <v>0.27173695826218808</v>
      </c>
    </row>
    <row r="128" spans="1:50" x14ac:dyDescent="0.3">
      <c r="A128" s="41" t="s">
        <v>316</v>
      </c>
      <c r="B128" s="42">
        <v>11</v>
      </c>
      <c r="C128" s="68" t="s">
        <v>249</v>
      </c>
      <c r="D128" s="95">
        <v>38665.780555555553</v>
      </c>
      <c r="E128" s="96">
        <v>7.9861111111111122E-3</v>
      </c>
      <c r="F128" s="41">
        <v>4.4000000000000004</v>
      </c>
      <c r="G128" s="41">
        <v>4</v>
      </c>
      <c r="H128" s="97">
        <v>3.8692129623086657E-2</v>
      </c>
      <c r="I128" s="98" t="s">
        <v>326</v>
      </c>
      <c r="J128" s="99">
        <v>55.716666666666669</v>
      </c>
      <c r="K128" s="100">
        <v>40491.780555555553</v>
      </c>
      <c r="L128" s="46">
        <v>136.4</v>
      </c>
      <c r="M128" s="101">
        <v>38665.786805555559</v>
      </c>
      <c r="N128" s="102">
        <v>10.9</v>
      </c>
      <c r="O128" s="46">
        <v>136.4</v>
      </c>
      <c r="P128" s="57">
        <v>10.9</v>
      </c>
      <c r="Q128" s="50">
        <v>0.92861111111111116</v>
      </c>
      <c r="R128" s="103">
        <v>136.4</v>
      </c>
      <c r="S128" s="104">
        <v>126.21929937196219</v>
      </c>
      <c r="T128" s="57">
        <v>185</v>
      </c>
      <c r="U128" s="105"/>
      <c r="V128" s="57">
        <v>125.5</v>
      </c>
      <c r="W128" s="57">
        <f t="shared" si="26"/>
        <v>0.71929937196219385</v>
      </c>
      <c r="X128" s="86">
        <f t="shared" si="27"/>
        <v>79.475960000000001</v>
      </c>
      <c r="Y128" s="86" t="str">
        <f t="shared" si="28"/>
        <v/>
      </c>
      <c r="Z128" s="44">
        <f t="shared" si="29"/>
        <v>0</v>
      </c>
      <c r="AA128" s="44" t="str">
        <f t="shared" si="30"/>
        <v>o</v>
      </c>
      <c r="AB128" s="89">
        <f t="shared" si="48"/>
        <v>46.024039999999999</v>
      </c>
      <c r="AC128" s="89">
        <f t="shared" si="48"/>
        <v>-3.2002399999999991</v>
      </c>
      <c r="AD128" s="44">
        <f t="shared" si="31"/>
        <v>1</v>
      </c>
      <c r="AE128" s="44">
        <v>3</v>
      </c>
      <c r="AF128" s="87">
        <f t="shared" si="38"/>
        <v>0</v>
      </c>
      <c r="AG128" s="44">
        <f t="shared" si="39"/>
        <v>0</v>
      </c>
      <c r="AH128" s="90">
        <f t="shared" si="32"/>
        <v>137.1192993719622</v>
      </c>
      <c r="AI128" s="91">
        <f t="shared" si="40"/>
        <v>56.924039999999998</v>
      </c>
      <c r="AJ128" s="82">
        <f t="shared" si="33"/>
        <v>7.6997600000000013</v>
      </c>
      <c r="AK128" s="271">
        <f t="shared" si="41"/>
        <v>103</v>
      </c>
      <c r="AL128" s="271">
        <f>VLOOKUP(AK128,RevisedCalcs!$AE$65:$AJ$72,2,FALSE)</f>
        <v>45</v>
      </c>
      <c r="AM128" s="92" t="str">
        <f t="shared" si="34"/>
        <v>10 to 20</v>
      </c>
      <c r="AN128" s="93">
        <f t="shared" si="35"/>
        <v>0</v>
      </c>
      <c r="AO128" s="93" t="str">
        <f t="shared" si="42"/>
        <v>o</v>
      </c>
      <c r="AP128" s="94" t="str">
        <f t="shared" si="36"/>
        <v/>
      </c>
      <c r="AQ128" s="54">
        <v>0</v>
      </c>
      <c r="AR128" s="214">
        <f t="shared" si="37"/>
        <v>0</v>
      </c>
      <c r="AS128" s="214">
        <f t="shared" si="43"/>
        <v>0</v>
      </c>
      <c r="AT128" s="282">
        <f t="shared" si="44"/>
        <v>11.500000000000002</v>
      </c>
      <c r="AU128" s="268">
        <f>IF(F128&gt;0,RevisedCalcs!$AB$53*F128,"")</f>
        <v>0.61357671315287465</v>
      </c>
      <c r="AV128" s="268" t="str">
        <f>IF(AU128&lt;&gt;"","",SUMIFS(RevisedCalcs!$AF$6:$BN$6,RevisedCalcs!$AF$4:$BN$4,"&lt;="&amp;AT128)/10^3*VLOOKUP(AK128,RevisedCalcs!$AE$65:$AJ$72,6,FALSE))</f>
        <v/>
      </c>
      <c r="AW128" s="270" t="str">
        <f ca="1">IF(AU128="","",IF(AR128=1,-AU128*OFFSET(RevisedCalcs!$AD$79,0,MATCH(E127*24*60,RevisedCalcs!$AE$80:$AI$80,1)),""))</f>
        <v/>
      </c>
      <c r="AX128" s="268">
        <f t="shared" ca="1" si="45"/>
        <v>0.61357671315287465</v>
      </c>
    </row>
    <row r="129" spans="1:50" x14ac:dyDescent="0.3">
      <c r="A129" s="41" t="s">
        <v>316</v>
      </c>
      <c r="B129" s="42">
        <v>12</v>
      </c>
      <c r="C129" s="68" t="s">
        <v>251</v>
      </c>
      <c r="D129" s="95">
        <v>38666.364583333336</v>
      </c>
      <c r="E129" s="96">
        <v>8.7152777777777784E-3</v>
      </c>
      <c r="F129" s="41">
        <v>7</v>
      </c>
      <c r="G129" s="41">
        <v>5</v>
      </c>
      <c r="H129" s="97">
        <v>0.57604166667442769</v>
      </c>
      <c r="I129" s="98" t="s">
        <v>327</v>
      </c>
      <c r="J129" s="99">
        <v>829.5</v>
      </c>
      <c r="K129" s="100">
        <v>40492.364583333336</v>
      </c>
      <c r="L129" s="46">
        <v>60.8</v>
      </c>
      <c r="M129" s="101">
        <v>38666.370138888888</v>
      </c>
      <c r="N129" s="102">
        <v>12</v>
      </c>
      <c r="O129" s="46">
        <v>60.8</v>
      </c>
      <c r="P129" s="57">
        <v>12</v>
      </c>
      <c r="Q129" s="50">
        <v>13.824999999999999</v>
      </c>
      <c r="R129" s="103">
        <v>60.8</v>
      </c>
      <c r="S129" s="104">
        <v>1.4408500633169457</v>
      </c>
      <c r="T129" s="57">
        <v>183.2</v>
      </c>
      <c r="U129" s="105"/>
      <c r="V129" s="86">
        <v>48.8</v>
      </c>
      <c r="W129" s="86">
        <f t="shared" si="26"/>
        <v>47.359149936683053</v>
      </c>
      <c r="X129" s="86">
        <f t="shared" si="27"/>
        <v>3.3198000000000008</v>
      </c>
      <c r="Y129" s="86" t="str">
        <f t="shared" si="28"/>
        <v>Y</v>
      </c>
      <c r="Z129" s="88">
        <f t="shared" si="29"/>
        <v>1</v>
      </c>
      <c r="AA129" s="88" t="str">
        <f t="shared" si="30"/>
        <v>+</v>
      </c>
      <c r="AB129" s="89">
        <f t="shared" si="48"/>
        <v>45.480199999999996</v>
      </c>
      <c r="AC129" s="89">
        <f t="shared" si="48"/>
        <v>-3.4967999999999986</v>
      </c>
      <c r="AD129" s="88">
        <f t="shared" si="31"/>
        <v>1</v>
      </c>
      <c r="AE129" s="88">
        <v>3</v>
      </c>
      <c r="AF129" s="87">
        <f t="shared" si="38"/>
        <v>1</v>
      </c>
      <c r="AG129" s="88">
        <f t="shared" si="39"/>
        <v>1</v>
      </c>
      <c r="AH129" s="90">
        <f t="shared" si="32"/>
        <v>13.440850063316946</v>
      </c>
      <c r="AI129" s="91">
        <f t="shared" si="40"/>
        <v>57.480199999999996</v>
      </c>
      <c r="AJ129" s="82">
        <f t="shared" si="33"/>
        <v>8.5032000000000014</v>
      </c>
      <c r="AK129" s="271">
        <f t="shared" si="41"/>
        <v>108</v>
      </c>
      <c r="AL129" s="271">
        <f>VLOOKUP(AK129,RevisedCalcs!$AE$65:$AJ$72,2,FALSE)</f>
        <v>720</v>
      </c>
      <c r="AM129" s="92" t="str">
        <f t="shared" si="34"/>
        <v>10 to 20</v>
      </c>
      <c r="AN129" s="93">
        <f t="shared" si="35"/>
        <v>1</v>
      </c>
      <c r="AO129" s="93" t="str">
        <f t="shared" si="42"/>
        <v>+</v>
      </c>
      <c r="AP129" s="94" t="str">
        <f t="shared" si="36"/>
        <v/>
      </c>
      <c r="AQ129" s="54">
        <v>0</v>
      </c>
      <c r="AR129" s="214">
        <f t="shared" si="37"/>
        <v>0</v>
      </c>
      <c r="AS129" s="214">
        <f t="shared" si="43"/>
        <v>0</v>
      </c>
      <c r="AT129" s="282">
        <f t="shared" si="44"/>
        <v>12.55</v>
      </c>
      <c r="AU129" s="268">
        <f>IF(F129&gt;0,RevisedCalcs!$AB$53*F129,"")</f>
        <v>0.97614477092502772</v>
      </c>
      <c r="AV129" s="268" t="str">
        <f>IF(AU129&lt;&gt;"","",SUMIFS(RevisedCalcs!$AF$6:$BN$6,RevisedCalcs!$AF$4:$BN$4,"&lt;="&amp;AT129)/10^3*VLOOKUP(AK129,RevisedCalcs!$AE$65:$AJ$72,6,FALSE))</f>
        <v/>
      </c>
      <c r="AW129" s="270" t="str">
        <f ca="1">IF(AU129="","",IF(AR129=1,-AU129*OFFSET(RevisedCalcs!$AD$79,0,MATCH(E128*24*60,RevisedCalcs!$AE$80:$AI$80,1)),""))</f>
        <v/>
      </c>
      <c r="AX129" s="268">
        <f t="shared" ca="1" si="45"/>
        <v>0.97614477092502772</v>
      </c>
    </row>
    <row r="130" spans="1:50" x14ac:dyDescent="0.3">
      <c r="A130" s="194" t="s">
        <v>316</v>
      </c>
      <c r="B130" s="205">
        <v>13</v>
      </c>
      <c r="C130" s="206" t="s">
        <v>253</v>
      </c>
      <c r="D130" s="207">
        <v>38666.695833333331</v>
      </c>
      <c r="E130" s="208">
        <v>1.2812499999999999E-2</v>
      </c>
      <c r="F130" s="194">
        <v>0</v>
      </c>
      <c r="G130" s="194">
        <v>5</v>
      </c>
      <c r="H130" s="195">
        <v>0.32253472221782431</v>
      </c>
      <c r="I130" s="196" t="s">
        <v>328</v>
      </c>
      <c r="J130" s="197">
        <v>464.45</v>
      </c>
      <c r="K130" s="209">
        <v>40492.695833333331</v>
      </c>
      <c r="L130" s="199">
        <v>89.6</v>
      </c>
      <c r="M130" s="101">
        <v>38666.703472222223</v>
      </c>
      <c r="N130" s="200">
        <v>10.9</v>
      </c>
      <c r="O130" s="199">
        <v>89.6</v>
      </c>
      <c r="P130" s="201">
        <v>10.9</v>
      </c>
      <c r="Q130" s="202">
        <v>7.7408333333333328</v>
      </c>
      <c r="R130" s="203">
        <v>89.6</v>
      </c>
      <c r="S130" s="204">
        <v>11.802702520651708</v>
      </c>
      <c r="T130" s="201">
        <v>165.2</v>
      </c>
      <c r="U130" s="105"/>
      <c r="V130" s="86">
        <v>78.699999999999989</v>
      </c>
      <c r="W130" s="86">
        <f t="shared" si="26"/>
        <v>66.897297479348282</v>
      </c>
      <c r="X130" s="86">
        <f t="shared" si="27"/>
        <v>32.675959999999989</v>
      </c>
      <c r="Y130" s="86" t="str">
        <f t="shared" si="28"/>
        <v/>
      </c>
      <c r="Z130" s="88">
        <f t="shared" si="29"/>
        <v>1</v>
      </c>
      <c r="AA130" s="88" t="str">
        <f t="shared" si="30"/>
        <v>+</v>
      </c>
      <c r="AB130" s="89">
        <f t="shared" si="48"/>
        <v>46.024039999999999</v>
      </c>
      <c r="AC130" s="89">
        <f t="shared" si="48"/>
        <v>-3.2002399999999991</v>
      </c>
      <c r="AD130" s="88">
        <f t="shared" si="31"/>
        <v>1</v>
      </c>
      <c r="AE130" s="88">
        <v>3</v>
      </c>
      <c r="AF130" s="87">
        <f t="shared" si="38"/>
        <v>1</v>
      </c>
      <c r="AG130" s="88">
        <f t="shared" si="39"/>
        <v>1</v>
      </c>
      <c r="AH130" s="90">
        <f t="shared" si="32"/>
        <v>22.702702520651709</v>
      </c>
      <c r="AI130" s="91">
        <f t="shared" si="40"/>
        <v>56.924039999999998</v>
      </c>
      <c r="AJ130" s="82">
        <f t="shared" si="33"/>
        <v>7.6997600000000013</v>
      </c>
      <c r="AK130" s="271">
        <f t="shared" si="41"/>
        <v>107</v>
      </c>
      <c r="AL130" s="271">
        <f>VLOOKUP(AK130,RevisedCalcs!$AE$65:$AJ$72,2,FALSE)</f>
        <v>540</v>
      </c>
      <c r="AM130" s="92" t="str">
        <f t="shared" si="34"/>
        <v>10 to 20</v>
      </c>
      <c r="AN130" s="93">
        <f t="shared" si="35"/>
        <v>1</v>
      </c>
      <c r="AO130" s="93" t="str">
        <f t="shared" si="42"/>
        <v>+</v>
      </c>
      <c r="AP130" s="94" t="str">
        <f t="shared" si="36"/>
        <v/>
      </c>
      <c r="AQ130" s="224">
        <v>1</v>
      </c>
      <c r="AR130" s="214">
        <f t="shared" si="37"/>
        <v>0</v>
      </c>
      <c r="AS130" s="214">
        <f t="shared" si="43"/>
        <v>1</v>
      </c>
      <c r="AT130" s="282">
        <f t="shared" si="44"/>
        <v>18.45</v>
      </c>
      <c r="AU130" s="268" t="str">
        <f>IF(F130&gt;0,RevisedCalcs!$AB$53*F130,"")</f>
        <v/>
      </c>
      <c r="AV130" s="268">
        <f>IF(AU130&lt;&gt;"","",SUMIFS(RevisedCalcs!$AF$6:$BN$6,RevisedCalcs!$AF$4:$BN$4,"&lt;="&amp;AT130)/10^3*VLOOKUP(AK130,RevisedCalcs!$AE$65:$AJ$72,6,FALSE))</f>
        <v>0.57894307105631393</v>
      </c>
      <c r="AW130" s="270" t="str">
        <f ca="1">IF(AU130="","",IF(AR130=1,-AU130*OFFSET(RevisedCalcs!$AD$79,0,MATCH(E129*24*60,RevisedCalcs!$AE$80:$AI$80,1)),""))</f>
        <v/>
      </c>
      <c r="AX130" s="268">
        <f t="shared" ca="1" si="45"/>
        <v>0.57894307105631393</v>
      </c>
    </row>
    <row r="131" spans="1:50" x14ac:dyDescent="0.3">
      <c r="A131" s="41" t="s">
        <v>316</v>
      </c>
      <c r="B131" s="42">
        <v>14</v>
      </c>
      <c r="C131" s="68" t="s">
        <v>255</v>
      </c>
      <c r="D131" s="95">
        <v>38666.710416666669</v>
      </c>
      <c r="E131" s="96">
        <v>5.9027777777777778E-4</v>
      </c>
      <c r="F131" s="41">
        <v>0</v>
      </c>
      <c r="G131" s="41">
        <v>5</v>
      </c>
      <c r="H131" s="97">
        <v>1.7708333398331888E-3</v>
      </c>
      <c r="I131" s="98" t="s">
        <v>329</v>
      </c>
      <c r="J131" s="99">
        <v>2.5499999999999998</v>
      </c>
      <c r="K131" s="100">
        <v>40492.710416666669</v>
      </c>
      <c r="L131" s="46">
        <v>167</v>
      </c>
      <c r="M131" s="101">
        <v>38666.703472222223</v>
      </c>
      <c r="N131" s="102">
        <v>10.9</v>
      </c>
      <c r="O131" s="46">
        <v>167</v>
      </c>
      <c r="P131" s="57">
        <v>10.9</v>
      </c>
      <c r="Q131" s="50">
        <v>4.2499999999999996E-2</v>
      </c>
      <c r="R131" s="103">
        <v>167</v>
      </c>
      <c r="S131" s="104">
        <v>152.04546572055798</v>
      </c>
      <c r="T131" s="57">
        <v>167</v>
      </c>
      <c r="U131" s="105"/>
      <c r="V131" s="57">
        <v>156.1</v>
      </c>
      <c r="W131" s="57">
        <f t="shared" si="26"/>
        <v>4.0545342794420094</v>
      </c>
      <c r="X131" s="86">
        <f t="shared" si="27"/>
        <v>110.07595999999999</v>
      </c>
      <c r="Y131" s="86" t="str">
        <f t="shared" si="28"/>
        <v/>
      </c>
      <c r="Z131" s="44">
        <f t="shared" si="29"/>
        <v>0</v>
      </c>
      <c r="AA131" s="44" t="str">
        <f t="shared" si="30"/>
        <v>o</v>
      </c>
      <c r="AB131" s="89">
        <f t="shared" si="48"/>
        <v>46.024039999999999</v>
      </c>
      <c r="AC131" s="89">
        <f t="shared" si="48"/>
        <v>-3.2002399999999991</v>
      </c>
      <c r="AD131" s="44">
        <f t="shared" si="31"/>
        <v>1</v>
      </c>
      <c r="AE131" s="44">
        <v>3</v>
      </c>
      <c r="AF131" s="87">
        <f t="shared" si="38"/>
        <v>0</v>
      </c>
      <c r="AG131" s="44">
        <f t="shared" si="39"/>
        <v>0</v>
      </c>
      <c r="AH131" s="90">
        <f t="shared" si="32"/>
        <v>162.94546572055799</v>
      </c>
      <c r="AI131" s="91">
        <f t="shared" si="40"/>
        <v>56.924039999999998</v>
      </c>
      <c r="AJ131" s="82">
        <f t="shared" si="33"/>
        <v>7.6997600000000013</v>
      </c>
      <c r="AK131" s="271">
        <f t="shared" si="41"/>
        <v>101</v>
      </c>
      <c r="AL131" s="271">
        <f>VLOOKUP(AK131,RevisedCalcs!$AE$65:$AJ$72,2,FALSE)</f>
        <v>3</v>
      </c>
      <c r="AM131" s="92" t="str">
        <f t="shared" si="34"/>
        <v>10 to 20</v>
      </c>
      <c r="AN131" s="93">
        <f t="shared" si="35"/>
        <v>0</v>
      </c>
      <c r="AO131" s="93" t="str">
        <f t="shared" si="42"/>
        <v>o</v>
      </c>
      <c r="AP131" s="94" t="str">
        <f t="shared" si="36"/>
        <v/>
      </c>
      <c r="AQ131" s="54">
        <v>0</v>
      </c>
      <c r="AR131" s="214">
        <f t="shared" si="37"/>
        <v>1</v>
      </c>
      <c r="AS131" s="214">
        <f t="shared" si="43"/>
        <v>0</v>
      </c>
      <c r="AT131" s="282">
        <f t="shared" si="44"/>
        <v>0.85000000000000009</v>
      </c>
      <c r="AU131" s="268" t="str">
        <f>IF(F131&gt;0,RevisedCalcs!$AB$53*F131,"")</f>
        <v/>
      </c>
      <c r="AV131" s="268">
        <f>IF(AU131&lt;&gt;"","",SUMIFS(RevisedCalcs!$AF$6:$BN$6,RevisedCalcs!$AF$4:$BN$4,"&lt;="&amp;AT131)/10^3*VLOOKUP(AK131,RevisedCalcs!$AE$65:$AJ$72,6,FALSE))</f>
        <v>0</v>
      </c>
      <c r="AW131" s="270" t="str">
        <f ca="1">IF(AU131="","",IF(AR131=1,-AU131*OFFSET(RevisedCalcs!$AD$79,0,MATCH(E130*24*60,RevisedCalcs!$AE$80:$AI$80,1)),""))</f>
        <v/>
      </c>
      <c r="AX131" s="268">
        <f t="shared" ca="1" si="45"/>
        <v>0</v>
      </c>
    </row>
    <row r="132" spans="1:50" x14ac:dyDescent="0.3">
      <c r="A132" s="41" t="s">
        <v>316</v>
      </c>
      <c r="B132" s="42">
        <v>15</v>
      </c>
      <c r="C132" s="68" t="s">
        <v>257</v>
      </c>
      <c r="D132" s="95">
        <v>38666.756249999999</v>
      </c>
      <c r="E132" s="96">
        <v>5.4282407407407404E-3</v>
      </c>
      <c r="F132" s="41">
        <v>3.3</v>
      </c>
      <c r="G132" s="41">
        <v>5</v>
      </c>
      <c r="H132" s="97">
        <v>4.5243055552418809E-2</v>
      </c>
      <c r="I132" s="98" t="s">
        <v>330</v>
      </c>
      <c r="J132" s="99">
        <v>65.150000000000006</v>
      </c>
      <c r="K132" s="100">
        <v>40492.756249999999</v>
      </c>
      <c r="L132" s="46">
        <v>113</v>
      </c>
      <c r="M132" s="101">
        <v>38666.745138888888</v>
      </c>
      <c r="N132" s="102">
        <v>10</v>
      </c>
      <c r="O132" s="46">
        <v>113</v>
      </c>
      <c r="P132" s="57">
        <v>10</v>
      </c>
      <c r="Q132" s="50">
        <v>1.0858333333333334</v>
      </c>
      <c r="R132" s="103">
        <v>113</v>
      </c>
      <c r="S132" s="104">
        <v>107.79006874600402</v>
      </c>
      <c r="T132" s="57">
        <v>181.4</v>
      </c>
      <c r="U132" s="105"/>
      <c r="V132" s="57">
        <v>103</v>
      </c>
      <c r="W132" s="57">
        <f t="shared" si="26"/>
        <v>4.7900687460040245</v>
      </c>
      <c r="X132" s="86">
        <f t="shared" si="27"/>
        <v>56.531000000000006</v>
      </c>
      <c r="Y132" s="86" t="str">
        <f t="shared" si="28"/>
        <v/>
      </c>
      <c r="Z132" s="44">
        <f t="shared" si="29"/>
        <v>0</v>
      </c>
      <c r="AA132" s="44" t="str">
        <f t="shared" si="30"/>
        <v>o</v>
      </c>
      <c r="AB132" s="89">
        <f t="shared" si="48"/>
        <v>46.468999999999994</v>
      </c>
      <c r="AC132" s="89">
        <f t="shared" si="48"/>
        <v>-2.9575999999999993</v>
      </c>
      <c r="AD132" s="44">
        <f t="shared" si="31"/>
        <v>1</v>
      </c>
      <c r="AE132" s="44">
        <v>3</v>
      </c>
      <c r="AF132" s="87">
        <f t="shared" si="38"/>
        <v>0</v>
      </c>
      <c r="AG132" s="44">
        <f t="shared" si="39"/>
        <v>0</v>
      </c>
      <c r="AH132" s="90">
        <f t="shared" si="32"/>
        <v>117.79006874600402</v>
      </c>
      <c r="AI132" s="91">
        <f t="shared" si="40"/>
        <v>56.468999999999994</v>
      </c>
      <c r="AJ132" s="82">
        <f t="shared" si="33"/>
        <v>7.0424000000000007</v>
      </c>
      <c r="AK132" s="271">
        <f t="shared" si="41"/>
        <v>104</v>
      </c>
      <c r="AL132" s="271">
        <f>VLOOKUP(AK132,RevisedCalcs!$AE$65:$AJ$72,2,FALSE)</f>
        <v>75</v>
      </c>
      <c r="AM132" s="92" t="str">
        <f t="shared" si="34"/>
        <v>10 to 20</v>
      </c>
      <c r="AN132" s="93">
        <f t="shared" si="35"/>
        <v>0</v>
      </c>
      <c r="AO132" s="93" t="str">
        <f t="shared" si="42"/>
        <v>o</v>
      </c>
      <c r="AP132" s="94" t="str">
        <f t="shared" si="36"/>
        <v/>
      </c>
      <c r="AQ132" s="54">
        <v>0</v>
      </c>
      <c r="AR132" s="214">
        <f t="shared" si="37"/>
        <v>0</v>
      </c>
      <c r="AS132" s="214">
        <f t="shared" si="43"/>
        <v>0</v>
      </c>
      <c r="AT132" s="282">
        <f t="shared" si="44"/>
        <v>7.8166666666666664</v>
      </c>
      <c r="AU132" s="268">
        <f>IF(F132&gt;0,RevisedCalcs!$AB$53*F132,"")</f>
        <v>0.46018253486465588</v>
      </c>
      <c r="AV132" s="268" t="str">
        <f>IF(AU132&lt;&gt;"","",SUMIFS(RevisedCalcs!$AF$6:$BN$6,RevisedCalcs!$AF$4:$BN$4,"&lt;="&amp;AT132)/10^3*VLOOKUP(AK132,RevisedCalcs!$AE$65:$AJ$72,6,FALSE))</f>
        <v/>
      </c>
      <c r="AW132" s="270" t="str">
        <f ca="1">IF(AU132="","",IF(AR132=1,-AU132*OFFSET(RevisedCalcs!$AD$79,0,MATCH(E131*24*60,RevisedCalcs!$AE$80:$AI$80,1)),""))</f>
        <v/>
      </c>
      <c r="AX132" s="268">
        <f t="shared" ca="1" si="45"/>
        <v>0.46018253486465588</v>
      </c>
    </row>
    <row r="133" spans="1:50" x14ac:dyDescent="0.3">
      <c r="A133" s="41" t="s">
        <v>316</v>
      </c>
      <c r="B133" s="42">
        <v>16</v>
      </c>
      <c r="C133" s="68" t="s">
        <v>259</v>
      </c>
      <c r="D133" s="95">
        <v>38666.88958333333</v>
      </c>
      <c r="E133" s="96">
        <v>1.7048611111111112E-2</v>
      </c>
      <c r="F133" s="41">
        <v>4</v>
      </c>
      <c r="G133" s="41">
        <v>5</v>
      </c>
      <c r="H133" s="97">
        <v>0.12790509258775273</v>
      </c>
      <c r="I133" s="98" t="s">
        <v>331</v>
      </c>
      <c r="J133" s="99">
        <v>184.18333333333334</v>
      </c>
      <c r="K133" s="100">
        <v>40492.88958333333</v>
      </c>
      <c r="L133" s="46">
        <v>68</v>
      </c>
      <c r="M133" s="101">
        <v>38666.870138888888</v>
      </c>
      <c r="N133" s="102">
        <v>8.1</v>
      </c>
      <c r="O133" s="46">
        <v>68</v>
      </c>
      <c r="P133" s="57">
        <v>8.1</v>
      </c>
      <c r="Q133" s="50">
        <v>3.0697222222222225</v>
      </c>
      <c r="R133" s="103">
        <v>68</v>
      </c>
      <c r="S133" s="104">
        <v>59.852132798014715</v>
      </c>
      <c r="T133" s="57">
        <v>185</v>
      </c>
      <c r="U133" s="105"/>
      <c r="V133" s="57">
        <v>59.9</v>
      </c>
      <c r="W133" s="57">
        <f t="shared" si="26"/>
        <v>4.7867201985283714E-2</v>
      </c>
      <c r="X133" s="86">
        <f t="shared" si="27"/>
        <v>12.491640000000004</v>
      </c>
      <c r="Y133" s="86" t="str">
        <f t="shared" si="28"/>
        <v/>
      </c>
      <c r="Z133" s="44">
        <f t="shared" si="29"/>
        <v>0</v>
      </c>
      <c r="AA133" s="44" t="str">
        <f t="shared" si="30"/>
        <v>o</v>
      </c>
      <c r="AB133" s="89">
        <f t="shared" si="48"/>
        <v>47.408359999999995</v>
      </c>
      <c r="AC133" s="89">
        <f t="shared" si="48"/>
        <v>-2.4453599999999991</v>
      </c>
      <c r="AD133" s="44">
        <f t="shared" si="31"/>
        <v>1</v>
      </c>
      <c r="AE133" s="44">
        <v>3</v>
      </c>
      <c r="AF133" s="87">
        <f t="shared" si="38"/>
        <v>0</v>
      </c>
      <c r="AG133" s="44">
        <f t="shared" si="39"/>
        <v>0</v>
      </c>
      <c r="AH133" s="90">
        <f t="shared" si="32"/>
        <v>67.952132798014716</v>
      </c>
      <c r="AI133" s="91">
        <f t="shared" si="40"/>
        <v>55.508359999999996</v>
      </c>
      <c r="AJ133" s="82">
        <f t="shared" si="33"/>
        <v>5.6546400000000006</v>
      </c>
      <c r="AK133" s="271">
        <f t="shared" si="41"/>
        <v>106</v>
      </c>
      <c r="AL133" s="271">
        <f>VLOOKUP(AK133,RevisedCalcs!$AE$65:$AJ$72,2,FALSE)</f>
        <v>240</v>
      </c>
      <c r="AM133" s="92" t="str">
        <f t="shared" si="34"/>
        <v>0 to 10</v>
      </c>
      <c r="AN133" s="93">
        <f t="shared" si="35"/>
        <v>0</v>
      </c>
      <c r="AO133" s="93" t="str">
        <f t="shared" si="42"/>
        <v>o</v>
      </c>
      <c r="AP133" s="94" t="str">
        <f t="shared" si="36"/>
        <v/>
      </c>
      <c r="AQ133" s="54">
        <v>0</v>
      </c>
      <c r="AR133" s="214">
        <f t="shared" si="37"/>
        <v>0</v>
      </c>
      <c r="AS133" s="214">
        <f t="shared" si="43"/>
        <v>0</v>
      </c>
      <c r="AT133" s="282">
        <f t="shared" si="44"/>
        <v>24.55</v>
      </c>
      <c r="AU133" s="268">
        <f>IF(F133&gt;0,RevisedCalcs!$AB$53*F133,"")</f>
        <v>0.55779701195715869</v>
      </c>
      <c r="AV133" s="268" t="str">
        <f>IF(AU133&lt;&gt;"","",SUMIFS(RevisedCalcs!$AF$6:$BN$6,RevisedCalcs!$AF$4:$BN$4,"&lt;="&amp;AT133)/10^3*VLOOKUP(AK133,RevisedCalcs!$AE$65:$AJ$72,6,FALSE))</f>
        <v/>
      </c>
      <c r="AW133" s="270" t="str">
        <f ca="1">IF(AU133="","",IF(AR133=1,-AU133*OFFSET(RevisedCalcs!$AD$79,0,MATCH(E132*24*60,RevisedCalcs!$AE$80:$AI$80,1)),""))</f>
        <v/>
      </c>
      <c r="AX133" s="268">
        <f t="shared" ca="1" si="45"/>
        <v>0.55779701195715869</v>
      </c>
    </row>
    <row r="134" spans="1:50" x14ac:dyDescent="0.3">
      <c r="A134" s="41" t="s">
        <v>316</v>
      </c>
      <c r="B134" s="42">
        <v>17</v>
      </c>
      <c r="C134" s="68" t="s">
        <v>261</v>
      </c>
      <c r="D134" s="95">
        <v>38667.451388888891</v>
      </c>
      <c r="E134" s="96">
        <v>1.0381944444444444E-2</v>
      </c>
      <c r="F134" s="41">
        <v>7.4</v>
      </c>
      <c r="G134" s="41">
        <v>6</v>
      </c>
      <c r="H134" s="97">
        <v>0.54475694445136469</v>
      </c>
      <c r="I134" s="98" t="s">
        <v>332</v>
      </c>
      <c r="J134" s="99">
        <v>784.45</v>
      </c>
      <c r="K134" s="100">
        <v>40493.451388888891</v>
      </c>
      <c r="L134" s="46">
        <v>60.8</v>
      </c>
      <c r="M134" s="101">
        <v>38667.453472222223</v>
      </c>
      <c r="N134" s="102">
        <v>7</v>
      </c>
      <c r="O134" s="46">
        <v>60.8</v>
      </c>
      <c r="P134" s="57">
        <v>7</v>
      </c>
      <c r="Q134" s="50">
        <v>13.074166666666667</v>
      </c>
      <c r="R134" s="103">
        <v>60.8</v>
      </c>
      <c r="S134" s="104">
        <v>1.9227641805543438</v>
      </c>
      <c r="T134" s="57">
        <v>185</v>
      </c>
      <c r="U134" s="105"/>
      <c r="V134" s="86">
        <v>53.8</v>
      </c>
      <c r="W134" s="86">
        <f t="shared" si="26"/>
        <v>51.877235819445652</v>
      </c>
      <c r="X134" s="86">
        <f t="shared" si="27"/>
        <v>5.8477999999999994</v>
      </c>
      <c r="Y134" s="86" t="str">
        <f t="shared" si="28"/>
        <v>Y</v>
      </c>
      <c r="Z134" s="88">
        <f t="shared" si="29"/>
        <v>1</v>
      </c>
      <c r="AA134" s="88" t="str">
        <f t="shared" si="30"/>
        <v>+</v>
      </c>
      <c r="AB134" s="89">
        <f t="shared" si="48"/>
        <v>47.952199999999998</v>
      </c>
      <c r="AC134" s="89">
        <f t="shared" si="48"/>
        <v>-2.1487999999999996</v>
      </c>
      <c r="AD134" s="88">
        <f t="shared" si="31"/>
        <v>1</v>
      </c>
      <c r="AE134" s="88">
        <v>3</v>
      </c>
      <c r="AF134" s="87">
        <f t="shared" si="38"/>
        <v>1</v>
      </c>
      <c r="AG134" s="88">
        <f t="shared" si="39"/>
        <v>1</v>
      </c>
      <c r="AH134" s="90">
        <f t="shared" si="32"/>
        <v>8.9227641805543438</v>
      </c>
      <c r="AI134" s="91">
        <f t="shared" si="40"/>
        <v>54.952199999999998</v>
      </c>
      <c r="AJ134" s="82">
        <f t="shared" si="33"/>
        <v>4.8512000000000004</v>
      </c>
      <c r="AK134" s="271">
        <f t="shared" si="41"/>
        <v>108</v>
      </c>
      <c r="AL134" s="271">
        <f>VLOOKUP(AK134,RevisedCalcs!$AE$65:$AJ$72,2,FALSE)</f>
        <v>720</v>
      </c>
      <c r="AM134" s="92" t="str">
        <f t="shared" si="34"/>
        <v>0 to 10</v>
      </c>
      <c r="AN134" s="93">
        <f t="shared" si="35"/>
        <v>1</v>
      </c>
      <c r="AO134" s="93" t="str">
        <f t="shared" si="42"/>
        <v>+</v>
      </c>
      <c r="AP134" s="94" t="str">
        <f t="shared" si="36"/>
        <v/>
      </c>
      <c r="AQ134" s="54">
        <v>0</v>
      </c>
      <c r="AR134" s="214">
        <f t="shared" si="37"/>
        <v>0</v>
      </c>
      <c r="AS134" s="214">
        <f t="shared" si="43"/>
        <v>0</v>
      </c>
      <c r="AT134" s="282">
        <f t="shared" si="44"/>
        <v>14.95</v>
      </c>
      <c r="AU134" s="268">
        <f>IF(F134&gt;0,RevisedCalcs!$AB$53*F134,"")</f>
        <v>1.0319244721207437</v>
      </c>
      <c r="AV134" s="268" t="str">
        <f>IF(AU134&lt;&gt;"","",SUMIFS(RevisedCalcs!$AF$6:$BN$6,RevisedCalcs!$AF$4:$BN$4,"&lt;="&amp;AT134)/10^3*VLOOKUP(AK134,RevisedCalcs!$AE$65:$AJ$72,6,FALSE))</f>
        <v/>
      </c>
      <c r="AW134" s="270" t="str">
        <f ca="1">IF(AU134="","",IF(AR134=1,-AU134*OFFSET(RevisedCalcs!$AD$79,0,MATCH(E133*24*60,RevisedCalcs!$AE$80:$AI$80,1)),""))</f>
        <v/>
      </c>
      <c r="AX134" s="268">
        <f t="shared" ca="1" si="45"/>
        <v>1.0319244721207437</v>
      </c>
    </row>
    <row r="135" spans="1:50" x14ac:dyDescent="0.3">
      <c r="A135" s="41" t="s">
        <v>316</v>
      </c>
      <c r="B135" s="42">
        <v>18</v>
      </c>
      <c r="C135" s="68" t="s">
        <v>263</v>
      </c>
      <c r="D135" s="95">
        <v>38667.494444444441</v>
      </c>
      <c r="E135" s="96">
        <v>5.8796296296296296E-3</v>
      </c>
      <c r="F135" s="41">
        <v>1.5</v>
      </c>
      <c r="G135" s="41">
        <v>6</v>
      </c>
      <c r="H135" s="97">
        <v>3.2673611109203193E-2</v>
      </c>
      <c r="I135" s="98" t="s">
        <v>333</v>
      </c>
      <c r="J135" s="99">
        <v>47.05</v>
      </c>
      <c r="K135" s="100">
        <v>40493.494444444441</v>
      </c>
      <c r="L135" s="46">
        <v>138.19999999999999</v>
      </c>
      <c r="M135" s="101">
        <v>38667.495138888888</v>
      </c>
      <c r="N135" s="102">
        <v>7</v>
      </c>
      <c r="O135" s="46">
        <v>138.19999999999999</v>
      </c>
      <c r="P135" s="57">
        <v>7</v>
      </c>
      <c r="Q135" s="50">
        <v>0.78416666666666657</v>
      </c>
      <c r="R135" s="103">
        <v>138.19999999999999</v>
      </c>
      <c r="S135" s="104">
        <v>135.66661212352832</v>
      </c>
      <c r="T135" s="57">
        <v>185</v>
      </c>
      <c r="U135" s="105"/>
      <c r="V135" s="57">
        <v>131.19999999999999</v>
      </c>
      <c r="W135" s="57">
        <f t="shared" ref="W135:W198" si="49">ABS(S135-V135)</f>
        <v>4.4666121235283356</v>
      </c>
      <c r="X135" s="86">
        <f t="shared" ref="X135:X198" si="50">ABS(AB135-V135)</f>
        <v>83.247799999999984</v>
      </c>
      <c r="Y135" s="86" t="str">
        <f t="shared" ref="Y135:Y198" si="51">IF(B135=2,"",IF(INT(D135)&lt;&gt;INT(D134),"Y",""))</f>
        <v/>
      </c>
      <c r="Z135" s="44">
        <f t="shared" ref="Z135:Z198" si="52">IF(X135&lt;W135,1,0)</f>
        <v>0</v>
      </c>
      <c r="AA135" s="44" t="str">
        <f t="shared" ref="AA135:AA198" si="53">IF($Z135=1,"+","o")</f>
        <v>o</v>
      </c>
      <c r="AB135" s="89">
        <f t="shared" si="48"/>
        <v>47.952199999999998</v>
      </c>
      <c r="AC135" s="89">
        <f t="shared" si="48"/>
        <v>-2.1487999999999996</v>
      </c>
      <c r="AD135" s="44">
        <f t="shared" ref="AD135:AD198" si="54">IF(L135-N135&gt;$AD$5,1,0)</f>
        <v>1</v>
      </c>
      <c r="AE135" s="44">
        <v>3</v>
      </c>
      <c r="AF135" s="87">
        <f t="shared" si="38"/>
        <v>0</v>
      </c>
      <c r="AG135" s="44">
        <f t="shared" si="39"/>
        <v>0</v>
      </c>
      <c r="AH135" s="90">
        <f t="shared" ref="AH135:AH198" si="55">S135+P135</f>
        <v>142.66661212352832</v>
      </c>
      <c r="AI135" s="91">
        <f t="shared" si="40"/>
        <v>54.952199999999998</v>
      </c>
      <c r="AJ135" s="82">
        <f t="shared" ref="AJ135:AJ198" si="56">AC135+P135</f>
        <v>4.8512000000000004</v>
      </c>
      <c r="AK135" s="271">
        <f t="shared" si="41"/>
        <v>103</v>
      </c>
      <c r="AL135" s="271">
        <f>VLOOKUP(AK135,RevisedCalcs!$AE$65:$AJ$72,2,FALSE)</f>
        <v>45</v>
      </c>
      <c r="AM135" s="92" t="str">
        <f t="shared" ref="AM135:AM198" si="57">IF(P135&lt;-20,"&lt;-20",IF(P135&lt;-10,"-20 to -10",IF(P135&lt;0,"-10 to 0",IF(P135&lt;10,"0 to 10",IF(P135&lt;20,"10 to 20","&gt;=20")))))</f>
        <v>0 to 10</v>
      </c>
      <c r="AN135" s="93">
        <f t="shared" ref="AN135:AN198" si="58">IF(OR(X135&lt;W135,AND(AF135=1,AG135=1)),1,0)</f>
        <v>0</v>
      </c>
      <c r="AO135" s="93" t="str">
        <f t="shared" si="42"/>
        <v>o</v>
      </c>
      <c r="AP135" s="94" t="str">
        <f t="shared" ref="AP135:AP198" si="59">IF(AN135&lt;&gt;Z135,"X","")</f>
        <v/>
      </c>
      <c r="AQ135" s="54">
        <v>0</v>
      </c>
      <c r="AR135" s="214">
        <f t="shared" ref="AR135:AR198" si="60">IF(AND(AQ134=1,J135&lt;=$AR$5),1,0)</f>
        <v>0</v>
      </c>
      <c r="AS135" s="214">
        <f t="shared" si="43"/>
        <v>0</v>
      </c>
      <c r="AT135" s="282">
        <f t="shared" si="44"/>
        <v>8.4666666666666668</v>
      </c>
      <c r="AU135" s="268">
        <f>IF(F135&gt;0,RevisedCalcs!$AB$53*F135,"")</f>
        <v>0.20917387948393451</v>
      </c>
      <c r="AV135" s="268" t="str">
        <f>IF(AU135&lt;&gt;"","",SUMIFS(RevisedCalcs!$AF$6:$BN$6,RevisedCalcs!$AF$4:$BN$4,"&lt;="&amp;AT135)/10^3*VLOOKUP(AK135,RevisedCalcs!$AE$65:$AJ$72,6,FALSE))</f>
        <v/>
      </c>
      <c r="AW135" s="270" t="str">
        <f ca="1">IF(AU135="","",IF(AR135=1,-AU135*OFFSET(RevisedCalcs!$AD$79,0,MATCH(E134*24*60,RevisedCalcs!$AE$80:$AI$80,1)),""))</f>
        <v/>
      </c>
      <c r="AX135" s="268">
        <f t="shared" ca="1" si="45"/>
        <v>0.20917387948393451</v>
      </c>
    </row>
    <row r="136" spans="1:50" x14ac:dyDescent="0.3">
      <c r="A136" s="41" t="s">
        <v>316</v>
      </c>
      <c r="B136" s="42">
        <v>19</v>
      </c>
      <c r="C136" s="68" t="s">
        <v>265</v>
      </c>
      <c r="D136" s="95">
        <v>38667.523611111108</v>
      </c>
      <c r="E136" s="96">
        <v>8.4837962962962966E-3</v>
      </c>
      <c r="F136" s="41">
        <v>3.7</v>
      </c>
      <c r="G136" s="41">
        <v>6</v>
      </c>
      <c r="H136" s="97">
        <v>2.3287037038244307E-2</v>
      </c>
      <c r="I136" s="98" t="s">
        <v>334</v>
      </c>
      <c r="J136" s="99">
        <v>33.533333333333331</v>
      </c>
      <c r="K136" s="100">
        <v>40493.523611111108</v>
      </c>
      <c r="L136" s="46">
        <v>149</v>
      </c>
      <c r="M136" s="101">
        <v>38667.536805555559</v>
      </c>
      <c r="N136" s="102">
        <v>8.1</v>
      </c>
      <c r="O136" s="46">
        <v>149</v>
      </c>
      <c r="P136" s="57">
        <v>8.1</v>
      </c>
      <c r="Q136" s="50">
        <v>0.55888888888888888</v>
      </c>
      <c r="R136" s="103">
        <v>149</v>
      </c>
      <c r="S136" s="104">
        <v>145.7689376653417</v>
      </c>
      <c r="T136" s="57">
        <v>185</v>
      </c>
      <c r="U136" s="105"/>
      <c r="V136" s="57">
        <v>140.9</v>
      </c>
      <c r="W136" s="57">
        <f t="shared" si="49"/>
        <v>4.86893766534169</v>
      </c>
      <c r="X136" s="86">
        <f t="shared" si="50"/>
        <v>93.491640000000018</v>
      </c>
      <c r="Y136" s="86" t="str">
        <f t="shared" si="51"/>
        <v/>
      </c>
      <c r="Z136" s="44">
        <f t="shared" si="52"/>
        <v>0</v>
      </c>
      <c r="AA136" s="44" t="str">
        <f t="shared" si="53"/>
        <v>o</v>
      </c>
      <c r="AB136" s="89">
        <f t="shared" si="48"/>
        <v>47.408359999999995</v>
      </c>
      <c r="AC136" s="89">
        <f t="shared" si="48"/>
        <v>-2.4453599999999991</v>
      </c>
      <c r="AD136" s="44">
        <f t="shared" si="54"/>
        <v>1</v>
      </c>
      <c r="AE136" s="44">
        <v>3</v>
      </c>
      <c r="AF136" s="87">
        <f t="shared" ref="AF136:AF199" si="61">IF(R136-AH136&gt;$AF$5,1,0)</f>
        <v>0</v>
      </c>
      <c r="AG136" s="44">
        <f t="shared" ref="AG136:AG199" si="62">IF(Q136&gt;=6,1,0)</f>
        <v>0</v>
      </c>
      <c r="AH136" s="90">
        <f t="shared" si="55"/>
        <v>153.86893766534169</v>
      </c>
      <c r="AI136" s="91">
        <f t="shared" ref="AI136:AI199" si="63">AB136+P136</f>
        <v>55.508359999999996</v>
      </c>
      <c r="AJ136" s="82">
        <f t="shared" si="56"/>
        <v>5.6546400000000006</v>
      </c>
      <c r="AK136" s="271">
        <f t="shared" ref="AK136:AK199" si="64">IF(J136&lt;6,101,IF(J136&lt;30,102,IF(J136&lt;60,103,IF(J136&lt;90,104,IF(J136&lt;120,105,IF(J136&lt;360,106,IF(J136&lt;720,107,108)))))))</f>
        <v>103</v>
      </c>
      <c r="AL136" s="271">
        <f>VLOOKUP(AK136,RevisedCalcs!$AE$65:$AJ$72,2,FALSE)</f>
        <v>45</v>
      </c>
      <c r="AM136" s="92" t="str">
        <f t="shared" si="57"/>
        <v>0 to 10</v>
      </c>
      <c r="AN136" s="93">
        <f t="shared" si="58"/>
        <v>0</v>
      </c>
      <c r="AO136" s="93" t="str">
        <f t="shared" ref="AO136:AO199" si="65">IF($AN136=1,"+","o")</f>
        <v>o</v>
      </c>
      <c r="AP136" s="94" t="str">
        <f t="shared" si="59"/>
        <v/>
      </c>
      <c r="AQ136" s="54">
        <v>0</v>
      </c>
      <c r="AR136" s="214">
        <f t="shared" si="60"/>
        <v>0</v>
      </c>
      <c r="AS136" s="214">
        <f t="shared" ref="AS136:AS199" si="66">IF(AND(AQ136=1,AN136=1),1,0)</f>
        <v>0</v>
      </c>
      <c r="AT136" s="282">
        <f t="shared" ref="AT136:AT199" si="67">E136*24*60</f>
        <v>12.216666666666669</v>
      </c>
      <c r="AU136" s="268">
        <f>IF(F136&gt;0,RevisedCalcs!$AB$53*F136,"")</f>
        <v>0.51596223606037184</v>
      </c>
      <c r="AV136" s="268" t="str">
        <f>IF(AU136&lt;&gt;"","",SUMIFS(RevisedCalcs!$AF$6:$BN$6,RevisedCalcs!$AF$4:$BN$4,"&lt;="&amp;AT136)/10^3*VLOOKUP(AK136,RevisedCalcs!$AE$65:$AJ$72,6,FALSE))</f>
        <v/>
      </c>
      <c r="AW136" s="270" t="str">
        <f ca="1">IF(AU136="","",IF(AR136=1,-AU136*OFFSET(RevisedCalcs!$AD$79,0,MATCH(E135*24*60,RevisedCalcs!$AE$80:$AI$80,1)),""))</f>
        <v/>
      </c>
      <c r="AX136" s="268">
        <f t="shared" ref="AX136:AX199" ca="1" si="68">SUM(AU136:AW136)</f>
        <v>0.51596223606037184</v>
      </c>
    </row>
    <row r="137" spans="1:50" x14ac:dyDescent="0.3">
      <c r="A137" s="194" t="s">
        <v>316</v>
      </c>
      <c r="B137" s="205">
        <v>20</v>
      </c>
      <c r="C137" s="206" t="s">
        <v>267</v>
      </c>
      <c r="D137" s="207">
        <v>38667.54791666667</v>
      </c>
      <c r="E137" s="208">
        <v>7.0601851851851847E-4</v>
      </c>
      <c r="F137" s="194">
        <v>0</v>
      </c>
      <c r="G137" s="194">
        <v>6</v>
      </c>
      <c r="H137" s="195">
        <v>1.5821759268874303E-2</v>
      </c>
      <c r="I137" s="196" t="s">
        <v>335</v>
      </c>
      <c r="J137" s="197">
        <v>22.783333333333335</v>
      </c>
      <c r="K137" s="209">
        <v>40493.54791666667</v>
      </c>
      <c r="L137" s="199">
        <v>163.4</v>
      </c>
      <c r="M137" s="225">
        <v>38667.536805555559</v>
      </c>
      <c r="N137" s="200">
        <v>8.1</v>
      </c>
      <c r="O137" s="199">
        <v>163.4</v>
      </c>
      <c r="P137" s="201">
        <v>8.1</v>
      </c>
      <c r="Q137" s="202">
        <v>0.37972222222222224</v>
      </c>
      <c r="R137" s="203">
        <v>163.4</v>
      </c>
      <c r="S137" s="204">
        <v>155.10063095122933</v>
      </c>
      <c r="T137" s="201">
        <v>161.6</v>
      </c>
      <c r="U137" s="105"/>
      <c r="V137" s="57">
        <v>155.30000000000001</v>
      </c>
      <c r="W137" s="57">
        <f t="shared" si="49"/>
        <v>0.19936904877067718</v>
      </c>
      <c r="X137" s="86">
        <f t="shared" si="50"/>
        <v>107.89164000000002</v>
      </c>
      <c r="Y137" s="86" t="str">
        <f t="shared" si="51"/>
        <v/>
      </c>
      <c r="Z137" s="44">
        <f t="shared" si="52"/>
        <v>0</v>
      </c>
      <c r="AA137" s="44" t="str">
        <f t="shared" si="53"/>
        <v>o</v>
      </c>
      <c r="AB137" s="89">
        <f t="shared" si="48"/>
        <v>47.408359999999995</v>
      </c>
      <c r="AC137" s="89">
        <f t="shared" si="48"/>
        <v>-2.4453599999999991</v>
      </c>
      <c r="AD137" s="44">
        <f t="shared" si="54"/>
        <v>1</v>
      </c>
      <c r="AE137" s="44">
        <v>3</v>
      </c>
      <c r="AF137" s="87">
        <f t="shared" si="61"/>
        <v>0</v>
      </c>
      <c r="AG137" s="44">
        <f t="shared" si="62"/>
        <v>0</v>
      </c>
      <c r="AH137" s="90">
        <f t="shared" si="55"/>
        <v>163.20063095122933</v>
      </c>
      <c r="AI137" s="91">
        <f t="shared" si="63"/>
        <v>55.508359999999996</v>
      </c>
      <c r="AJ137" s="82">
        <f t="shared" si="56"/>
        <v>5.6546400000000006</v>
      </c>
      <c r="AK137" s="271">
        <f t="shared" si="64"/>
        <v>102</v>
      </c>
      <c r="AL137" s="271">
        <f>VLOOKUP(AK137,RevisedCalcs!$AE$65:$AJ$72,2,FALSE)</f>
        <v>18</v>
      </c>
      <c r="AM137" s="92" t="str">
        <f t="shared" si="57"/>
        <v>0 to 10</v>
      </c>
      <c r="AN137" s="93">
        <f t="shared" si="58"/>
        <v>0</v>
      </c>
      <c r="AO137" s="93" t="str">
        <f t="shared" si="65"/>
        <v>o</v>
      </c>
      <c r="AP137" s="94" t="str">
        <f t="shared" si="59"/>
        <v/>
      </c>
      <c r="AQ137" s="224">
        <v>1</v>
      </c>
      <c r="AR137" s="214">
        <f t="shared" si="60"/>
        <v>0</v>
      </c>
      <c r="AS137" s="214">
        <f t="shared" si="66"/>
        <v>0</v>
      </c>
      <c r="AT137" s="282">
        <f t="shared" si="67"/>
        <v>1.0166666666666666</v>
      </c>
      <c r="AU137" s="268" t="str">
        <f>IF(F137&gt;0,RevisedCalcs!$AB$53*F137,"")</f>
        <v/>
      </c>
      <c r="AV137" s="268">
        <f>IF(AU137&lt;&gt;"","",SUMIFS(RevisedCalcs!$AF$6:$BN$6,RevisedCalcs!$AF$4:$BN$4,"&lt;="&amp;AT137)/10^3*VLOOKUP(AK137,RevisedCalcs!$AE$65:$AJ$72,6,FALSE))</f>
        <v>6.387498320232525E-2</v>
      </c>
      <c r="AW137" s="270" t="str">
        <f ca="1">IF(AU137="","",IF(AR137=1,-AU137*OFFSET(RevisedCalcs!$AD$79,0,MATCH(E136*24*60,RevisedCalcs!$AE$80:$AI$80,1)),""))</f>
        <v/>
      </c>
      <c r="AX137" s="268">
        <f t="shared" ca="1" si="68"/>
        <v>6.387498320232525E-2</v>
      </c>
    </row>
    <row r="138" spans="1:50" x14ac:dyDescent="0.3">
      <c r="A138" s="41" t="s">
        <v>316</v>
      </c>
      <c r="B138" s="42">
        <v>21</v>
      </c>
      <c r="C138" s="68" t="s">
        <v>269</v>
      </c>
      <c r="D138" s="95">
        <v>38667.564583333333</v>
      </c>
      <c r="E138" s="96">
        <v>1.6319444444444445E-3</v>
      </c>
      <c r="F138" s="41">
        <v>0.1</v>
      </c>
      <c r="G138" s="41">
        <v>6</v>
      </c>
      <c r="H138" s="97">
        <v>1.5960648146574385E-2</v>
      </c>
      <c r="I138" s="98" t="s">
        <v>336</v>
      </c>
      <c r="J138" s="99">
        <v>22.983333333333334</v>
      </c>
      <c r="K138" s="100">
        <v>40493.564583333333</v>
      </c>
      <c r="L138" s="46">
        <v>147.19999999999999</v>
      </c>
      <c r="M138" s="101">
        <v>38667.578472222223</v>
      </c>
      <c r="N138" s="102">
        <v>8.1</v>
      </c>
      <c r="O138" s="46">
        <v>147.19999999999999</v>
      </c>
      <c r="P138" s="57">
        <v>8.1</v>
      </c>
      <c r="Q138" s="50">
        <v>0.38305555555555559</v>
      </c>
      <c r="R138" s="103">
        <v>147.19999999999999</v>
      </c>
      <c r="S138" s="104">
        <v>134.42893023097614</v>
      </c>
      <c r="T138" s="57">
        <v>154.4</v>
      </c>
      <c r="U138" s="105"/>
      <c r="V138" s="57">
        <v>139.1</v>
      </c>
      <c r="W138" s="57">
        <f t="shared" si="49"/>
        <v>4.671069769023859</v>
      </c>
      <c r="X138" s="86">
        <f t="shared" si="50"/>
        <v>91.691640000000007</v>
      </c>
      <c r="Y138" s="86" t="str">
        <f t="shared" si="51"/>
        <v/>
      </c>
      <c r="Z138" s="44">
        <f t="shared" si="52"/>
        <v>0</v>
      </c>
      <c r="AA138" s="44" t="str">
        <f t="shared" si="53"/>
        <v>o</v>
      </c>
      <c r="AB138" s="89">
        <f t="shared" si="48"/>
        <v>47.408359999999995</v>
      </c>
      <c r="AC138" s="89">
        <f t="shared" si="48"/>
        <v>-2.4453599999999991</v>
      </c>
      <c r="AD138" s="44">
        <f t="shared" si="54"/>
        <v>1</v>
      </c>
      <c r="AE138" s="44">
        <v>3</v>
      </c>
      <c r="AF138" s="87">
        <f t="shared" si="61"/>
        <v>0</v>
      </c>
      <c r="AG138" s="44">
        <f t="shared" si="62"/>
        <v>0</v>
      </c>
      <c r="AH138" s="90">
        <f t="shared" si="55"/>
        <v>142.52893023097613</v>
      </c>
      <c r="AI138" s="91">
        <f t="shared" si="63"/>
        <v>55.508359999999996</v>
      </c>
      <c r="AJ138" s="82">
        <f t="shared" si="56"/>
        <v>5.6546400000000006</v>
      </c>
      <c r="AK138" s="271">
        <f t="shared" si="64"/>
        <v>102</v>
      </c>
      <c r="AL138" s="271">
        <f>VLOOKUP(AK138,RevisedCalcs!$AE$65:$AJ$72,2,FALSE)</f>
        <v>18</v>
      </c>
      <c r="AM138" s="92" t="str">
        <f t="shared" si="57"/>
        <v>0 to 10</v>
      </c>
      <c r="AN138" s="93">
        <f t="shared" si="58"/>
        <v>0</v>
      </c>
      <c r="AO138" s="93" t="str">
        <f t="shared" si="65"/>
        <v>o</v>
      </c>
      <c r="AP138" s="94" t="str">
        <f t="shared" si="59"/>
        <v/>
      </c>
      <c r="AQ138" s="54">
        <v>0</v>
      </c>
      <c r="AR138" s="214">
        <f t="shared" si="60"/>
        <v>1</v>
      </c>
      <c r="AS138" s="214">
        <f t="shared" si="66"/>
        <v>0</v>
      </c>
      <c r="AT138" s="282">
        <f t="shared" si="67"/>
        <v>2.35</v>
      </c>
      <c r="AU138" s="268">
        <f>IF(F138&gt;0,RevisedCalcs!$AB$53*F138,"")</f>
        <v>1.3944925298928969E-2</v>
      </c>
      <c r="AV138" s="268" t="str">
        <f>IF(AU138&lt;&gt;"","",SUMIFS(RevisedCalcs!$AF$6:$BN$6,RevisedCalcs!$AF$4:$BN$4,"&lt;="&amp;AT138)/10^3*VLOOKUP(AK138,RevisedCalcs!$AE$65:$AJ$72,6,FALSE))</f>
        <v/>
      </c>
      <c r="AW138" s="270">
        <f ca="1">IF(AU138="","",IF(AR138=1,-AU138*OFFSET(RevisedCalcs!$AD$79,0,MATCH(E137*24*60,RevisedCalcs!$AE$80:$AI$80,1)),""))</f>
        <v>-1.3944925298928969E-2</v>
      </c>
      <c r="AX138" s="268">
        <f t="shared" ca="1" si="68"/>
        <v>0</v>
      </c>
    </row>
    <row r="139" spans="1:50" x14ac:dyDescent="0.3">
      <c r="A139" s="194" t="s">
        <v>316</v>
      </c>
      <c r="B139" s="205">
        <v>22</v>
      </c>
      <c r="C139" s="206" t="s">
        <v>271</v>
      </c>
      <c r="D139" s="207">
        <v>38667.774305555555</v>
      </c>
      <c r="E139" s="208">
        <v>1.2824074074074073E-2</v>
      </c>
      <c r="F139" s="194">
        <v>0</v>
      </c>
      <c r="G139" s="194">
        <v>6</v>
      </c>
      <c r="H139" s="195">
        <v>0.20809027777431766</v>
      </c>
      <c r="I139" s="196" t="s">
        <v>337</v>
      </c>
      <c r="J139" s="197">
        <v>299.64999999999998</v>
      </c>
      <c r="K139" s="209">
        <v>40493.774305555555</v>
      </c>
      <c r="L139" s="199">
        <v>44.6</v>
      </c>
      <c r="M139" s="101">
        <v>38667.786805555559</v>
      </c>
      <c r="N139" s="200">
        <v>5</v>
      </c>
      <c r="O139" s="199">
        <v>44.6</v>
      </c>
      <c r="P139" s="201">
        <v>5</v>
      </c>
      <c r="Q139" s="202">
        <v>4.9941666666666666</v>
      </c>
      <c r="R139" s="203">
        <v>44.6</v>
      </c>
      <c r="S139" s="204">
        <v>26.49565835236519</v>
      </c>
      <c r="T139" s="201">
        <v>161.6</v>
      </c>
      <c r="U139" s="105"/>
      <c r="V139" s="57">
        <v>39.6</v>
      </c>
      <c r="W139" s="57">
        <f t="shared" si="49"/>
        <v>13.104341647634811</v>
      </c>
      <c r="X139" s="86">
        <f t="shared" si="50"/>
        <v>9.340999999999994</v>
      </c>
      <c r="Y139" s="86" t="str">
        <f t="shared" si="51"/>
        <v/>
      </c>
      <c r="Z139" s="44">
        <f t="shared" si="52"/>
        <v>1</v>
      </c>
      <c r="AA139" s="44" t="str">
        <f t="shared" si="53"/>
        <v>+</v>
      </c>
      <c r="AB139" s="89">
        <f t="shared" si="48"/>
        <v>48.940999999999995</v>
      </c>
      <c r="AC139" s="89">
        <f t="shared" si="48"/>
        <v>-1.6095999999999999</v>
      </c>
      <c r="AD139" s="44">
        <f t="shared" si="54"/>
        <v>1</v>
      </c>
      <c r="AE139" s="44">
        <v>3</v>
      </c>
      <c r="AF139" s="87">
        <f t="shared" si="61"/>
        <v>0</v>
      </c>
      <c r="AG139" s="44">
        <f t="shared" si="62"/>
        <v>0</v>
      </c>
      <c r="AH139" s="90">
        <f t="shared" si="55"/>
        <v>31.49565835236519</v>
      </c>
      <c r="AI139" s="91">
        <f t="shared" si="63"/>
        <v>53.940999999999995</v>
      </c>
      <c r="AJ139" s="82">
        <f t="shared" si="56"/>
        <v>3.3904000000000001</v>
      </c>
      <c r="AK139" s="271">
        <f t="shared" si="64"/>
        <v>106</v>
      </c>
      <c r="AL139" s="271">
        <f>VLOOKUP(AK139,RevisedCalcs!$AE$65:$AJ$72,2,FALSE)</f>
        <v>240</v>
      </c>
      <c r="AM139" s="92" t="str">
        <f t="shared" si="57"/>
        <v>0 to 10</v>
      </c>
      <c r="AN139" s="93">
        <f t="shared" si="58"/>
        <v>1</v>
      </c>
      <c r="AO139" s="93" t="str">
        <f t="shared" si="65"/>
        <v>+</v>
      </c>
      <c r="AP139" s="94" t="str">
        <f t="shared" si="59"/>
        <v/>
      </c>
      <c r="AQ139" s="224">
        <v>1</v>
      </c>
      <c r="AR139" s="214">
        <f t="shared" si="60"/>
        <v>0</v>
      </c>
      <c r="AS139" s="214">
        <f t="shared" si="66"/>
        <v>1</v>
      </c>
      <c r="AT139" s="282">
        <f t="shared" si="67"/>
        <v>18.466666666666665</v>
      </c>
      <c r="AU139" s="268" t="str">
        <f>IF(F139&gt;0,RevisedCalcs!$AB$53*F139,"")</f>
        <v/>
      </c>
      <c r="AV139" s="268">
        <f>IF(AU139&lt;&gt;"","",SUMIFS(RevisedCalcs!$AF$6:$BN$6,RevisedCalcs!$AF$4:$BN$4,"&lt;="&amp;AT139)/10^3*VLOOKUP(AK139,RevisedCalcs!$AE$65:$AJ$72,6,FALSE))</f>
        <v>0.46748538410927876</v>
      </c>
      <c r="AW139" s="270" t="str">
        <f ca="1">IF(AU139="","",IF(AR139=1,-AU139*OFFSET(RevisedCalcs!$AD$79,0,MATCH(E138*24*60,RevisedCalcs!$AE$80:$AI$80,1)),""))</f>
        <v/>
      </c>
      <c r="AX139" s="268">
        <f t="shared" ca="1" si="68"/>
        <v>0.46748538410927876</v>
      </c>
    </row>
    <row r="140" spans="1:50" x14ac:dyDescent="0.3">
      <c r="A140" s="41" t="s">
        <v>316</v>
      </c>
      <c r="B140" s="42">
        <v>23</v>
      </c>
      <c r="C140" s="68" t="s">
        <v>273</v>
      </c>
      <c r="D140" s="95">
        <v>38667.865277777775</v>
      </c>
      <c r="E140" s="96">
        <v>2.2951388888888886E-2</v>
      </c>
      <c r="F140" s="41">
        <v>9.6</v>
      </c>
      <c r="G140" s="41">
        <v>6</v>
      </c>
      <c r="H140" s="97">
        <v>7.8148148146283347E-2</v>
      </c>
      <c r="I140" s="98" t="s">
        <v>338</v>
      </c>
      <c r="J140" s="99">
        <v>112.53333333333333</v>
      </c>
      <c r="K140" s="100">
        <v>40493.865277777775</v>
      </c>
      <c r="L140" s="46">
        <v>80.599999999999994</v>
      </c>
      <c r="M140" s="101">
        <v>38667.870138888888</v>
      </c>
      <c r="N140" s="102">
        <v>3.9</v>
      </c>
      <c r="O140" s="46">
        <v>80.599999999999994</v>
      </c>
      <c r="P140" s="57">
        <v>3.9</v>
      </c>
      <c r="Q140" s="50">
        <v>1.8755555555555554</v>
      </c>
      <c r="R140" s="103">
        <v>80.599999999999994</v>
      </c>
      <c r="S140" s="104">
        <v>82.362240585025191</v>
      </c>
      <c r="T140" s="57">
        <v>185</v>
      </c>
      <c r="U140" s="105"/>
      <c r="V140" s="57">
        <v>76.699999999999989</v>
      </c>
      <c r="W140" s="57">
        <f t="shared" si="49"/>
        <v>5.6622405850252022</v>
      </c>
      <c r="X140" s="86">
        <f t="shared" si="50"/>
        <v>27.21515999999999</v>
      </c>
      <c r="Y140" s="86" t="str">
        <f t="shared" si="51"/>
        <v/>
      </c>
      <c r="Z140" s="44">
        <f t="shared" si="52"/>
        <v>0</v>
      </c>
      <c r="AA140" s="44" t="str">
        <f t="shared" si="53"/>
        <v>o</v>
      </c>
      <c r="AB140" s="89">
        <f t="shared" si="48"/>
        <v>49.484839999999998</v>
      </c>
      <c r="AC140" s="89">
        <f t="shared" si="48"/>
        <v>-1.31304</v>
      </c>
      <c r="AD140" s="44">
        <f t="shared" si="54"/>
        <v>1</v>
      </c>
      <c r="AE140" s="44">
        <v>3</v>
      </c>
      <c r="AF140" s="87">
        <f t="shared" si="61"/>
        <v>0</v>
      </c>
      <c r="AG140" s="44">
        <f t="shared" si="62"/>
        <v>0</v>
      </c>
      <c r="AH140" s="90">
        <f t="shared" si="55"/>
        <v>86.262240585025197</v>
      </c>
      <c r="AI140" s="91">
        <f t="shared" si="63"/>
        <v>53.384839999999997</v>
      </c>
      <c r="AJ140" s="82">
        <f t="shared" si="56"/>
        <v>2.5869599999999999</v>
      </c>
      <c r="AK140" s="271">
        <f t="shared" si="64"/>
        <v>105</v>
      </c>
      <c r="AL140" s="271">
        <f>VLOOKUP(AK140,RevisedCalcs!$AE$65:$AJ$72,2,FALSE)</f>
        <v>105</v>
      </c>
      <c r="AM140" s="92" t="str">
        <f t="shared" si="57"/>
        <v>0 to 10</v>
      </c>
      <c r="AN140" s="93">
        <f t="shared" si="58"/>
        <v>0</v>
      </c>
      <c r="AO140" s="93" t="str">
        <f t="shared" si="65"/>
        <v>o</v>
      </c>
      <c r="AP140" s="94" t="str">
        <f t="shared" si="59"/>
        <v/>
      </c>
      <c r="AQ140" s="54">
        <v>0</v>
      </c>
      <c r="AR140" s="214">
        <f t="shared" si="60"/>
        <v>0</v>
      </c>
      <c r="AS140" s="214">
        <f t="shared" si="66"/>
        <v>0</v>
      </c>
      <c r="AT140" s="282">
        <f t="shared" si="67"/>
        <v>33.049999999999997</v>
      </c>
      <c r="AU140" s="268">
        <f>IF(F140&gt;0,RevisedCalcs!$AB$53*F140,"")</f>
        <v>1.3387128286971808</v>
      </c>
      <c r="AV140" s="268" t="str">
        <f>IF(AU140&lt;&gt;"","",SUMIFS(RevisedCalcs!$AF$6:$BN$6,RevisedCalcs!$AF$4:$BN$4,"&lt;="&amp;AT140)/10^3*VLOOKUP(AK140,RevisedCalcs!$AE$65:$AJ$72,6,FALSE))</f>
        <v/>
      </c>
      <c r="AW140" s="270" t="str">
        <f ca="1">IF(AU140="","",IF(AR140=1,-AU140*OFFSET(RevisedCalcs!$AD$79,0,MATCH(E139*24*60,RevisedCalcs!$AE$80:$AI$80,1)),""))</f>
        <v/>
      </c>
      <c r="AX140" s="268">
        <f t="shared" ca="1" si="68"/>
        <v>1.3387128286971808</v>
      </c>
    </row>
    <row r="141" spans="1:50" x14ac:dyDescent="0.3">
      <c r="A141" s="41" t="s">
        <v>316</v>
      </c>
      <c r="B141" s="42">
        <v>24</v>
      </c>
      <c r="C141" s="68" t="s">
        <v>275</v>
      </c>
      <c r="D141" s="95">
        <v>38668.501388888886</v>
      </c>
      <c r="E141" s="96">
        <v>4.9074074074074072E-3</v>
      </c>
      <c r="F141" s="41">
        <v>4.3</v>
      </c>
      <c r="G141" s="41">
        <v>7</v>
      </c>
      <c r="H141" s="97">
        <v>0.6131597222192795</v>
      </c>
      <c r="I141" s="98" t="s">
        <v>339</v>
      </c>
      <c r="J141" s="99">
        <v>882.95</v>
      </c>
      <c r="K141" s="100">
        <v>40494.501388888886</v>
      </c>
      <c r="L141" s="46">
        <v>57.2</v>
      </c>
      <c r="M141" s="101">
        <v>38668.495138888888</v>
      </c>
      <c r="N141" s="102">
        <v>1</v>
      </c>
      <c r="O141" s="46">
        <v>57.2</v>
      </c>
      <c r="P141" s="57">
        <v>1</v>
      </c>
      <c r="Q141" s="50">
        <v>14.715833333333334</v>
      </c>
      <c r="R141" s="103">
        <v>57.2</v>
      </c>
      <c r="S141" s="104">
        <v>1.1256404319177657</v>
      </c>
      <c r="T141" s="57">
        <v>172.4</v>
      </c>
      <c r="U141" s="105"/>
      <c r="V141" s="86">
        <v>56.2</v>
      </c>
      <c r="W141" s="86">
        <f t="shared" si="49"/>
        <v>55.074359568082237</v>
      </c>
      <c r="X141" s="86">
        <f t="shared" si="50"/>
        <v>5.281400000000005</v>
      </c>
      <c r="Y141" s="86" t="str">
        <f t="shared" si="51"/>
        <v>Y</v>
      </c>
      <c r="Z141" s="88">
        <f t="shared" si="52"/>
        <v>1</v>
      </c>
      <c r="AA141" s="88" t="str">
        <f t="shared" si="53"/>
        <v>+</v>
      </c>
      <c r="AB141" s="89">
        <f t="shared" si="48"/>
        <v>50.918599999999998</v>
      </c>
      <c r="AC141" s="89">
        <f t="shared" si="48"/>
        <v>-0.53119999999999989</v>
      </c>
      <c r="AD141" s="88">
        <f t="shared" si="54"/>
        <v>1</v>
      </c>
      <c r="AE141" s="88">
        <v>3</v>
      </c>
      <c r="AF141" s="87">
        <f t="shared" si="61"/>
        <v>1</v>
      </c>
      <c r="AG141" s="88">
        <f t="shared" si="62"/>
        <v>1</v>
      </c>
      <c r="AH141" s="90">
        <f t="shared" si="55"/>
        <v>2.1256404319177657</v>
      </c>
      <c r="AI141" s="91">
        <f t="shared" si="63"/>
        <v>51.918599999999998</v>
      </c>
      <c r="AJ141" s="82">
        <f t="shared" si="56"/>
        <v>0.46880000000000011</v>
      </c>
      <c r="AK141" s="271">
        <f t="shared" si="64"/>
        <v>108</v>
      </c>
      <c r="AL141" s="271">
        <f>VLOOKUP(AK141,RevisedCalcs!$AE$65:$AJ$72,2,FALSE)</f>
        <v>720</v>
      </c>
      <c r="AM141" s="92" t="str">
        <f t="shared" si="57"/>
        <v>0 to 10</v>
      </c>
      <c r="AN141" s="93">
        <f t="shared" si="58"/>
        <v>1</v>
      </c>
      <c r="AO141" s="93" t="str">
        <f t="shared" si="65"/>
        <v>+</v>
      </c>
      <c r="AP141" s="94" t="str">
        <f t="shared" si="59"/>
        <v/>
      </c>
      <c r="AQ141" s="54">
        <v>0</v>
      </c>
      <c r="AR141" s="214">
        <f t="shared" si="60"/>
        <v>0</v>
      </c>
      <c r="AS141" s="214">
        <f t="shared" si="66"/>
        <v>0</v>
      </c>
      <c r="AT141" s="282">
        <f t="shared" si="67"/>
        <v>7.0666666666666664</v>
      </c>
      <c r="AU141" s="268">
        <f>IF(F141&gt;0,RevisedCalcs!$AB$53*F141,"")</f>
        <v>0.59963178785394555</v>
      </c>
      <c r="AV141" s="268" t="str">
        <f>IF(AU141&lt;&gt;"","",SUMIFS(RevisedCalcs!$AF$6:$BN$6,RevisedCalcs!$AF$4:$BN$4,"&lt;="&amp;AT141)/10^3*VLOOKUP(AK141,RevisedCalcs!$AE$65:$AJ$72,6,FALSE))</f>
        <v/>
      </c>
      <c r="AW141" s="270" t="str">
        <f ca="1">IF(AU141="","",IF(AR141=1,-AU141*OFFSET(RevisedCalcs!$AD$79,0,MATCH(E140*24*60,RevisedCalcs!$AE$80:$AI$80,1)),""))</f>
        <v/>
      </c>
      <c r="AX141" s="268">
        <f t="shared" ca="1" si="68"/>
        <v>0.59963178785394555</v>
      </c>
    </row>
    <row r="142" spans="1:50" x14ac:dyDescent="0.3">
      <c r="A142" s="41" t="s">
        <v>316</v>
      </c>
      <c r="B142" s="42">
        <v>25</v>
      </c>
      <c r="C142" s="68" t="s">
        <v>277</v>
      </c>
      <c r="D142" s="95">
        <v>38668.508333333331</v>
      </c>
      <c r="E142" s="96">
        <v>5.2314814814814819E-3</v>
      </c>
      <c r="F142" s="41">
        <v>3.3</v>
      </c>
      <c r="G142" s="41">
        <v>7</v>
      </c>
      <c r="H142" s="97">
        <v>2.0370370402815752E-3</v>
      </c>
      <c r="I142" s="98" t="s">
        <v>340</v>
      </c>
      <c r="J142" s="99">
        <v>2.9333333333333336</v>
      </c>
      <c r="K142" s="100">
        <v>40494.508333333331</v>
      </c>
      <c r="L142" s="46">
        <v>170.6</v>
      </c>
      <c r="M142" s="101">
        <v>38668.495138888888</v>
      </c>
      <c r="N142" s="102">
        <v>1</v>
      </c>
      <c r="O142" s="46">
        <v>170.6</v>
      </c>
      <c r="P142" s="57">
        <v>1</v>
      </c>
      <c r="Q142" s="50">
        <v>4.8888888888888891E-2</v>
      </c>
      <c r="R142" s="103">
        <v>170.6</v>
      </c>
      <c r="S142" s="104">
        <v>168.52231163856908</v>
      </c>
      <c r="T142" s="57">
        <v>183.2</v>
      </c>
      <c r="U142" s="105"/>
      <c r="V142" s="57">
        <v>169.6</v>
      </c>
      <c r="W142" s="57">
        <f t="shared" si="49"/>
        <v>1.0776883614309156</v>
      </c>
      <c r="X142" s="86">
        <f t="shared" si="50"/>
        <v>118.6814</v>
      </c>
      <c r="Y142" s="86" t="str">
        <f t="shared" si="51"/>
        <v/>
      </c>
      <c r="Z142" s="44">
        <f t="shared" si="52"/>
        <v>0</v>
      </c>
      <c r="AA142" s="44" t="str">
        <f t="shared" si="53"/>
        <v>o</v>
      </c>
      <c r="AB142" s="89">
        <f t="shared" si="48"/>
        <v>50.918599999999998</v>
      </c>
      <c r="AC142" s="89">
        <f t="shared" si="48"/>
        <v>-0.53119999999999989</v>
      </c>
      <c r="AD142" s="44">
        <f t="shared" si="54"/>
        <v>1</v>
      </c>
      <c r="AE142" s="44">
        <v>3</v>
      </c>
      <c r="AF142" s="87">
        <f t="shared" si="61"/>
        <v>0</v>
      </c>
      <c r="AG142" s="44">
        <f t="shared" si="62"/>
        <v>0</v>
      </c>
      <c r="AH142" s="90">
        <f t="shared" si="55"/>
        <v>169.52231163856908</v>
      </c>
      <c r="AI142" s="91">
        <f t="shared" si="63"/>
        <v>51.918599999999998</v>
      </c>
      <c r="AJ142" s="82">
        <f t="shared" si="56"/>
        <v>0.46880000000000011</v>
      </c>
      <c r="AK142" s="271">
        <f t="shared" si="64"/>
        <v>101</v>
      </c>
      <c r="AL142" s="271">
        <f>VLOOKUP(AK142,RevisedCalcs!$AE$65:$AJ$72,2,FALSE)</f>
        <v>3</v>
      </c>
      <c r="AM142" s="92" t="str">
        <f t="shared" si="57"/>
        <v>0 to 10</v>
      </c>
      <c r="AN142" s="93">
        <f t="shared" si="58"/>
        <v>0</v>
      </c>
      <c r="AO142" s="93" t="str">
        <f t="shared" si="65"/>
        <v>o</v>
      </c>
      <c r="AP142" s="94" t="str">
        <f t="shared" si="59"/>
        <v/>
      </c>
      <c r="AQ142" s="54">
        <v>0</v>
      </c>
      <c r="AR142" s="214">
        <f t="shared" si="60"/>
        <v>0</v>
      </c>
      <c r="AS142" s="214">
        <f t="shared" si="66"/>
        <v>0</v>
      </c>
      <c r="AT142" s="282">
        <f t="shared" si="67"/>
        <v>7.5333333333333332</v>
      </c>
      <c r="AU142" s="268">
        <f>IF(F142&gt;0,RevisedCalcs!$AB$53*F142,"")</f>
        <v>0.46018253486465588</v>
      </c>
      <c r="AV142" s="268" t="str">
        <f>IF(AU142&lt;&gt;"","",SUMIFS(RevisedCalcs!$AF$6:$BN$6,RevisedCalcs!$AF$4:$BN$4,"&lt;="&amp;AT142)/10^3*VLOOKUP(AK142,RevisedCalcs!$AE$65:$AJ$72,6,FALSE))</f>
        <v/>
      </c>
      <c r="AW142" s="270" t="str">
        <f ca="1">IF(AU142="","",IF(AR142=1,-AU142*OFFSET(RevisedCalcs!$AD$79,0,MATCH(E141*24*60,RevisedCalcs!$AE$80:$AI$80,1)),""))</f>
        <v/>
      </c>
      <c r="AX142" s="268">
        <f t="shared" ca="1" si="68"/>
        <v>0.46018253486465588</v>
      </c>
    </row>
    <row r="143" spans="1:50" x14ac:dyDescent="0.3">
      <c r="A143" s="41" t="s">
        <v>316</v>
      </c>
      <c r="B143" s="42">
        <v>26</v>
      </c>
      <c r="C143" s="68" t="s">
        <v>279</v>
      </c>
      <c r="D143" s="95">
        <v>38668.529166666667</v>
      </c>
      <c r="E143" s="96">
        <v>1.0601851851851854E-2</v>
      </c>
      <c r="F143" s="41">
        <v>2.7</v>
      </c>
      <c r="G143" s="41">
        <v>7</v>
      </c>
      <c r="H143" s="97">
        <v>1.5601851853716653E-2</v>
      </c>
      <c r="I143" s="98" t="s">
        <v>341</v>
      </c>
      <c r="J143" s="99">
        <v>22.466666666666665</v>
      </c>
      <c r="K143" s="100">
        <v>40494.529166666667</v>
      </c>
      <c r="L143" s="46">
        <v>158</v>
      </c>
      <c r="M143" s="101">
        <v>38668.536805555559</v>
      </c>
      <c r="N143" s="102">
        <v>1.9</v>
      </c>
      <c r="O143" s="46">
        <v>158</v>
      </c>
      <c r="P143" s="57">
        <v>1.9</v>
      </c>
      <c r="Q143" s="50">
        <v>0.37444444444444441</v>
      </c>
      <c r="R143" s="103">
        <v>158</v>
      </c>
      <c r="S143" s="104">
        <v>159.24924049332461</v>
      </c>
      <c r="T143" s="57">
        <v>181.4</v>
      </c>
      <c r="U143" s="105"/>
      <c r="V143" s="57">
        <v>156.1</v>
      </c>
      <c r="W143" s="57">
        <f t="shared" si="49"/>
        <v>3.1492404933246121</v>
      </c>
      <c r="X143" s="86">
        <f t="shared" si="50"/>
        <v>105.62636000000001</v>
      </c>
      <c r="Y143" s="86" t="str">
        <f t="shared" si="51"/>
        <v/>
      </c>
      <c r="Z143" s="44">
        <f t="shared" si="52"/>
        <v>0</v>
      </c>
      <c r="AA143" s="44" t="str">
        <f t="shared" si="53"/>
        <v>o</v>
      </c>
      <c r="AB143" s="89">
        <f t="shared" si="48"/>
        <v>50.473639999999996</v>
      </c>
      <c r="AC143" s="89">
        <f t="shared" si="48"/>
        <v>-0.77383999999999986</v>
      </c>
      <c r="AD143" s="44">
        <f t="shared" si="54"/>
        <v>1</v>
      </c>
      <c r="AE143" s="44">
        <v>3</v>
      </c>
      <c r="AF143" s="87">
        <f t="shared" si="61"/>
        <v>0</v>
      </c>
      <c r="AG143" s="44">
        <f t="shared" si="62"/>
        <v>0</v>
      </c>
      <c r="AH143" s="90">
        <f t="shared" si="55"/>
        <v>161.14924049332461</v>
      </c>
      <c r="AI143" s="91">
        <f t="shared" si="63"/>
        <v>52.373639999999995</v>
      </c>
      <c r="AJ143" s="82">
        <f t="shared" si="56"/>
        <v>1.12616</v>
      </c>
      <c r="AK143" s="271">
        <f t="shared" si="64"/>
        <v>102</v>
      </c>
      <c r="AL143" s="271">
        <f>VLOOKUP(AK143,RevisedCalcs!$AE$65:$AJ$72,2,FALSE)</f>
        <v>18</v>
      </c>
      <c r="AM143" s="92" t="str">
        <f t="shared" si="57"/>
        <v>0 to 10</v>
      </c>
      <c r="AN143" s="93">
        <f t="shared" si="58"/>
        <v>0</v>
      </c>
      <c r="AO143" s="93" t="str">
        <f t="shared" si="65"/>
        <v>o</v>
      </c>
      <c r="AP143" s="94" t="str">
        <f t="shared" si="59"/>
        <v/>
      </c>
      <c r="AQ143" s="54">
        <v>0</v>
      </c>
      <c r="AR143" s="214">
        <f t="shared" si="60"/>
        <v>0</v>
      </c>
      <c r="AS143" s="214">
        <f t="shared" si="66"/>
        <v>0</v>
      </c>
      <c r="AT143" s="282">
        <f t="shared" si="67"/>
        <v>15.266666666666669</v>
      </c>
      <c r="AU143" s="268">
        <f>IF(F143&gt;0,RevisedCalcs!$AB$53*F143,"")</f>
        <v>0.37651298307108216</v>
      </c>
      <c r="AV143" s="268" t="str">
        <f>IF(AU143&lt;&gt;"","",SUMIFS(RevisedCalcs!$AF$6:$BN$6,RevisedCalcs!$AF$4:$BN$4,"&lt;="&amp;AT143)/10^3*VLOOKUP(AK143,RevisedCalcs!$AE$65:$AJ$72,6,FALSE))</f>
        <v/>
      </c>
      <c r="AW143" s="270" t="str">
        <f ca="1">IF(AU143="","",IF(AR143=1,-AU143*OFFSET(RevisedCalcs!$AD$79,0,MATCH(E142*24*60,RevisedCalcs!$AE$80:$AI$80,1)),""))</f>
        <v/>
      </c>
      <c r="AX143" s="268">
        <f t="shared" ca="1" si="68"/>
        <v>0.37651298307108216</v>
      </c>
    </row>
    <row r="144" spans="1:50" x14ac:dyDescent="0.3">
      <c r="A144" s="194" t="s">
        <v>316</v>
      </c>
      <c r="B144" s="205">
        <v>27</v>
      </c>
      <c r="C144" s="206" t="s">
        <v>281</v>
      </c>
      <c r="D144" s="207">
        <v>38668.634027777778</v>
      </c>
      <c r="E144" s="208">
        <v>1.2812499999999999E-2</v>
      </c>
      <c r="F144" s="194">
        <v>0</v>
      </c>
      <c r="G144" s="194">
        <v>7</v>
      </c>
      <c r="H144" s="195">
        <v>9.4259259261889383E-2</v>
      </c>
      <c r="I144" s="196" t="s">
        <v>342</v>
      </c>
      <c r="J144" s="197">
        <v>135.73333333333332</v>
      </c>
      <c r="K144" s="209">
        <v>40494.634027777778</v>
      </c>
      <c r="L144" s="199">
        <v>87.8</v>
      </c>
      <c r="M144" s="101">
        <v>38668.620138888888</v>
      </c>
      <c r="N144" s="200">
        <v>5</v>
      </c>
      <c r="O144" s="199">
        <v>87.8</v>
      </c>
      <c r="P144" s="201">
        <v>5</v>
      </c>
      <c r="Q144" s="202">
        <v>2.2622222222222219</v>
      </c>
      <c r="R144" s="203">
        <v>87.8</v>
      </c>
      <c r="S144" s="204">
        <v>80.581668091478534</v>
      </c>
      <c r="T144" s="201">
        <v>177.8</v>
      </c>
      <c r="U144" s="105"/>
      <c r="V144" s="57">
        <v>82.8</v>
      </c>
      <c r="W144" s="57">
        <f t="shared" si="49"/>
        <v>2.2183319085214634</v>
      </c>
      <c r="X144" s="86">
        <f t="shared" si="50"/>
        <v>33.859000000000002</v>
      </c>
      <c r="Y144" s="86" t="str">
        <f t="shared" si="51"/>
        <v/>
      </c>
      <c r="Z144" s="44">
        <f t="shared" si="52"/>
        <v>0</v>
      </c>
      <c r="AA144" s="44" t="str">
        <f t="shared" si="53"/>
        <v>o</v>
      </c>
      <c r="AB144" s="89">
        <f t="shared" si="48"/>
        <v>48.940999999999995</v>
      </c>
      <c r="AC144" s="89">
        <f t="shared" si="48"/>
        <v>-1.6095999999999999</v>
      </c>
      <c r="AD144" s="44">
        <f t="shared" si="54"/>
        <v>1</v>
      </c>
      <c r="AE144" s="44">
        <v>3</v>
      </c>
      <c r="AF144" s="87">
        <f t="shared" si="61"/>
        <v>0</v>
      </c>
      <c r="AG144" s="44">
        <f t="shared" si="62"/>
        <v>0</v>
      </c>
      <c r="AH144" s="90">
        <f t="shared" si="55"/>
        <v>85.581668091478534</v>
      </c>
      <c r="AI144" s="91">
        <f t="shared" si="63"/>
        <v>53.940999999999995</v>
      </c>
      <c r="AJ144" s="82">
        <f t="shared" si="56"/>
        <v>3.3904000000000001</v>
      </c>
      <c r="AK144" s="271">
        <f t="shared" si="64"/>
        <v>106</v>
      </c>
      <c r="AL144" s="271">
        <f>VLOOKUP(AK144,RevisedCalcs!$AE$65:$AJ$72,2,FALSE)</f>
        <v>240</v>
      </c>
      <c r="AM144" s="92" t="str">
        <f t="shared" si="57"/>
        <v>0 to 10</v>
      </c>
      <c r="AN144" s="93">
        <f t="shared" si="58"/>
        <v>0</v>
      </c>
      <c r="AO144" s="93" t="str">
        <f t="shared" si="65"/>
        <v>o</v>
      </c>
      <c r="AP144" s="94" t="str">
        <f t="shared" si="59"/>
        <v/>
      </c>
      <c r="AQ144" s="224">
        <v>1</v>
      </c>
      <c r="AR144" s="214">
        <f t="shared" si="60"/>
        <v>0</v>
      </c>
      <c r="AS144" s="214">
        <f t="shared" si="66"/>
        <v>0</v>
      </c>
      <c r="AT144" s="282">
        <f t="shared" si="67"/>
        <v>18.45</v>
      </c>
      <c r="AU144" s="268" t="str">
        <f>IF(F144&gt;0,RevisedCalcs!$AB$53*F144,"")</f>
        <v/>
      </c>
      <c r="AV144" s="268">
        <f>IF(AU144&lt;&gt;"","",SUMIFS(RevisedCalcs!$AF$6:$BN$6,RevisedCalcs!$AF$4:$BN$4,"&lt;="&amp;AT144)/10^3*VLOOKUP(AK144,RevisedCalcs!$AE$65:$AJ$72,6,FALSE))</f>
        <v>0.46748538410927876</v>
      </c>
      <c r="AW144" s="270" t="str">
        <f ca="1">IF(AU144="","",IF(AR144=1,-AU144*OFFSET(RevisedCalcs!$AD$79,0,MATCH(E143*24*60,RevisedCalcs!$AE$80:$AI$80,1)),""))</f>
        <v/>
      </c>
      <c r="AX144" s="268">
        <f t="shared" ca="1" si="68"/>
        <v>0.46748538410927876</v>
      </c>
    </row>
    <row r="145" spans="1:50" x14ac:dyDescent="0.3">
      <c r="A145" s="41" t="s">
        <v>316</v>
      </c>
      <c r="B145" s="42">
        <v>28</v>
      </c>
      <c r="C145" s="68" t="s">
        <v>283</v>
      </c>
      <c r="D145" s="95">
        <v>38668.654861111114</v>
      </c>
      <c r="E145" s="96">
        <v>8.564814814814815E-3</v>
      </c>
      <c r="F145" s="41">
        <v>0.8</v>
      </c>
      <c r="G145" s="41">
        <v>7</v>
      </c>
      <c r="H145" s="97">
        <v>8.0208333383779973E-3</v>
      </c>
      <c r="I145" s="98" t="s">
        <v>343</v>
      </c>
      <c r="J145" s="99">
        <v>11.55</v>
      </c>
      <c r="K145" s="100">
        <v>40494.654861111114</v>
      </c>
      <c r="L145" s="46">
        <v>163.4</v>
      </c>
      <c r="M145" s="101">
        <v>38668.661805555559</v>
      </c>
      <c r="N145" s="106">
        <v>1.0000000000000001E-5</v>
      </c>
      <c r="O145" s="46">
        <v>163.4</v>
      </c>
      <c r="P145" s="57">
        <v>0</v>
      </c>
      <c r="Q145" s="50">
        <v>0.1925</v>
      </c>
      <c r="R145" s="103">
        <v>163.4</v>
      </c>
      <c r="S145" s="104">
        <v>166.3327261062866</v>
      </c>
      <c r="T145" s="57">
        <v>176</v>
      </c>
      <c r="U145" s="105"/>
      <c r="V145" s="57">
        <v>163.4</v>
      </c>
      <c r="W145" s="57">
        <f t="shared" si="49"/>
        <v>2.9327261062865944</v>
      </c>
      <c r="X145" s="86">
        <f t="shared" si="50"/>
        <v>111.98700494400001</v>
      </c>
      <c r="Y145" s="86" t="str">
        <f t="shared" si="51"/>
        <v/>
      </c>
      <c r="Z145" s="44">
        <f t="shared" si="52"/>
        <v>0</v>
      </c>
      <c r="AA145" s="44" t="str">
        <f t="shared" si="53"/>
        <v>o</v>
      </c>
      <c r="AB145" s="89">
        <f t="shared" si="48"/>
        <v>51.412995055999993</v>
      </c>
      <c r="AC145" s="89">
        <f t="shared" si="48"/>
        <v>-0.26160269600000002</v>
      </c>
      <c r="AD145" s="44">
        <f t="shared" si="54"/>
        <v>1</v>
      </c>
      <c r="AE145" s="44">
        <v>3</v>
      </c>
      <c r="AF145" s="87">
        <f t="shared" si="61"/>
        <v>0</v>
      </c>
      <c r="AG145" s="44">
        <f t="shared" si="62"/>
        <v>0</v>
      </c>
      <c r="AH145" s="90">
        <f t="shared" si="55"/>
        <v>166.3327261062866</v>
      </c>
      <c r="AI145" s="91">
        <f t="shared" si="63"/>
        <v>51.412995055999993</v>
      </c>
      <c r="AJ145" s="82">
        <f t="shared" si="56"/>
        <v>-0.26160269600000002</v>
      </c>
      <c r="AK145" s="271">
        <f t="shared" si="64"/>
        <v>102</v>
      </c>
      <c r="AL145" s="271">
        <f>VLOOKUP(AK145,RevisedCalcs!$AE$65:$AJ$72,2,FALSE)</f>
        <v>18</v>
      </c>
      <c r="AM145" s="92" t="str">
        <f t="shared" si="57"/>
        <v>0 to 10</v>
      </c>
      <c r="AN145" s="93">
        <f t="shared" si="58"/>
        <v>0</v>
      </c>
      <c r="AO145" s="93" t="str">
        <f t="shared" si="65"/>
        <v>o</v>
      </c>
      <c r="AP145" s="94" t="str">
        <f t="shared" si="59"/>
        <v/>
      </c>
      <c r="AQ145" s="54">
        <v>0</v>
      </c>
      <c r="AR145" s="214">
        <f t="shared" si="60"/>
        <v>1</v>
      </c>
      <c r="AS145" s="214">
        <f t="shared" si="66"/>
        <v>0</v>
      </c>
      <c r="AT145" s="282">
        <f t="shared" si="67"/>
        <v>12.333333333333332</v>
      </c>
      <c r="AU145" s="268">
        <f>IF(F145&gt;0,RevisedCalcs!$AB$53*F145,"")</f>
        <v>0.11155940239143175</v>
      </c>
      <c r="AV145" s="268" t="str">
        <f>IF(AU145&lt;&gt;"","",SUMIFS(RevisedCalcs!$AF$6:$BN$6,RevisedCalcs!$AF$4:$BN$4,"&lt;="&amp;AT145)/10^3*VLOOKUP(AK145,RevisedCalcs!$AE$65:$AJ$72,6,FALSE))</f>
        <v/>
      </c>
      <c r="AW145" s="270">
        <f ca="1">IF(AU145="","",IF(AR145=1,-AU145*OFFSET(RevisedCalcs!$AD$79,0,MATCH(E144*24*60,RevisedCalcs!$AE$80:$AI$80,1)),""))</f>
        <v>-4.1433735743125144E-2</v>
      </c>
      <c r="AX145" s="268">
        <f t="shared" ca="1" si="68"/>
        <v>7.0125666648306606E-2</v>
      </c>
    </row>
    <row r="146" spans="1:50" x14ac:dyDescent="0.3">
      <c r="A146" s="41" t="s">
        <v>316</v>
      </c>
      <c r="B146" s="42">
        <v>29</v>
      </c>
      <c r="C146" s="68" t="s">
        <v>285</v>
      </c>
      <c r="D146" s="95">
        <v>38668.824305555558</v>
      </c>
      <c r="E146" s="96">
        <v>9.4097222222222238E-3</v>
      </c>
      <c r="F146" s="41">
        <v>7.3</v>
      </c>
      <c r="G146" s="41">
        <v>7</v>
      </c>
      <c r="H146" s="97">
        <v>0.16087962962774327</v>
      </c>
      <c r="I146" s="98" t="s">
        <v>344</v>
      </c>
      <c r="J146" s="99">
        <v>231.66666666666666</v>
      </c>
      <c r="K146" s="100">
        <v>40494.824305555558</v>
      </c>
      <c r="L146" s="46">
        <v>95</v>
      </c>
      <c r="M146" s="101">
        <v>38668.828472222223</v>
      </c>
      <c r="N146" s="102">
        <v>-9</v>
      </c>
      <c r="O146" s="46">
        <v>95</v>
      </c>
      <c r="P146" s="57">
        <v>-9</v>
      </c>
      <c r="Q146" s="50">
        <v>3.8611111111111112</v>
      </c>
      <c r="R146" s="103">
        <v>95</v>
      </c>
      <c r="S146" s="104">
        <v>48.575745551013433</v>
      </c>
      <c r="T146" s="57">
        <v>181.4</v>
      </c>
      <c r="U146" s="105"/>
      <c r="V146" s="57">
        <v>104</v>
      </c>
      <c r="W146" s="57">
        <f t="shared" si="49"/>
        <v>55.424254448986567</v>
      </c>
      <c r="X146" s="86">
        <f t="shared" si="50"/>
        <v>48.137400000000007</v>
      </c>
      <c r="Y146" s="86" t="str">
        <f t="shared" si="51"/>
        <v/>
      </c>
      <c r="Z146" s="44">
        <f t="shared" si="52"/>
        <v>1</v>
      </c>
      <c r="AA146" s="44" t="str">
        <f t="shared" si="53"/>
        <v>+</v>
      </c>
      <c r="AB146" s="89">
        <f t="shared" si="48"/>
        <v>55.862599999999993</v>
      </c>
      <c r="AC146" s="89">
        <f t="shared" si="48"/>
        <v>2.1647999999999996</v>
      </c>
      <c r="AD146" s="44">
        <f t="shared" si="54"/>
        <v>1</v>
      </c>
      <c r="AE146" s="44">
        <v>3</v>
      </c>
      <c r="AF146" s="87">
        <f t="shared" si="61"/>
        <v>1</v>
      </c>
      <c r="AG146" s="44">
        <f t="shared" si="62"/>
        <v>0</v>
      </c>
      <c r="AH146" s="90">
        <f t="shared" si="55"/>
        <v>39.575745551013433</v>
      </c>
      <c r="AI146" s="91">
        <f t="shared" si="63"/>
        <v>46.862599999999993</v>
      </c>
      <c r="AJ146" s="82">
        <f t="shared" si="56"/>
        <v>-6.8352000000000004</v>
      </c>
      <c r="AK146" s="271">
        <f t="shared" si="64"/>
        <v>106</v>
      </c>
      <c r="AL146" s="271">
        <f>VLOOKUP(AK146,RevisedCalcs!$AE$65:$AJ$72,2,FALSE)</f>
        <v>240</v>
      </c>
      <c r="AM146" s="92" t="str">
        <f t="shared" si="57"/>
        <v>-10 to 0</v>
      </c>
      <c r="AN146" s="93">
        <f t="shared" si="58"/>
        <v>1</v>
      </c>
      <c r="AO146" s="93" t="str">
        <f t="shared" si="65"/>
        <v>+</v>
      </c>
      <c r="AP146" s="94" t="str">
        <f t="shared" si="59"/>
        <v/>
      </c>
      <c r="AQ146" s="54">
        <v>0</v>
      </c>
      <c r="AR146" s="214">
        <f t="shared" si="60"/>
        <v>0</v>
      </c>
      <c r="AS146" s="214">
        <f t="shared" si="66"/>
        <v>0</v>
      </c>
      <c r="AT146" s="282">
        <f t="shared" si="67"/>
        <v>13.550000000000002</v>
      </c>
      <c r="AU146" s="268">
        <f>IF(F146&gt;0,RevisedCalcs!$AB$53*F146,"")</f>
        <v>1.0179795468218147</v>
      </c>
      <c r="AV146" s="268" t="str">
        <f>IF(AU146&lt;&gt;"","",SUMIFS(RevisedCalcs!$AF$6:$BN$6,RevisedCalcs!$AF$4:$BN$4,"&lt;="&amp;AT146)/10^3*VLOOKUP(AK146,RevisedCalcs!$AE$65:$AJ$72,6,FALSE))</f>
        <v/>
      </c>
      <c r="AW146" s="270" t="str">
        <f ca="1">IF(AU146="","",IF(AR146=1,-AU146*OFFSET(RevisedCalcs!$AD$79,0,MATCH(E145*24*60,RevisedCalcs!$AE$80:$AI$80,1)),""))</f>
        <v/>
      </c>
      <c r="AX146" s="268">
        <f t="shared" ca="1" si="68"/>
        <v>1.0179795468218147</v>
      </c>
    </row>
    <row r="147" spans="1:50" x14ac:dyDescent="0.3">
      <c r="A147" s="41" t="s">
        <v>316</v>
      </c>
      <c r="B147" s="42">
        <v>30</v>
      </c>
      <c r="C147" s="68" t="s">
        <v>287</v>
      </c>
      <c r="D147" s="95">
        <v>38668.920138888891</v>
      </c>
      <c r="E147" s="96">
        <v>1.087962962962963E-2</v>
      </c>
      <c r="F147" s="41">
        <v>7.2</v>
      </c>
      <c r="G147" s="41">
        <v>7</v>
      </c>
      <c r="H147" s="97">
        <v>8.6423611108330078E-2</v>
      </c>
      <c r="I147" s="98" t="s">
        <v>345</v>
      </c>
      <c r="J147" s="99">
        <v>124.45</v>
      </c>
      <c r="K147" s="100">
        <v>40494.920138888891</v>
      </c>
      <c r="L147" s="46">
        <v>82.4</v>
      </c>
      <c r="M147" s="101">
        <v>38668.911805555559</v>
      </c>
      <c r="N147" s="102">
        <v>-9.9</v>
      </c>
      <c r="O147" s="46">
        <v>82.4</v>
      </c>
      <c r="P147" s="57">
        <v>-9.9</v>
      </c>
      <c r="Q147" s="50">
        <v>2.0741666666666667</v>
      </c>
      <c r="R147" s="103">
        <v>82.4</v>
      </c>
      <c r="S147" s="104">
        <v>93.269189314848987</v>
      </c>
      <c r="T147" s="57">
        <v>185</v>
      </c>
      <c r="U147" s="105"/>
      <c r="V147" s="57">
        <v>92.300000000000011</v>
      </c>
      <c r="W147" s="57">
        <f t="shared" si="49"/>
        <v>0.96918931484897541</v>
      </c>
      <c r="X147" s="86">
        <f t="shared" si="50"/>
        <v>35.992440000000016</v>
      </c>
      <c r="Y147" s="86" t="str">
        <f t="shared" si="51"/>
        <v/>
      </c>
      <c r="Z147" s="44">
        <f t="shared" si="52"/>
        <v>0</v>
      </c>
      <c r="AA147" s="44" t="str">
        <f t="shared" si="53"/>
        <v>o</v>
      </c>
      <c r="AB147" s="89">
        <f t="shared" ref="AB147:AC166" si="69">(AB$3+AB$4*$N147)-$N147</f>
        <v>56.307559999999995</v>
      </c>
      <c r="AC147" s="89">
        <f t="shared" si="69"/>
        <v>2.4074400000000002</v>
      </c>
      <c r="AD147" s="44">
        <f t="shared" si="54"/>
        <v>1</v>
      </c>
      <c r="AE147" s="44">
        <v>3</v>
      </c>
      <c r="AF147" s="87">
        <f t="shared" si="61"/>
        <v>0</v>
      </c>
      <c r="AG147" s="44">
        <f t="shared" si="62"/>
        <v>0</v>
      </c>
      <c r="AH147" s="90">
        <f t="shared" si="55"/>
        <v>83.369189314848981</v>
      </c>
      <c r="AI147" s="91">
        <f t="shared" si="63"/>
        <v>46.407559999999997</v>
      </c>
      <c r="AJ147" s="82">
        <f t="shared" si="56"/>
        <v>-7.4925600000000001</v>
      </c>
      <c r="AK147" s="271">
        <f t="shared" si="64"/>
        <v>106</v>
      </c>
      <c r="AL147" s="271">
        <f>VLOOKUP(AK147,RevisedCalcs!$AE$65:$AJ$72,2,FALSE)</f>
        <v>240</v>
      </c>
      <c r="AM147" s="92" t="str">
        <f t="shared" si="57"/>
        <v>-10 to 0</v>
      </c>
      <c r="AN147" s="93">
        <f t="shared" si="58"/>
        <v>0</v>
      </c>
      <c r="AO147" s="93" t="str">
        <f t="shared" si="65"/>
        <v>o</v>
      </c>
      <c r="AP147" s="94" t="str">
        <f t="shared" si="59"/>
        <v/>
      </c>
      <c r="AQ147" s="54">
        <v>0</v>
      </c>
      <c r="AR147" s="214">
        <f t="shared" si="60"/>
        <v>0</v>
      </c>
      <c r="AS147" s="214">
        <f t="shared" si="66"/>
        <v>0</v>
      </c>
      <c r="AT147" s="282">
        <f t="shared" si="67"/>
        <v>15.666666666666668</v>
      </c>
      <c r="AU147" s="268">
        <f>IF(F147&gt;0,RevisedCalcs!$AB$53*F147,"")</f>
        <v>1.0040346215228857</v>
      </c>
      <c r="AV147" s="268" t="str">
        <f>IF(AU147&lt;&gt;"","",SUMIFS(RevisedCalcs!$AF$6:$BN$6,RevisedCalcs!$AF$4:$BN$4,"&lt;="&amp;AT147)/10^3*VLOOKUP(AK147,RevisedCalcs!$AE$65:$AJ$72,6,FALSE))</f>
        <v/>
      </c>
      <c r="AW147" s="270" t="str">
        <f ca="1">IF(AU147="","",IF(AR147=1,-AU147*OFFSET(RevisedCalcs!$AD$79,0,MATCH(E146*24*60,RevisedCalcs!$AE$80:$AI$80,1)),""))</f>
        <v/>
      </c>
      <c r="AX147" s="268">
        <f t="shared" ca="1" si="68"/>
        <v>1.0040346215228857</v>
      </c>
    </row>
    <row r="148" spans="1:50" x14ac:dyDescent="0.3">
      <c r="A148" s="41" t="s">
        <v>316</v>
      </c>
      <c r="B148" s="42">
        <v>31</v>
      </c>
      <c r="C148" s="68" t="s">
        <v>289</v>
      </c>
      <c r="D148" s="95">
        <v>38669.37222222222</v>
      </c>
      <c r="E148" s="96">
        <v>4.5833333333333334E-3</v>
      </c>
      <c r="F148" s="41">
        <v>4.0999999999999996</v>
      </c>
      <c r="G148" s="41">
        <v>1</v>
      </c>
      <c r="H148" s="97">
        <v>0.44120370370364981</v>
      </c>
      <c r="I148" s="98" t="s">
        <v>346</v>
      </c>
      <c r="J148" s="99">
        <v>635.33333333333337</v>
      </c>
      <c r="K148" s="100">
        <v>40495.37222222222</v>
      </c>
      <c r="L148" s="46">
        <v>59</v>
      </c>
      <c r="M148" s="101">
        <v>38669.370138888888</v>
      </c>
      <c r="N148" s="102">
        <v>-15</v>
      </c>
      <c r="O148" s="46">
        <v>59</v>
      </c>
      <c r="P148" s="57">
        <v>-15</v>
      </c>
      <c r="Q148" s="50">
        <v>10.58888888888889</v>
      </c>
      <c r="R148" s="103">
        <v>59</v>
      </c>
      <c r="S148" s="104">
        <v>5.1091455626651019</v>
      </c>
      <c r="T148" s="57">
        <v>174.2</v>
      </c>
      <c r="U148" s="105"/>
      <c r="V148" s="86">
        <v>74</v>
      </c>
      <c r="W148" s="86">
        <f t="shared" si="49"/>
        <v>68.890854437334895</v>
      </c>
      <c r="X148" s="86">
        <f t="shared" si="50"/>
        <v>15.171000000000006</v>
      </c>
      <c r="Y148" s="86" t="str">
        <f t="shared" si="51"/>
        <v>Y</v>
      </c>
      <c r="Z148" s="88">
        <f t="shared" si="52"/>
        <v>1</v>
      </c>
      <c r="AA148" s="88" t="str">
        <f t="shared" si="53"/>
        <v>+</v>
      </c>
      <c r="AB148" s="89">
        <f t="shared" si="69"/>
        <v>58.828999999999994</v>
      </c>
      <c r="AC148" s="89">
        <f t="shared" si="69"/>
        <v>3.7823999999999991</v>
      </c>
      <c r="AD148" s="88">
        <f t="shared" si="54"/>
        <v>1</v>
      </c>
      <c r="AE148" s="88">
        <v>3</v>
      </c>
      <c r="AF148" s="87">
        <f t="shared" si="61"/>
        <v>1</v>
      </c>
      <c r="AG148" s="88">
        <f t="shared" si="62"/>
        <v>1</v>
      </c>
      <c r="AH148" s="90">
        <f t="shared" si="55"/>
        <v>-9.8908544373348981</v>
      </c>
      <c r="AI148" s="91">
        <f t="shared" si="63"/>
        <v>43.828999999999994</v>
      </c>
      <c r="AJ148" s="82">
        <f t="shared" si="56"/>
        <v>-11.217600000000001</v>
      </c>
      <c r="AK148" s="271">
        <f t="shared" si="64"/>
        <v>107</v>
      </c>
      <c r="AL148" s="271">
        <f>VLOOKUP(AK148,RevisedCalcs!$AE$65:$AJ$72,2,FALSE)</f>
        <v>540</v>
      </c>
      <c r="AM148" s="92" t="str">
        <f t="shared" si="57"/>
        <v>-20 to -10</v>
      </c>
      <c r="AN148" s="93">
        <f t="shared" si="58"/>
        <v>1</v>
      </c>
      <c r="AO148" s="93" t="str">
        <f t="shared" si="65"/>
        <v>+</v>
      </c>
      <c r="AP148" s="94" t="str">
        <f t="shared" si="59"/>
        <v/>
      </c>
      <c r="AQ148" s="54">
        <v>0</v>
      </c>
      <c r="AR148" s="214">
        <f t="shared" si="60"/>
        <v>0</v>
      </c>
      <c r="AS148" s="214">
        <f t="shared" si="66"/>
        <v>0</v>
      </c>
      <c r="AT148" s="282">
        <f t="shared" si="67"/>
        <v>6.6</v>
      </c>
      <c r="AU148" s="268">
        <f>IF(F148&gt;0,RevisedCalcs!$AB$53*F148,"")</f>
        <v>0.57174193725608757</v>
      </c>
      <c r="AV148" s="268" t="str">
        <f>IF(AU148&lt;&gt;"","",SUMIFS(RevisedCalcs!$AF$6:$BN$6,RevisedCalcs!$AF$4:$BN$4,"&lt;="&amp;AT148)/10^3*VLOOKUP(AK148,RevisedCalcs!$AE$65:$AJ$72,6,FALSE))</f>
        <v/>
      </c>
      <c r="AW148" s="270" t="str">
        <f ca="1">IF(AU148="","",IF(AR148=1,-AU148*OFFSET(RevisedCalcs!$AD$79,0,MATCH(E147*24*60,RevisedCalcs!$AE$80:$AI$80,1)),""))</f>
        <v/>
      </c>
      <c r="AX148" s="268">
        <f t="shared" ca="1" si="68"/>
        <v>0.57174193725608757</v>
      </c>
    </row>
    <row r="149" spans="1:50" x14ac:dyDescent="0.3">
      <c r="A149" s="41" t="s">
        <v>316</v>
      </c>
      <c r="B149" s="42">
        <v>32</v>
      </c>
      <c r="C149" s="68" t="s">
        <v>291</v>
      </c>
      <c r="D149" s="95">
        <v>38669.45416666667</v>
      </c>
      <c r="E149" s="96">
        <v>1.0729166666666666E-2</v>
      </c>
      <c r="F149" s="41">
        <v>4</v>
      </c>
      <c r="G149" s="41">
        <v>1</v>
      </c>
      <c r="H149" s="97">
        <v>7.7361111114441883E-2</v>
      </c>
      <c r="I149" s="98" t="s">
        <v>347</v>
      </c>
      <c r="J149" s="99">
        <v>111.4</v>
      </c>
      <c r="K149" s="100">
        <v>40495.45416666667</v>
      </c>
      <c r="L149" s="46">
        <v>73.400000000000006</v>
      </c>
      <c r="M149" s="101">
        <v>38669.453472222223</v>
      </c>
      <c r="N149" s="102">
        <v>-13</v>
      </c>
      <c r="O149" s="46">
        <v>73.400000000000006</v>
      </c>
      <c r="P149" s="57">
        <v>-13</v>
      </c>
      <c r="Q149" s="50">
        <v>1.8566666666666667</v>
      </c>
      <c r="R149" s="103">
        <v>73.400000000000006</v>
      </c>
      <c r="S149" s="104">
        <v>98.410943124335958</v>
      </c>
      <c r="T149" s="57">
        <v>181.4</v>
      </c>
      <c r="U149" s="105"/>
      <c r="V149" s="57">
        <v>86.4</v>
      </c>
      <c r="W149" s="57">
        <f t="shared" si="49"/>
        <v>12.010943124335952</v>
      </c>
      <c r="X149" s="86">
        <f t="shared" si="50"/>
        <v>28.55980000000001</v>
      </c>
      <c r="Y149" s="86" t="str">
        <f t="shared" si="51"/>
        <v/>
      </c>
      <c r="Z149" s="44">
        <f t="shared" si="52"/>
        <v>0</v>
      </c>
      <c r="AA149" s="44" t="str">
        <f t="shared" si="53"/>
        <v>o</v>
      </c>
      <c r="AB149" s="89">
        <f t="shared" si="69"/>
        <v>57.840199999999996</v>
      </c>
      <c r="AC149" s="89">
        <f t="shared" si="69"/>
        <v>3.2431999999999999</v>
      </c>
      <c r="AD149" s="44">
        <f t="shared" si="54"/>
        <v>1</v>
      </c>
      <c r="AE149" s="44">
        <v>3</v>
      </c>
      <c r="AF149" s="87">
        <f t="shared" si="61"/>
        <v>0</v>
      </c>
      <c r="AG149" s="44">
        <f t="shared" si="62"/>
        <v>0</v>
      </c>
      <c r="AH149" s="90">
        <f t="shared" si="55"/>
        <v>85.410943124335958</v>
      </c>
      <c r="AI149" s="91">
        <f t="shared" si="63"/>
        <v>44.840199999999996</v>
      </c>
      <c r="AJ149" s="82">
        <f t="shared" si="56"/>
        <v>-9.7568000000000001</v>
      </c>
      <c r="AK149" s="271">
        <f t="shared" si="64"/>
        <v>105</v>
      </c>
      <c r="AL149" s="271">
        <f>VLOOKUP(AK149,RevisedCalcs!$AE$65:$AJ$72,2,FALSE)</f>
        <v>105</v>
      </c>
      <c r="AM149" s="92" t="str">
        <f t="shared" si="57"/>
        <v>-20 to -10</v>
      </c>
      <c r="AN149" s="93">
        <f t="shared" si="58"/>
        <v>0</v>
      </c>
      <c r="AO149" s="93" t="str">
        <f t="shared" si="65"/>
        <v>o</v>
      </c>
      <c r="AP149" s="94" t="str">
        <f t="shared" si="59"/>
        <v/>
      </c>
      <c r="AQ149" s="54">
        <v>0</v>
      </c>
      <c r="AR149" s="214">
        <f t="shared" si="60"/>
        <v>0</v>
      </c>
      <c r="AS149" s="214">
        <f t="shared" si="66"/>
        <v>0</v>
      </c>
      <c r="AT149" s="282">
        <f t="shared" si="67"/>
        <v>15.450000000000001</v>
      </c>
      <c r="AU149" s="268">
        <f>IF(F149&gt;0,RevisedCalcs!$AB$53*F149,"")</f>
        <v>0.55779701195715869</v>
      </c>
      <c r="AV149" s="268" t="str">
        <f>IF(AU149&lt;&gt;"","",SUMIFS(RevisedCalcs!$AF$6:$BN$6,RevisedCalcs!$AF$4:$BN$4,"&lt;="&amp;AT149)/10^3*VLOOKUP(AK149,RevisedCalcs!$AE$65:$AJ$72,6,FALSE))</f>
        <v/>
      </c>
      <c r="AW149" s="270" t="str">
        <f ca="1">IF(AU149="","",IF(AR149=1,-AU149*OFFSET(RevisedCalcs!$AD$79,0,MATCH(E148*24*60,RevisedCalcs!$AE$80:$AI$80,1)),""))</f>
        <v/>
      </c>
      <c r="AX149" s="268">
        <f t="shared" ca="1" si="68"/>
        <v>0.55779701195715869</v>
      </c>
    </row>
    <row r="150" spans="1:50" x14ac:dyDescent="0.3">
      <c r="A150" s="41" t="s">
        <v>316</v>
      </c>
      <c r="B150" s="42">
        <v>33</v>
      </c>
      <c r="C150" s="68" t="s">
        <v>293</v>
      </c>
      <c r="D150" s="95">
        <v>38669.54791666667</v>
      </c>
      <c r="E150" s="96">
        <v>6.5856481481481469E-3</v>
      </c>
      <c r="F150" s="41">
        <v>4.2</v>
      </c>
      <c r="G150" s="41">
        <v>1</v>
      </c>
      <c r="H150" s="97">
        <v>8.3020833335467614E-2</v>
      </c>
      <c r="I150" s="98" t="s">
        <v>348</v>
      </c>
      <c r="J150" s="99">
        <v>119.55</v>
      </c>
      <c r="K150" s="100">
        <v>40495.54791666667</v>
      </c>
      <c r="L150" s="46">
        <v>105.8</v>
      </c>
      <c r="M150" s="101">
        <v>38669.536805555559</v>
      </c>
      <c r="N150" s="102">
        <v>-8</v>
      </c>
      <c r="O150" s="46">
        <v>105.8</v>
      </c>
      <c r="P150" s="57">
        <v>-8</v>
      </c>
      <c r="Q150" s="50">
        <v>1.9924999999999999</v>
      </c>
      <c r="R150" s="103">
        <v>105.8</v>
      </c>
      <c r="S150" s="104">
        <v>94.991936978242649</v>
      </c>
      <c r="T150" s="57">
        <v>181.4</v>
      </c>
      <c r="U150" s="105"/>
      <c r="V150" s="57">
        <v>113.8</v>
      </c>
      <c r="W150" s="57">
        <f t="shared" si="49"/>
        <v>18.808063021757349</v>
      </c>
      <c r="X150" s="86">
        <f t="shared" si="50"/>
        <v>58.431800000000003</v>
      </c>
      <c r="Y150" s="86" t="str">
        <f t="shared" si="51"/>
        <v/>
      </c>
      <c r="Z150" s="44">
        <f t="shared" si="52"/>
        <v>0</v>
      </c>
      <c r="AA150" s="44" t="str">
        <f t="shared" si="53"/>
        <v>o</v>
      </c>
      <c r="AB150" s="89">
        <f t="shared" si="69"/>
        <v>55.368199999999995</v>
      </c>
      <c r="AC150" s="89">
        <f t="shared" si="69"/>
        <v>1.8952</v>
      </c>
      <c r="AD150" s="44">
        <f t="shared" si="54"/>
        <v>1</v>
      </c>
      <c r="AE150" s="44">
        <v>3</v>
      </c>
      <c r="AF150" s="87">
        <f t="shared" si="61"/>
        <v>0</v>
      </c>
      <c r="AG150" s="44">
        <f t="shared" si="62"/>
        <v>0</v>
      </c>
      <c r="AH150" s="90">
        <f t="shared" si="55"/>
        <v>86.991936978242649</v>
      </c>
      <c r="AI150" s="91">
        <f t="shared" si="63"/>
        <v>47.368199999999995</v>
      </c>
      <c r="AJ150" s="82">
        <f t="shared" si="56"/>
        <v>-6.1048</v>
      </c>
      <c r="AK150" s="271">
        <f t="shared" si="64"/>
        <v>105</v>
      </c>
      <c r="AL150" s="271">
        <f>VLOOKUP(AK150,RevisedCalcs!$AE$65:$AJ$72,2,FALSE)</f>
        <v>105</v>
      </c>
      <c r="AM150" s="92" t="str">
        <f t="shared" si="57"/>
        <v>-10 to 0</v>
      </c>
      <c r="AN150" s="93">
        <f t="shared" si="58"/>
        <v>0</v>
      </c>
      <c r="AO150" s="93" t="str">
        <f t="shared" si="65"/>
        <v>o</v>
      </c>
      <c r="AP150" s="94" t="str">
        <f t="shared" si="59"/>
        <v/>
      </c>
      <c r="AQ150" s="54">
        <v>0</v>
      </c>
      <c r="AR150" s="214">
        <f t="shared" si="60"/>
        <v>0</v>
      </c>
      <c r="AS150" s="214">
        <f t="shared" si="66"/>
        <v>0</v>
      </c>
      <c r="AT150" s="282">
        <f t="shared" si="67"/>
        <v>9.4833333333333325</v>
      </c>
      <c r="AU150" s="268">
        <f>IF(F150&gt;0,RevisedCalcs!$AB$53*F150,"")</f>
        <v>0.58568686255501667</v>
      </c>
      <c r="AV150" s="268" t="str">
        <f>IF(AU150&lt;&gt;"","",SUMIFS(RevisedCalcs!$AF$6:$BN$6,RevisedCalcs!$AF$4:$BN$4,"&lt;="&amp;AT150)/10^3*VLOOKUP(AK150,RevisedCalcs!$AE$65:$AJ$72,6,FALSE))</f>
        <v/>
      </c>
      <c r="AW150" s="270" t="str">
        <f ca="1">IF(AU150="","",IF(AR150=1,-AU150*OFFSET(RevisedCalcs!$AD$79,0,MATCH(E149*24*60,RevisedCalcs!$AE$80:$AI$80,1)),""))</f>
        <v/>
      </c>
      <c r="AX150" s="268">
        <f t="shared" ca="1" si="68"/>
        <v>0.58568686255501667</v>
      </c>
    </row>
    <row r="151" spans="1:50" x14ac:dyDescent="0.3">
      <c r="A151" s="194" t="s">
        <v>316</v>
      </c>
      <c r="B151" s="205">
        <v>34</v>
      </c>
      <c r="C151" s="206" t="s">
        <v>295</v>
      </c>
      <c r="D151" s="207">
        <v>38669.670138888891</v>
      </c>
      <c r="E151" s="208">
        <v>1.2824074074074073E-2</v>
      </c>
      <c r="F151" s="194">
        <v>0</v>
      </c>
      <c r="G151" s="194">
        <v>1</v>
      </c>
      <c r="H151" s="195">
        <v>0.11563657407532446</v>
      </c>
      <c r="I151" s="196" t="s">
        <v>349</v>
      </c>
      <c r="J151" s="197">
        <v>166.51666666666668</v>
      </c>
      <c r="K151" s="209">
        <v>40495.670138888891</v>
      </c>
      <c r="L151" s="199">
        <v>60.8</v>
      </c>
      <c r="M151" s="101">
        <v>38669.661805555559</v>
      </c>
      <c r="N151" s="200">
        <v>-7.1</v>
      </c>
      <c r="O151" s="199">
        <v>60.8</v>
      </c>
      <c r="P151" s="201">
        <v>-7.1</v>
      </c>
      <c r="Q151" s="202">
        <v>2.7752777777777782</v>
      </c>
      <c r="R151" s="203">
        <v>60.8</v>
      </c>
      <c r="S151" s="204">
        <v>72.090826499853875</v>
      </c>
      <c r="T151" s="201">
        <v>150.80000000000001</v>
      </c>
      <c r="U151" s="105"/>
      <c r="V151" s="57">
        <v>67.899999999999991</v>
      </c>
      <c r="W151" s="57">
        <f t="shared" si="49"/>
        <v>4.190826499853884</v>
      </c>
      <c r="X151" s="86">
        <f t="shared" si="50"/>
        <v>12.976759999999992</v>
      </c>
      <c r="Y151" s="86" t="str">
        <f t="shared" si="51"/>
        <v/>
      </c>
      <c r="Z151" s="44">
        <f t="shared" si="52"/>
        <v>0</v>
      </c>
      <c r="AA151" s="44" t="str">
        <f t="shared" si="53"/>
        <v>o</v>
      </c>
      <c r="AB151" s="89">
        <f t="shared" si="69"/>
        <v>54.92324</v>
      </c>
      <c r="AC151" s="89">
        <f t="shared" si="69"/>
        <v>1.6525600000000003</v>
      </c>
      <c r="AD151" s="44">
        <f t="shared" si="54"/>
        <v>1</v>
      </c>
      <c r="AE151" s="44">
        <v>3</v>
      </c>
      <c r="AF151" s="87">
        <f t="shared" si="61"/>
        <v>0</v>
      </c>
      <c r="AG151" s="44">
        <f t="shared" si="62"/>
        <v>0</v>
      </c>
      <c r="AH151" s="90">
        <f t="shared" si="55"/>
        <v>64.990826499853881</v>
      </c>
      <c r="AI151" s="91">
        <f t="shared" si="63"/>
        <v>47.823239999999998</v>
      </c>
      <c r="AJ151" s="82">
        <f t="shared" si="56"/>
        <v>-5.4474399999999994</v>
      </c>
      <c r="AK151" s="271">
        <f t="shared" si="64"/>
        <v>106</v>
      </c>
      <c r="AL151" s="271">
        <f>VLOOKUP(AK151,RevisedCalcs!$AE$65:$AJ$72,2,FALSE)</f>
        <v>240</v>
      </c>
      <c r="AM151" s="92" t="str">
        <f t="shared" si="57"/>
        <v>-10 to 0</v>
      </c>
      <c r="AN151" s="93">
        <f t="shared" si="58"/>
        <v>0</v>
      </c>
      <c r="AO151" s="93" t="str">
        <f t="shared" si="65"/>
        <v>o</v>
      </c>
      <c r="AP151" s="94" t="str">
        <f t="shared" si="59"/>
        <v/>
      </c>
      <c r="AQ151" s="224">
        <v>1</v>
      </c>
      <c r="AR151" s="214">
        <f t="shared" si="60"/>
        <v>0</v>
      </c>
      <c r="AS151" s="214">
        <f t="shared" si="66"/>
        <v>0</v>
      </c>
      <c r="AT151" s="282">
        <f t="shared" si="67"/>
        <v>18.466666666666665</v>
      </c>
      <c r="AU151" s="268" t="str">
        <f>IF(F151&gt;0,RevisedCalcs!$AB$53*F151,"")</f>
        <v/>
      </c>
      <c r="AV151" s="268">
        <f>IF(AU151&lt;&gt;"","",SUMIFS(RevisedCalcs!$AF$6:$BN$6,RevisedCalcs!$AF$4:$BN$4,"&lt;="&amp;AT151)/10^3*VLOOKUP(AK151,RevisedCalcs!$AE$65:$AJ$72,6,FALSE))</f>
        <v>0.46748538410927876</v>
      </c>
      <c r="AW151" s="270" t="str">
        <f ca="1">IF(AU151="","",IF(AR151=1,-AU151*OFFSET(RevisedCalcs!$AD$79,0,MATCH(E150*24*60,RevisedCalcs!$AE$80:$AI$80,1)),""))</f>
        <v/>
      </c>
      <c r="AX151" s="268">
        <f t="shared" ca="1" si="68"/>
        <v>0.46748538410927876</v>
      </c>
    </row>
    <row r="152" spans="1:50" x14ac:dyDescent="0.3">
      <c r="A152" s="41" t="s">
        <v>316</v>
      </c>
      <c r="B152" s="42">
        <v>35</v>
      </c>
      <c r="C152" s="68" t="s">
        <v>297</v>
      </c>
      <c r="D152" s="95">
        <v>38669.690972222219</v>
      </c>
      <c r="E152" s="96">
        <v>4.3055555555555555E-3</v>
      </c>
      <c r="F152" s="41">
        <v>1.7</v>
      </c>
      <c r="G152" s="41">
        <v>1</v>
      </c>
      <c r="H152" s="97">
        <v>8.0092592543223873E-3</v>
      </c>
      <c r="I152" s="98" t="s">
        <v>350</v>
      </c>
      <c r="J152" s="99">
        <v>11.533333333333333</v>
      </c>
      <c r="K152" s="100">
        <v>40495.690972222219</v>
      </c>
      <c r="L152" s="46">
        <v>140</v>
      </c>
      <c r="M152" s="101">
        <v>38669.703472222223</v>
      </c>
      <c r="N152" s="102">
        <v>-9.9</v>
      </c>
      <c r="O152" s="46">
        <v>140</v>
      </c>
      <c r="P152" s="57">
        <v>-9.9</v>
      </c>
      <c r="Q152" s="50">
        <v>0.19222222222222221</v>
      </c>
      <c r="R152" s="103">
        <v>140</v>
      </c>
      <c r="S152" s="104">
        <v>150.35006019202805</v>
      </c>
      <c r="T152" s="57">
        <v>181.4</v>
      </c>
      <c r="U152" s="105"/>
      <c r="V152" s="57">
        <v>149.9</v>
      </c>
      <c r="W152" s="57">
        <f t="shared" si="49"/>
        <v>0.45006019202804737</v>
      </c>
      <c r="X152" s="86">
        <f t="shared" si="50"/>
        <v>93.592440000000011</v>
      </c>
      <c r="Y152" s="86" t="str">
        <f t="shared" si="51"/>
        <v/>
      </c>
      <c r="Z152" s="44">
        <f t="shared" si="52"/>
        <v>0</v>
      </c>
      <c r="AA152" s="44" t="str">
        <f t="shared" si="53"/>
        <v>o</v>
      </c>
      <c r="AB152" s="89">
        <f t="shared" si="69"/>
        <v>56.307559999999995</v>
      </c>
      <c r="AC152" s="89">
        <f t="shared" si="69"/>
        <v>2.4074400000000002</v>
      </c>
      <c r="AD152" s="44">
        <f t="shared" si="54"/>
        <v>1</v>
      </c>
      <c r="AE152" s="44">
        <v>3</v>
      </c>
      <c r="AF152" s="87">
        <f t="shared" si="61"/>
        <v>0</v>
      </c>
      <c r="AG152" s="44">
        <f t="shared" si="62"/>
        <v>0</v>
      </c>
      <c r="AH152" s="90">
        <f t="shared" si="55"/>
        <v>140.45006019202805</v>
      </c>
      <c r="AI152" s="91">
        <f t="shared" si="63"/>
        <v>46.407559999999997</v>
      </c>
      <c r="AJ152" s="82">
        <f t="shared" si="56"/>
        <v>-7.4925600000000001</v>
      </c>
      <c r="AK152" s="271">
        <f t="shared" si="64"/>
        <v>102</v>
      </c>
      <c r="AL152" s="271">
        <f>VLOOKUP(AK152,RevisedCalcs!$AE$65:$AJ$72,2,FALSE)</f>
        <v>18</v>
      </c>
      <c r="AM152" s="92" t="str">
        <f t="shared" si="57"/>
        <v>-10 to 0</v>
      </c>
      <c r="AN152" s="93">
        <f t="shared" si="58"/>
        <v>0</v>
      </c>
      <c r="AO152" s="93" t="str">
        <f t="shared" si="65"/>
        <v>o</v>
      </c>
      <c r="AP152" s="94" t="str">
        <f t="shared" si="59"/>
        <v/>
      </c>
      <c r="AQ152" s="54">
        <v>0</v>
      </c>
      <c r="AR152" s="214">
        <f t="shared" si="60"/>
        <v>1</v>
      </c>
      <c r="AS152" s="214">
        <f t="shared" si="66"/>
        <v>0</v>
      </c>
      <c r="AT152" s="282">
        <f t="shared" si="67"/>
        <v>6.2</v>
      </c>
      <c r="AU152" s="268">
        <f>IF(F152&gt;0,RevisedCalcs!$AB$53*F152,"")</f>
        <v>0.23706373008179243</v>
      </c>
      <c r="AV152" s="268" t="str">
        <f>IF(AU152&lt;&gt;"","",SUMIFS(RevisedCalcs!$AF$6:$BN$6,RevisedCalcs!$AF$4:$BN$4,"&lt;="&amp;AT152)/10^3*VLOOKUP(AK152,RevisedCalcs!$AE$65:$AJ$72,6,FALSE))</f>
        <v/>
      </c>
      <c r="AW152" s="270">
        <f ca="1">IF(AU152="","",IF(AR152=1,-AU152*OFFSET(RevisedCalcs!$AD$79,0,MATCH(E151*24*60,RevisedCalcs!$AE$80:$AI$80,1)),""))</f>
        <v>-8.8046688454140917E-2</v>
      </c>
      <c r="AX152" s="268">
        <f t="shared" ca="1" si="68"/>
        <v>0.1490170416276515</v>
      </c>
    </row>
    <row r="153" spans="1:50" x14ac:dyDescent="0.3">
      <c r="A153" s="41" t="s">
        <v>316</v>
      </c>
      <c r="B153" s="42">
        <v>36</v>
      </c>
      <c r="C153" s="68" t="s">
        <v>299</v>
      </c>
      <c r="D153" s="95">
        <v>38669.718055555553</v>
      </c>
      <c r="E153" s="96">
        <v>1.1956018518518517E-2</v>
      </c>
      <c r="F153" s="41">
        <v>5.3</v>
      </c>
      <c r="G153" s="41">
        <v>1</v>
      </c>
      <c r="H153" s="97">
        <v>2.2777777776354924E-2</v>
      </c>
      <c r="I153" s="98" t="s">
        <v>351</v>
      </c>
      <c r="J153" s="99">
        <v>32.799999999999997</v>
      </c>
      <c r="K153" s="100">
        <v>40495.718055555553</v>
      </c>
      <c r="L153" s="46">
        <v>141.80000000000001</v>
      </c>
      <c r="M153" s="101">
        <v>38669.703472222223</v>
      </c>
      <c r="N153" s="102">
        <v>-9.9</v>
      </c>
      <c r="O153" s="46">
        <v>141.80000000000001</v>
      </c>
      <c r="P153" s="57">
        <v>-9.9</v>
      </c>
      <c r="Q153" s="50">
        <v>0.54666666666666663</v>
      </c>
      <c r="R153" s="103">
        <v>141.80000000000001</v>
      </c>
      <c r="S153" s="104">
        <v>158.30348591049761</v>
      </c>
      <c r="T153" s="57">
        <v>185</v>
      </c>
      <c r="U153" s="105"/>
      <c r="V153" s="57">
        <v>151.70000000000002</v>
      </c>
      <c r="W153" s="57">
        <f t="shared" si="49"/>
        <v>6.6034859104975965</v>
      </c>
      <c r="X153" s="86">
        <f t="shared" si="50"/>
        <v>95.392440000000022</v>
      </c>
      <c r="Y153" s="86" t="str">
        <f t="shared" si="51"/>
        <v/>
      </c>
      <c r="Z153" s="44">
        <f t="shared" si="52"/>
        <v>0</v>
      </c>
      <c r="AA153" s="44" t="str">
        <f t="shared" si="53"/>
        <v>o</v>
      </c>
      <c r="AB153" s="89">
        <f t="shared" si="69"/>
        <v>56.307559999999995</v>
      </c>
      <c r="AC153" s="89">
        <f t="shared" si="69"/>
        <v>2.4074400000000002</v>
      </c>
      <c r="AD153" s="44">
        <f t="shared" si="54"/>
        <v>1</v>
      </c>
      <c r="AE153" s="44">
        <v>3</v>
      </c>
      <c r="AF153" s="87">
        <f t="shared" si="61"/>
        <v>0</v>
      </c>
      <c r="AG153" s="44">
        <f t="shared" si="62"/>
        <v>0</v>
      </c>
      <c r="AH153" s="90">
        <f t="shared" si="55"/>
        <v>148.40348591049761</v>
      </c>
      <c r="AI153" s="91">
        <f t="shared" si="63"/>
        <v>46.407559999999997</v>
      </c>
      <c r="AJ153" s="82">
        <f t="shared" si="56"/>
        <v>-7.4925600000000001</v>
      </c>
      <c r="AK153" s="271">
        <f t="shared" si="64"/>
        <v>103</v>
      </c>
      <c r="AL153" s="271">
        <f>VLOOKUP(AK153,RevisedCalcs!$AE$65:$AJ$72,2,FALSE)</f>
        <v>45</v>
      </c>
      <c r="AM153" s="92" t="str">
        <f t="shared" si="57"/>
        <v>-10 to 0</v>
      </c>
      <c r="AN153" s="93">
        <f t="shared" si="58"/>
        <v>0</v>
      </c>
      <c r="AO153" s="93" t="str">
        <f t="shared" si="65"/>
        <v>o</v>
      </c>
      <c r="AP153" s="94" t="str">
        <f t="shared" si="59"/>
        <v/>
      </c>
      <c r="AQ153" s="54">
        <v>0</v>
      </c>
      <c r="AR153" s="214">
        <f t="shared" si="60"/>
        <v>0</v>
      </c>
      <c r="AS153" s="214">
        <f t="shared" si="66"/>
        <v>0</v>
      </c>
      <c r="AT153" s="282">
        <f t="shared" si="67"/>
        <v>17.216666666666665</v>
      </c>
      <c r="AU153" s="268">
        <f>IF(F153&gt;0,RevisedCalcs!$AB$53*F153,"")</f>
        <v>0.73908104084323523</v>
      </c>
      <c r="AV153" s="268" t="str">
        <f>IF(AU153&lt;&gt;"","",SUMIFS(RevisedCalcs!$AF$6:$BN$6,RevisedCalcs!$AF$4:$BN$4,"&lt;="&amp;AT153)/10^3*VLOOKUP(AK153,RevisedCalcs!$AE$65:$AJ$72,6,FALSE))</f>
        <v/>
      </c>
      <c r="AW153" s="270" t="str">
        <f ca="1">IF(AU153="","",IF(AR153=1,-AU153*OFFSET(RevisedCalcs!$AD$79,0,MATCH(E152*24*60,RevisedCalcs!$AE$80:$AI$80,1)),""))</f>
        <v/>
      </c>
      <c r="AX153" s="268">
        <f t="shared" ca="1" si="68"/>
        <v>0.73908104084323523</v>
      </c>
    </row>
    <row r="154" spans="1:50" x14ac:dyDescent="0.3">
      <c r="A154" s="41" t="s">
        <v>316</v>
      </c>
      <c r="B154" s="42">
        <v>37</v>
      </c>
      <c r="C154" s="68" t="s">
        <v>301</v>
      </c>
      <c r="D154" s="95">
        <v>38670.363194444442</v>
      </c>
      <c r="E154" s="96">
        <v>1.0358796296296295E-2</v>
      </c>
      <c r="F154" s="41">
        <v>7</v>
      </c>
      <c r="G154" s="41">
        <v>2</v>
      </c>
      <c r="H154" s="97">
        <v>0.63318287036963739</v>
      </c>
      <c r="I154" s="98" t="s">
        <v>352</v>
      </c>
      <c r="J154" s="99">
        <v>911.7833333333333</v>
      </c>
      <c r="K154" s="100">
        <v>40496.363194444442</v>
      </c>
      <c r="L154" s="46">
        <v>53.6</v>
      </c>
      <c r="M154" s="101">
        <v>38670.370138888888</v>
      </c>
      <c r="N154" s="102">
        <v>-15</v>
      </c>
      <c r="O154" s="46">
        <v>53.6</v>
      </c>
      <c r="P154" s="57">
        <v>-15</v>
      </c>
      <c r="Q154" s="50">
        <v>15.196388888888889</v>
      </c>
      <c r="R154" s="103">
        <v>53.6</v>
      </c>
      <c r="S154" s="104">
        <v>1.0359318377855651</v>
      </c>
      <c r="T154" s="57">
        <v>183.2</v>
      </c>
      <c r="U154" s="105"/>
      <c r="V154" s="86">
        <v>68.599999999999994</v>
      </c>
      <c r="W154" s="86">
        <f t="shared" si="49"/>
        <v>67.564068162214426</v>
      </c>
      <c r="X154" s="86">
        <f t="shared" si="50"/>
        <v>9.7710000000000008</v>
      </c>
      <c r="Y154" s="86" t="str">
        <f t="shared" si="51"/>
        <v>Y</v>
      </c>
      <c r="Z154" s="88">
        <f t="shared" si="52"/>
        <v>1</v>
      </c>
      <c r="AA154" s="88" t="str">
        <f t="shared" si="53"/>
        <v>+</v>
      </c>
      <c r="AB154" s="89">
        <f t="shared" si="69"/>
        <v>58.828999999999994</v>
      </c>
      <c r="AC154" s="89">
        <f t="shared" si="69"/>
        <v>3.7823999999999991</v>
      </c>
      <c r="AD154" s="88">
        <f t="shared" si="54"/>
        <v>1</v>
      </c>
      <c r="AE154" s="88">
        <v>3</v>
      </c>
      <c r="AF154" s="87">
        <f t="shared" si="61"/>
        <v>1</v>
      </c>
      <c r="AG154" s="88">
        <f t="shared" si="62"/>
        <v>1</v>
      </c>
      <c r="AH154" s="90">
        <f t="shared" si="55"/>
        <v>-13.964068162214435</v>
      </c>
      <c r="AI154" s="91">
        <f t="shared" si="63"/>
        <v>43.828999999999994</v>
      </c>
      <c r="AJ154" s="82">
        <f t="shared" si="56"/>
        <v>-11.217600000000001</v>
      </c>
      <c r="AK154" s="271">
        <f t="shared" si="64"/>
        <v>108</v>
      </c>
      <c r="AL154" s="271">
        <f>VLOOKUP(AK154,RevisedCalcs!$AE$65:$AJ$72,2,FALSE)</f>
        <v>720</v>
      </c>
      <c r="AM154" s="92" t="str">
        <f t="shared" si="57"/>
        <v>-20 to -10</v>
      </c>
      <c r="AN154" s="93">
        <f t="shared" si="58"/>
        <v>1</v>
      </c>
      <c r="AO154" s="93" t="str">
        <f t="shared" si="65"/>
        <v>+</v>
      </c>
      <c r="AP154" s="94" t="str">
        <f t="shared" si="59"/>
        <v/>
      </c>
      <c r="AQ154" s="54">
        <v>0</v>
      </c>
      <c r="AR154" s="214">
        <f t="shared" si="60"/>
        <v>0</v>
      </c>
      <c r="AS154" s="214">
        <f t="shared" si="66"/>
        <v>0</v>
      </c>
      <c r="AT154" s="282">
        <f t="shared" si="67"/>
        <v>14.916666666666664</v>
      </c>
      <c r="AU154" s="268">
        <f>IF(F154&gt;0,RevisedCalcs!$AB$53*F154,"")</f>
        <v>0.97614477092502772</v>
      </c>
      <c r="AV154" s="268" t="str">
        <f>IF(AU154&lt;&gt;"","",SUMIFS(RevisedCalcs!$AF$6:$BN$6,RevisedCalcs!$AF$4:$BN$4,"&lt;="&amp;AT154)/10^3*VLOOKUP(AK154,RevisedCalcs!$AE$65:$AJ$72,6,FALSE))</f>
        <v/>
      </c>
      <c r="AW154" s="270" t="str">
        <f ca="1">IF(AU154="","",IF(AR154=1,-AU154*OFFSET(RevisedCalcs!$AD$79,0,MATCH(E153*24*60,RevisedCalcs!$AE$80:$AI$80,1)),""))</f>
        <v/>
      </c>
      <c r="AX154" s="268">
        <f t="shared" ca="1" si="68"/>
        <v>0.97614477092502772</v>
      </c>
    </row>
    <row r="155" spans="1:50" x14ac:dyDescent="0.3">
      <c r="A155" s="194" t="s">
        <v>316</v>
      </c>
      <c r="B155" s="205">
        <v>38</v>
      </c>
      <c r="C155" s="206" t="s">
        <v>303</v>
      </c>
      <c r="D155" s="207">
        <v>38670.604166666664</v>
      </c>
      <c r="E155" s="208">
        <v>1.2997685185185183E-2</v>
      </c>
      <c r="F155" s="194">
        <v>0</v>
      </c>
      <c r="G155" s="194">
        <v>2</v>
      </c>
      <c r="H155" s="195">
        <v>0.23061342592700385</v>
      </c>
      <c r="I155" s="196" t="s">
        <v>353</v>
      </c>
      <c r="J155" s="197">
        <v>332.08333333333331</v>
      </c>
      <c r="K155" s="209">
        <v>40496.604166666664</v>
      </c>
      <c r="L155" s="199">
        <v>95</v>
      </c>
      <c r="M155" s="101">
        <v>38670.620138888888</v>
      </c>
      <c r="N155" s="210">
        <v>1.0000000000000001E-5</v>
      </c>
      <c r="O155" s="199">
        <v>95</v>
      </c>
      <c r="P155" s="201">
        <v>0</v>
      </c>
      <c r="Q155" s="202">
        <v>5.5347222222222223</v>
      </c>
      <c r="R155" s="203">
        <v>95</v>
      </c>
      <c r="S155" s="204">
        <v>26.94289580048795</v>
      </c>
      <c r="T155" s="201">
        <v>168.8</v>
      </c>
      <c r="U155" s="105"/>
      <c r="V155" s="57">
        <v>95</v>
      </c>
      <c r="W155" s="57">
        <f t="shared" si="49"/>
        <v>68.057104199512054</v>
      </c>
      <c r="X155" s="86">
        <f t="shared" si="50"/>
        <v>43.587004944000007</v>
      </c>
      <c r="Y155" s="86" t="str">
        <f t="shared" si="51"/>
        <v/>
      </c>
      <c r="Z155" s="44">
        <f t="shared" si="52"/>
        <v>1</v>
      </c>
      <c r="AA155" s="44" t="str">
        <f t="shared" si="53"/>
        <v>+</v>
      </c>
      <c r="AB155" s="89">
        <f t="shared" si="69"/>
        <v>51.412995055999993</v>
      </c>
      <c r="AC155" s="89">
        <f t="shared" si="69"/>
        <v>-0.26160269600000002</v>
      </c>
      <c r="AD155" s="44">
        <f t="shared" si="54"/>
        <v>1</v>
      </c>
      <c r="AE155" s="44">
        <v>3</v>
      </c>
      <c r="AF155" s="87">
        <f t="shared" si="61"/>
        <v>1</v>
      </c>
      <c r="AG155" s="44">
        <f t="shared" si="62"/>
        <v>0</v>
      </c>
      <c r="AH155" s="90">
        <f t="shared" si="55"/>
        <v>26.94289580048795</v>
      </c>
      <c r="AI155" s="91">
        <f t="shared" si="63"/>
        <v>51.412995055999993</v>
      </c>
      <c r="AJ155" s="82">
        <f t="shared" si="56"/>
        <v>-0.26160269600000002</v>
      </c>
      <c r="AK155" s="271">
        <f t="shared" si="64"/>
        <v>106</v>
      </c>
      <c r="AL155" s="271">
        <f>VLOOKUP(AK155,RevisedCalcs!$AE$65:$AJ$72,2,FALSE)</f>
        <v>240</v>
      </c>
      <c r="AM155" s="92" t="str">
        <f t="shared" si="57"/>
        <v>0 to 10</v>
      </c>
      <c r="AN155" s="93">
        <f t="shared" si="58"/>
        <v>1</v>
      </c>
      <c r="AO155" s="93" t="str">
        <f t="shared" si="65"/>
        <v>+</v>
      </c>
      <c r="AP155" s="94" t="str">
        <f t="shared" si="59"/>
        <v/>
      </c>
      <c r="AQ155" s="224">
        <v>1</v>
      </c>
      <c r="AR155" s="214">
        <f t="shared" si="60"/>
        <v>0</v>
      </c>
      <c r="AS155" s="214">
        <f t="shared" si="66"/>
        <v>1</v>
      </c>
      <c r="AT155" s="282">
        <f t="shared" si="67"/>
        <v>18.716666666666665</v>
      </c>
      <c r="AU155" s="268" t="str">
        <f>IF(F155&gt;0,RevisedCalcs!$AB$53*F155,"")</f>
        <v/>
      </c>
      <c r="AV155" s="268">
        <f>IF(AU155&lt;&gt;"","",SUMIFS(RevisedCalcs!$AF$6:$BN$6,RevisedCalcs!$AF$4:$BN$4,"&lt;="&amp;AT155)/10^3*VLOOKUP(AK155,RevisedCalcs!$AE$65:$AJ$72,6,FALSE))</f>
        <v>0.46748538410927876</v>
      </c>
      <c r="AW155" s="270" t="str">
        <f ca="1">IF(AU155="","",IF(AR155=1,-AU155*OFFSET(RevisedCalcs!$AD$79,0,MATCH(E154*24*60,RevisedCalcs!$AE$80:$AI$80,1)),""))</f>
        <v/>
      </c>
      <c r="AX155" s="268">
        <f t="shared" ca="1" si="68"/>
        <v>0.46748538410927876</v>
      </c>
    </row>
    <row r="156" spans="1:50" x14ac:dyDescent="0.3">
      <c r="A156" s="41" t="s">
        <v>316</v>
      </c>
      <c r="B156" s="42">
        <v>39</v>
      </c>
      <c r="C156" s="68" t="s">
        <v>305</v>
      </c>
      <c r="D156" s="95">
        <v>38670.651388888888</v>
      </c>
      <c r="E156" s="96">
        <v>9.2476851851851852E-3</v>
      </c>
      <c r="F156" s="41">
        <v>4.7</v>
      </c>
      <c r="G156" s="41">
        <v>2</v>
      </c>
      <c r="H156" s="97">
        <v>3.422453704115469E-2</v>
      </c>
      <c r="I156" s="98" t="s">
        <v>354</v>
      </c>
      <c r="J156" s="99">
        <v>49.283333333333331</v>
      </c>
      <c r="K156" s="100">
        <v>40496.651388888888</v>
      </c>
      <c r="L156" s="46">
        <v>149</v>
      </c>
      <c r="M156" s="101">
        <v>38670.661805555559</v>
      </c>
      <c r="N156" s="102">
        <v>-2.9</v>
      </c>
      <c r="O156" s="46">
        <v>149</v>
      </c>
      <c r="P156" s="57">
        <v>-2.9</v>
      </c>
      <c r="Q156" s="50">
        <v>0.82138888888888884</v>
      </c>
      <c r="R156" s="103">
        <v>149</v>
      </c>
      <c r="S156" s="104">
        <v>129.18873744255305</v>
      </c>
      <c r="T156" s="57">
        <v>181.4</v>
      </c>
      <c r="U156" s="105"/>
      <c r="V156" s="57">
        <v>151.9</v>
      </c>
      <c r="W156" s="57">
        <f t="shared" si="49"/>
        <v>22.711262557446958</v>
      </c>
      <c r="X156" s="86">
        <f t="shared" si="50"/>
        <v>99.053240000000017</v>
      </c>
      <c r="Y156" s="86" t="str">
        <f t="shared" si="51"/>
        <v/>
      </c>
      <c r="Z156" s="44">
        <f t="shared" si="52"/>
        <v>0</v>
      </c>
      <c r="AA156" s="44" t="str">
        <f t="shared" si="53"/>
        <v>o</v>
      </c>
      <c r="AB156" s="89">
        <f t="shared" si="69"/>
        <v>52.846759999999996</v>
      </c>
      <c r="AC156" s="89">
        <f t="shared" si="69"/>
        <v>0.52023999999999981</v>
      </c>
      <c r="AD156" s="44">
        <f t="shared" si="54"/>
        <v>1</v>
      </c>
      <c r="AE156" s="44">
        <v>3</v>
      </c>
      <c r="AF156" s="87">
        <f t="shared" si="61"/>
        <v>1</v>
      </c>
      <c r="AG156" s="44">
        <f t="shared" si="62"/>
        <v>0</v>
      </c>
      <c r="AH156" s="90">
        <f t="shared" si="55"/>
        <v>126.28873744255304</v>
      </c>
      <c r="AI156" s="91">
        <f t="shared" si="63"/>
        <v>49.946759999999998</v>
      </c>
      <c r="AJ156" s="82">
        <f t="shared" si="56"/>
        <v>-2.3797600000000001</v>
      </c>
      <c r="AK156" s="271">
        <f t="shared" si="64"/>
        <v>103</v>
      </c>
      <c r="AL156" s="271">
        <f>VLOOKUP(AK156,RevisedCalcs!$AE$65:$AJ$72,2,FALSE)</f>
        <v>45</v>
      </c>
      <c r="AM156" s="92" t="str">
        <f t="shared" si="57"/>
        <v>-10 to 0</v>
      </c>
      <c r="AN156" s="93">
        <f t="shared" si="58"/>
        <v>0</v>
      </c>
      <c r="AO156" s="93" t="str">
        <f t="shared" si="65"/>
        <v>o</v>
      </c>
      <c r="AP156" s="94" t="str">
        <f t="shared" si="59"/>
        <v/>
      </c>
      <c r="AQ156" s="54">
        <v>0</v>
      </c>
      <c r="AR156" s="214">
        <f t="shared" si="60"/>
        <v>0</v>
      </c>
      <c r="AS156" s="214">
        <f t="shared" si="66"/>
        <v>0</v>
      </c>
      <c r="AT156" s="282">
        <f t="shared" si="67"/>
        <v>13.316666666666666</v>
      </c>
      <c r="AU156" s="268">
        <f>IF(F156&gt;0,RevisedCalcs!$AB$53*F156,"")</f>
        <v>0.65541148904966151</v>
      </c>
      <c r="AV156" s="268" t="str">
        <f>IF(AU156&lt;&gt;"","",SUMIFS(RevisedCalcs!$AF$6:$BN$6,RevisedCalcs!$AF$4:$BN$4,"&lt;="&amp;AT156)/10^3*VLOOKUP(AK156,RevisedCalcs!$AE$65:$AJ$72,6,FALSE))</f>
        <v/>
      </c>
      <c r="AW156" s="270" t="str">
        <f ca="1">IF(AU156="","",IF(AR156=1,-AU156*OFFSET(RevisedCalcs!$AD$79,0,MATCH(E155*24*60,RevisedCalcs!$AE$80:$AI$80,1)),""))</f>
        <v/>
      </c>
      <c r="AX156" s="268">
        <f t="shared" ca="1" si="68"/>
        <v>0.65541148904966151</v>
      </c>
    </row>
    <row r="157" spans="1:50" x14ac:dyDescent="0.3">
      <c r="A157" s="194" t="s">
        <v>316</v>
      </c>
      <c r="B157" s="205">
        <v>40</v>
      </c>
      <c r="C157" s="206" t="s">
        <v>307</v>
      </c>
      <c r="D157" s="207">
        <v>38670.73541666667</v>
      </c>
      <c r="E157" s="208">
        <v>1.2800925925925926E-2</v>
      </c>
      <c r="F157" s="194">
        <v>0</v>
      </c>
      <c r="G157" s="194">
        <v>2</v>
      </c>
      <c r="H157" s="195">
        <v>7.4780092596483883E-2</v>
      </c>
      <c r="I157" s="196" t="s">
        <v>355</v>
      </c>
      <c r="J157" s="197">
        <v>107.68333333333334</v>
      </c>
      <c r="K157" s="209">
        <v>40496.73541666667</v>
      </c>
      <c r="L157" s="199">
        <v>98.6</v>
      </c>
      <c r="M157" s="101">
        <v>38670.745138888888</v>
      </c>
      <c r="N157" s="200">
        <v>-7.1</v>
      </c>
      <c r="O157" s="199">
        <v>98.6</v>
      </c>
      <c r="P157" s="201">
        <v>-7.1</v>
      </c>
      <c r="Q157" s="202">
        <v>1.7947222222222223</v>
      </c>
      <c r="R157" s="203">
        <v>98.6</v>
      </c>
      <c r="S157" s="204">
        <v>101.24323381735869</v>
      </c>
      <c r="T157" s="201">
        <v>152.6</v>
      </c>
      <c r="U157" s="105"/>
      <c r="V157" s="57">
        <v>105.69999999999999</v>
      </c>
      <c r="W157" s="57">
        <f t="shared" si="49"/>
        <v>4.456766182641303</v>
      </c>
      <c r="X157" s="86">
        <f t="shared" si="50"/>
        <v>50.776759999999989</v>
      </c>
      <c r="Y157" s="86" t="str">
        <f t="shared" si="51"/>
        <v/>
      </c>
      <c r="Z157" s="44">
        <f t="shared" si="52"/>
        <v>0</v>
      </c>
      <c r="AA157" s="44" t="str">
        <f t="shared" si="53"/>
        <v>o</v>
      </c>
      <c r="AB157" s="89">
        <f t="shared" si="69"/>
        <v>54.92324</v>
      </c>
      <c r="AC157" s="89">
        <f t="shared" si="69"/>
        <v>1.6525600000000003</v>
      </c>
      <c r="AD157" s="44">
        <f t="shared" si="54"/>
        <v>1</v>
      </c>
      <c r="AE157" s="44">
        <v>3</v>
      </c>
      <c r="AF157" s="87">
        <f t="shared" si="61"/>
        <v>0</v>
      </c>
      <c r="AG157" s="44">
        <f t="shared" si="62"/>
        <v>0</v>
      </c>
      <c r="AH157" s="90">
        <f t="shared" si="55"/>
        <v>94.143233817358691</v>
      </c>
      <c r="AI157" s="91">
        <f t="shared" si="63"/>
        <v>47.823239999999998</v>
      </c>
      <c r="AJ157" s="82">
        <f t="shared" si="56"/>
        <v>-5.4474399999999994</v>
      </c>
      <c r="AK157" s="271">
        <f t="shared" si="64"/>
        <v>105</v>
      </c>
      <c r="AL157" s="271">
        <f>VLOOKUP(AK157,RevisedCalcs!$AE$65:$AJ$72,2,FALSE)</f>
        <v>105</v>
      </c>
      <c r="AM157" s="92" t="str">
        <f t="shared" si="57"/>
        <v>-10 to 0</v>
      </c>
      <c r="AN157" s="93">
        <f t="shared" si="58"/>
        <v>0</v>
      </c>
      <c r="AO157" s="93" t="str">
        <f t="shared" si="65"/>
        <v>o</v>
      </c>
      <c r="AP157" s="94" t="str">
        <f t="shared" si="59"/>
        <v/>
      </c>
      <c r="AQ157" s="224">
        <v>1</v>
      </c>
      <c r="AR157" s="214">
        <f t="shared" si="60"/>
        <v>0</v>
      </c>
      <c r="AS157" s="214">
        <f t="shared" si="66"/>
        <v>0</v>
      </c>
      <c r="AT157" s="282">
        <f t="shared" si="67"/>
        <v>18.433333333333334</v>
      </c>
      <c r="AU157" s="268" t="str">
        <f>IF(F157&gt;0,RevisedCalcs!$AB$53*F157,"")</f>
        <v/>
      </c>
      <c r="AV157" s="268">
        <f>IF(AU157&lt;&gt;"","",SUMIFS(RevisedCalcs!$AF$6:$BN$6,RevisedCalcs!$AF$4:$BN$4,"&lt;="&amp;AT157)/10^3*VLOOKUP(AK157,RevisedCalcs!$AE$65:$AJ$72,6,FALSE))</f>
        <v>0.41080118903335805</v>
      </c>
      <c r="AW157" s="270" t="str">
        <f ca="1">IF(AU157="","",IF(AR157=1,-AU157*OFFSET(RevisedCalcs!$AD$79,0,MATCH(E156*24*60,RevisedCalcs!$AE$80:$AI$80,1)),""))</f>
        <v/>
      </c>
      <c r="AX157" s="268">
        <f t="shared" ca="1" si="68"/>
        <v>0.41080118903335805</v>
      </c>
    </row>
    <row r="158" spans="1:50" x14ac:dyDescent="0.3">
      <c r="A158" s="41" t="s">
        <v>316</v>
      </c>
      <c r="B158" s="42">
        <v>41</v>
      </c>
      <c r="C158" s="68" t="s">
        <v>309</v>
      </c>
      <c r="D158" s="95">
        <v>38670.756944444445</v>
      </c>
      <c r="E158" s="96">
        <v>6.4467592592592597E-3</v>
      </c>
      <c r="F158" s="41">
        <v>3.4</v>
      </c>
      <c r="G158" s="41">
        <v>2</v>
      </c>
      <c r="H158" s="97">
        <v>8.7268518473138101E-3</v>
      </c>
      <c r="I158" s="98" t="s">
        <v>356</v>
      </c>
      <c r="J158" s="99">
        <v>12.566666666666666</v>
      </c>
      <c r="K158" s="100">
        <v>40496.756944444445</v>
      </c>
      <c r="L158" s="46">
        <v>145.4</v>
      </c>
      <c r="M158" s="101">
        <v>38670.745138888888</v>
      </c>
      <c r="N158" s="102">
        <v>-7.1</v>
      </c>
      <c r="O158" s="46">
        <v>145.4</v>
      </c>
      <c r="P158" s="57">
        <v>-7.1</v>
      </c>
      <c r="Q158" s="50">
        <v>0.20944444444444443</v>
      </c>
      <c r="R158" s="103">
        <v>145.4</v>
      </c>
      <c r="S158" s="104">
        <v>148.52591616244078</v>
      </c>
      <c r="T158" s="57">
        <v>185</v>
      </c>
      <c r="U158" s="105"/>
      <c r="V158" s="57">
        <v>152.5</v>
      </c>
      <c r="W158" s="57">
        <f t="shared" si="49"/>
        <v>3.9740838375592205</v>
      </c>
      <c r="X158" s="86">
        <f t="shared" si="50"/>
        <v>97.576760000000007</v>
      </c>
      <c r="Y158" s="86" t="str">
        <f t="shared" si="51"/>
        <v/>
      </c>
      <c r="Z158" s="44">
        <f t="shared" si="52"/>
        <v>0</v>
      </c>
      <c r="AA158" s="44" t="str">
        <f t="shared" si="53"/>
        <v>o</v>
      </c>
      <c r="AB158" s="89">
        <f t="shared" si="69"/>
        <v>54.92324</v>
      </c>
      <c r="AC158" s="89">
        <f t="shared" si="69"/>
        <v>1.6525600000000003</v>
      </c>
      <c r="AD158" s="44">
        <f t="shared" si="54"/>
        <v>1</v>
      </c>
      <c r="AE158" s="44">
        <v>3</v>
      </c>
      <c r="AF158" s="87">
        <f t="shared" si="61"/>
        <v>0</v>
      </c>
      <c r="AG158" s="44">
        <f t="shared" si="62"/>
        <v>0</v>
      </c>
      <c r="AH158" s="90">
        <f t="shared" si="55"/>
        <v>141.42591616244079</v>
      </c>
      <c r="AI158" s="91">
        <f t="shared" si="63"/>
        <v>47.823239999999998</v>
      </c>
      <c r="AJ158" s="82">
        <f t="shared" si="56"/>
        <v>-5.4474399999999994</v>
      </c>
      <c r="AK158" s="271">
        <f t="shared" si="64"/>
        <v>102</v>
      </c>
      <c r="AL158" s="271">
        <f>VLOOKUP(AK158,RevisedCalcs!$AE$65:$AJ$72,2,FALSE)</f>
        <v>18</v>
      </c>
      <c r="AM158" s="92" t="str">
        <f t="shared" si="57"/>
        <v>-10 to 0</v>
      </c>
      <c r="AN158" s="93">
        <f t="shared" si="58"/>
        <v>0</v>
      </c>
      <c r="AO158" s="93" t="str">
        <f t="shared" si="65"/>
        <v>o</v>
      </c>
      <c r="AP158" s="94" t="str">
        <f t="shared" si="59"/>
        <v/>
      </c>
      <c r="AQ158" s="54">
        <v>0</v>
      </c>
      <c r="AR158" s="214">
        <f t="shared" si="60"/>
        <v>1</v>
      </c>
      <c r="AS158" s="214">
        <f t="shared" si="66"/>
        <v>0</v>
      </c>
      <c r="AT158" s="282">
        <f t="shared" si="67"/>
        <v>9.2833333333333332</v>
      </c>
      <c r="AU158" s="268">
        <f>IF(F158&gt;0,RevisedCalcs!$AB$53*F158,"")</f>
        <v>0.47412746016358487</v>
      </c>
      <c r="AV158" s="268" t="str">
        <f>IF(AU158&lt;&gt;"","",SUMIFS(RevisedCalcs!$AF$6:$BN$6,RevisedCalcs!$AF$4:$BN$4,"&lt;="&amp;AT158)/10^3*VLOOKUP(AK158,RevisedCalcs!$AE$65:$AJ$72,6,FALSE))</f>
        <v/>
      </c>
      <c r="AW158" s="270">
        <f ca="1">IF(AU158="","",IF(AR158=1,-AU158*OFFSET(RevisedCalcs!$AD$79,0,MATCH(E157*24*60,RevisedCalcs!$AE$80:$AI$80,1)),""))</f>
        <v>-0.17609337690828183</v>
      </c>
      <c r="AX158" s="268">
        <f t="shared" ca="1" si="68"/>
        <v>0.29803408325530301</v>
      </c>
    </row>
    <row r="159" spans="1:50" x14ac:dyDescent="0.3">
      <c r="A159" s="41" t="s">
        <v>316</v>
      </c>
      <c r="B159" s="42">
        <v>42</v>
      </c>
      <c r="C159" s="68" t="s">
        <v>311</v>
      </c>
      <c r="D159" s="95">
        <v>38670.820833333331</v>
      </c>
      <c r="E159" s="96">
        <v>3.7500000000000003E-3</v>
      </c>
      <c r="F159" s="41">
        <v>0</v>
      </c>
      <c r="G159" s="41">
        <v>2</v>
      </c>
      <c r="H159" s="97">
        <v>5.744212962599704E-2</v>
      </c>
      <c r="I159" s="98" t="s">
        <v>357</v>
      </c>
      <c r="J159" s="99">
        <v>82.716666666666669</v>
      </c>
      <c r="K159" s="100">
        <v>40496.820833333331</v>
      </c>
      <c r="L159" s="46">
        <v>107.6</v>
      </c>
      <c r="M159" s="101">
        <v>38670.828472222223</v>
      </c>
      <c r="N159" s="102">
        <v>-9</v>
      </c>
      <c r="O159" s="46">
        <v>107.6</v>
      </c>
      <c r="P159" s="57">
        <v>-9</v>
      </c>
      <c r="Q159" s="50">
        <v>1.3786111111111112</v>
      </c>
      <c r="R159" s="103">
        <v>107.6</v>
      </c>
      <c r="S159" s="104">
        <v>120.3493998585017</v>
      </c>
      <c r="T159" s="57">
        <v>140</v>
      </c>
      <c r="U159" s="105"/>
      <c r="V159" s="57">
        <v>116.6</v>
      </c>
      <c r="W159" s="57">
        <f t="shared" si="49"/>
        <v>3.7493998585017039</v>
      </c>
      <c r="X159" s="86">
        <f t="shared" si="50"/>
        <v>60.737400000000001</v>
      </c>
      <c r="Y159" s="86" t="str">
        <f t="shared" si="51"/>
        <v/>
      </c>
      <c r="Z159" s="44">
        <f t="shared" si="52"/>
        <v>0</v>
      </c>
      <c r="AA159" s="44" t="str">
        <f t="shared" si="53"/>
        <v>o</v>
      </c>
      <c r="AB159" s="89">
        <f t="shared" si="69"/>
        <v>55.862599999999993</v>
      </c>
      <c r="AC159" s="89">
        <f t="shared" si="69"/>
        <v>2.1647999999999996</v>
      </c>
      <c r="AD159" s="44">
        <f t="shared" si="54"/>
        <v>1</v>
      </c>
      <c r="AE159" s="44">
        <v>3</v>
      </c>
      <c r="AF159" s="87">
        <f t="shared" si="61"/>
        <v>0</v>
      </c>
      <c r="AG159" s="44">
        <f t="shared" si="62"/>
        <v>0</v>
      </c>
      <c r="AH159" s="90">
        <f t="shared" si="55"/>
        <v>111.3493998585017</v>
      </c>
      <c r="AI159" s="91">
        <f t="shared" si="63"/>
        <v>46.862599999999993</v>
      </c>
      <c r="AJ159" s="82">
        <f t="shared" si="56"/>
        <v>-6.8352000000000004</v>
      </c>
      <c r="AK159" s="271">
        <f t="shared" si="64"/>
        <v>104</v>
      </c>
      <c r="AL159" s="271">
        <f>VLOOKUP(AK159,RevisedCalcs!$AE$65:$AJ$72,2,FALSE)</f>
        <v>75</v>
      </c>
      <c r="AM159" s="92" t="str">
        <f t="shared" si="57"/>
        <v>-10 to 0</v>
      </c>
      <c r="AN159" s="93">
        <f t="shared" si="58"/>
        <v>0</v>
      </c>
      <c r="AO159" s="93" t="str">
        <f t="shared" si="65"/>
        <v>o</v>
      </c>
      <c r="AP159" s="94" t="str">
        <f t="shared" si="59"/>
        <v/>
      </c>
      <c r="AQ159" s="54">
        <v>0</v>
      </c>
      <c r="AR159" s="214">
        <f t="shared" si="60"/>
        <v>0</v>
      </c>
      <c r="AS159" s="214">
        <f t="shared" si="66"/>
        <v>0</v>
      </c>
      <c r="AT159" s="282">
        <f t="shared" si="67"/>
        <v>5.4</v>
      </c>
      <c r="AU159" s="268" t="str">
        <f>IF(F159&gt;0,RevisedCalcs!$AB$53*F159,"")</f>
        <v/>
      </c>
      <c r="AV159" s="268">
        <f>IF(AU159&lt;&gt;"","",SUMIFS(RevisedCalcs!$AF$6:$BN$6,RevisedCalcs!$AF$4:$BN$4,"&lt;="&amp;AT159)/10^3*VLOOKUP(AK159,RevisedCalcs!$AE$65:$AJ$72,6,FALSE))</f>
        <v>0.29966137745795463</v>
      </c>
      <c r="AW159" s="270" t="str">
        <f ca="1">IF(AU159="","",IF(AR159=1,-AU159*OFFSET(RevisedCalcs!$AD$79,0,MATCH(E158*24*60,RevisedCalcs!$AE$80:$AI$80,1)),""))</f>
        <v/>
      </c>
      <c r="AX159" s="268">
        <f t="shared" ca="1" si="68"/>
        <v>0.29966137745795463</v>
      </c>
    </row>
    <row r="160" spans="1:50" x14ac:dyDescent="0.3">
      <c r="A160" s="41" t="s">
        <v>358</v>
      </c>
      <c r="B160" s="42">
        <v>2</v>
      </c>
      <c r="C160" s="68" t="s">
        <v>359</v>
      </c>
      <c r="D160" s="95">
        <v>38656.734027777777</v>
      </c>
      <c r="E160" s="96">
        <v>3.6284722222222225E-2</v>
      </c>
      <c r="F160" s="41">
        <v>1.9</v>
      </c>
      <c r="G160" s="41">
        <v>2</v>
      </c>
      <c r="H160" s="97">
        <v>1.7939814788405783E-3</v>
      </c>
      <c r="I160" s="98" t="s">
        <v>360</v>
      </c>
      <c r="J160" s="99">
        <v>2.5833333333333335</v>
      </c>
      <c r="K160" s="100">
        <v>40482.734027777777</v>
      </c>
      <c r="L160" s="46">
        <v>147.19999999999999</v>
      </c>
      <c r="M160" s="101">
        <v>38656.745138888888</v>
      </c>
      <c r="N160" s="102">
        <v>10.9</v>
      </c>
      <c r="O160" s="46">
        <v>147.19999999999999</v>
      </c>
      <c r="P160" s="57">
        <v>10.9</v>
      </c>
      <c r="Q160" s="50">
        <v>4.3055555555555555E-2</v>
      </c>
      <c r="R160" s="103">
        <v>147.19999999999999</v>
      </c>
      <c r="S160" s="104">
        <v>136.96067661185833</v>
      </c>
      <c r="T160" s="57">
        <v>170.6</v>
      </c>
      <c r="U160" s="105"/>
      <c r="V160" s="57">
        <v>136.29999999999998</v>
      </c>
      <c r="W160" s="57">
        <f t="shared" si="49"/>
        <v>0.66067661185834936</v>
      </c>
      <c r="X160" s="86">
        <f t="shared" si="50"/>
        <v>90.275959999999984</v>
      </c>
      <c r="Y160" s="86" t="str">
        <f t="shared" si="51"/>
        <v/>
      </c>
      <c r="Z160" s="44">
        <f t="shared" si="52"/>
        <v>0</v>
      </c>
      <c r="AA160" s="44" t="str">
        <f t="shared" si="53"/>
        <v>o</v>
      </c>
      <c r="AB160" s="89">
        <f t="shared" si="69"/>
        <v>46.024039999999999</v>
      </c>
      <c r="AC160" s="89">
        <f t="shared" si="69"/>
        <v>-3.2002399999999991</v>
      </c>
      <c r="AD160" s="44">
        <f t="shared" si="54"/>
        <v>1</v>
      </c>
      <c r="AE160" s="44">
        <v>5.4</v>
      </c>
      <c r="AF160" s="87">
        <f t="shared" si="61"/>
        <v>0</v>
      </c>
      <c r="AG160" s="44">
        <f t="shared" si="62"/>
        <v>0</v>
      </c>
      <c r="AH160" s="90">
        <f t="shared" si="55"/>
        <v>147.86067661185834</v>
      </c>
      <c r="AI160" s="91">
        <f t="shared" si="63"/>
        <v>56.924039999999998</v>
      </c>
      <c r="AJ160" s="82">
        <f t="shared" si="56"/>
        <v>7.6997600000000013</v>
      </c>
      <c r="AK160" s="271">
        <f t="shared" si="64"/>
        <v>101</v>
      </c>
      <c r="AL160" s="271">
        <f>VLOOKUP(AK160,RevisedCalcs!$AE$65:$AJ$72,2,FALSE)</f>
        <v>3</v>
      </c>
      <c r="AM160" s="92" t="str">
        <f t="shared" si="57"/>
        <v>10 to 20</v>
      </c>
      <c r="AN160" s="93">
        <f t="shared" si="58"/>
        <v>0</v>
      </c>
      <c r="AO160" s="93" t="str">
        <f t="shared" si="65"/>
        <v>o</v>
      </c>
      <c r="AP160" s="94" t="str">
        <f t="shared" si="59"/>
        <v/>
      </c>
      <c r="AQ160" s="54">
        <v>0</v>
      </c>
      <c r="AR160" s="214">
        <f t="shared" si="60"/>
        <v>0</v>
      </c>
      <c r="AS160" s="214">
        <f t="shared" si="66"/>
        <v>0</v>
      </c>
      <c r="AT160" s="282">
        <f t="shared" si="67"/>
        <v>52.25</v>
      </c>
      <c r="AU160" s="268">
        <f>IF(F160&gt;0,RevisedCalcs!$AB$53*F160,"")</f>
        <v>0.26495358067965036</v>
      </c>
      <c r="AV160" s="268" t="str">
        <f>IF(AU160&lt;&gt;"","",SUMIFS(RevisedCalcs!$AF$6:$BN$6,RevisedCalcs!$AF$4:$BN$4,"&lt;="&amp;AT160)/10^3*VLOOKUP(AK160,RevisedCalcs!$AE$65:$AJ$72,6,FALSE))</f>
        <v/>
      </c>
      <c r="AW160" s="270" t="str">
        <f ca="1">IF(AU160="","",IF(AR160=1,-AU160*OFFSET(RevisedCalcs!$AD$79,0,MATCH(E159*24*60,RevisedCalcs!$AE$80:$AI$80,1)),""))</f>
        <v/>
      </c>
      <c r="AX160" s="268">
        <f t="shared" ca="1" si="68"/>
        <v>0.26495358067965036</v>
      </c>
    </row>
    <row r="161" spans="1:50" x14ac:dyDescent="0.3">
      <c r="A161" s="41" t="s">
        <v>358</v>
      </c>
      <c r="B161" s="42">
        <v>3</v>
      </c>
      <c r="C161" s="68" t="s">
        <v>361</v>
      </c>
      <c r="D161" s="95">
        <v>38656.82916666667</v>
      </c>
      <c r="E161" s="96">
        <v>6.4351851851851861E-3</v>
      </c>
      <c r="F161" s="41">
        <v>3.1</v>
      </c>
      <c r="G161" s="41">
        <v>2</v>
      </c>
      <c r="H161" s="97">
        <v>5.8854166672972497E-2</v>
      </c>
      <c r="I161" s="98" t="s">
        <v>362</v>
      </c>
      <c r="J161" s="99">
        <v>84.75</v>
      </c>
      <c r="K161" s="100">
        <v>40482.82916666667</v>
      </c>
      <c r="L161" s="46">
        <v>131</v>
      </c>
      <c r="M161" s="101">
        <v>38656.828472222223</v>
      </c>
      <c r="N161" s="102">
        <v>3.9</v>
      </c>
      <c r="O161" s="46">
        <v>131</v>
      </c>
      <c r="P161" s="57">
        <v>3.9</v>
      </c>
      <c r="Q161" s="50">
        <v>1.4125000000000001</v>
      </c>
      <c r="R161" s="103">
        <v>131</v>
      </c>
      <c r="S161" s="104">
        <v>127.02962497730516</v>
      </c>
      <c r="T161" s="57">
        <v>168.8</v>
      </c>
      <c r="U161" s="105"/>
      <c r="V161" s="57">
        <v>127.1</v>
      </c>
      <c r="W161" s="57">
        <f t="shared" si="49"/>
        <v>7.0375022694832978E-2</v>
      </c>
      <c r="X161" s="86">
        <f t="shared" si="50"/>
        <v>77.615160000000003</v>
      </c>
      <c r="Y161" s="86" t="str">
        <f t="shared" si="51"/>
        <v/>
      </c>
      <c r="Z161" s="44">
        <f t="shared" si="52"/>
        <v>0</v>
      </c>
      <c r="AA161" s="44" t="str">
        <f t="shared" si="53"/>
        <v>o</v>
      </c>
      <c r="AB161" s="89">
        <f t="shared" si="69"/>
        <v>49.484839999999998</v>
      </c>
      <c r="AC161" s="89">
        <f t="shared" si="69"/>
        <v>-1.31304</v>
      </c>
      <c r="AD161" s="44">
        <f t="shared" si="54"/>
        <v>1</v>
      </c>
      <c r="AE161" s="44">
        <v>5.4</v>
      </c>
      <c r="AF161" s="87">
        <f t="shared" si="61"/>
        <v>0</v>
      </c>
      <c r="AG161" s="44">
        <f t="shared" si="62"/>
        <v>0</v>
      </c>
      <c r="AH161" s="90">
        <f t="shared" si="55"/>
        <v>130.92962497730517</v>
      </c>
      <c r="AI161" s="91">
        <f t="shared" si="63"/>
        <v>53.384839999999997</v>
      </c>
      <c r="AJ161" s="82">
        <f t="shared" si="56"/>
        <v>2.5869599999999999</v>
      </c>
      <c r="AK161" s="271">
        <f t="shared" si="64"/>
        <v>104</v>
      </c>
      <c r="AL161" s="271">
        <f>VLOOKUP(AK161,RevisedCalcs!$AE$65:$AJ$72,2,FALSE)</f>
        <v>75</v>
      </c>
      <c r="AM161" s="92" t="str">
        <f t="shared" si="57"/>
        <v>0 to 10</v>
      </c>
      <c r="AN161" s="93">
        <f t="shared" si="58"/>
        <v>0</v>
      </c>
      <c r="AO161" s="93" t="str">
        <f t="shared" si="65"/>
        <v>o</v>
      </c>
      <c r="AP161" s="94" t="str">
        <f t="shared" si="59"/>
        <v/>
      </c>
      <c r="AQ161" s="54">
        <v>0</v>
      </c>
      <c r="AR161" s="214">
        <f t="shared" si="60"/>
        <v>0</v>
      </c>
      <c r="AS161" s="214">
        <f t="shared" si="66"/>
        <v>0</v>
      </c>
      <c r="AT161" s="282">
        <f t="shared" si="67"/>
        <v>9.2666666666666675</v>
      </c>
      <c r="AU161" s="268">
        <f>IF(F161&gt;0,RevisedCalcs!$AB$53*F161,"")</f>
        <v>0.43229268426679801</v>
      </c>
      <c r="AV161" s="268" t="str">
        <f>IF(AU161&lt;&gt;"","",SUMIFS(RevisedCalcs!$AF$6:$BN$6,RevisedCalcs!$AF$4:$BN$4,"&lt;="&amp;AT161)/10^3*VLOOKUP(AK161,RevisedCalcs!$AE$65:$AJ$72,6,FALSE))</f>
        <v/>
      </c>
      <c r="AW161" s="270" t="str">
        <f ca="1">IF(AU161="","",IF(AR161=1,-AU161*OFFSET(RevisedCalcs!$AD$79,0,MATCH(E160*24*60,RevisedCalcs!$AE$80:$AI$80,1)),""))</f>
        <v/>
      </c>
      <c r="AX161" s="268">
        <f t="shared" ca="1" si="68"/>
        <v>0.43229268426679801</v>
      </c>
    </row>
    <row r="162" spans="1:50" x14ac:dyDescent="0.3">
      <c r="A162" s="41" t="s">
        <v>358</v>
      </c>
      <c r="B162" s="42">
        <v>4</v>
      </c>
      <c r="C162" s="68" t="s">
        <v>363</v>
      </c>
      <c r="D162" s="95">
        <v>38656.84652777778</v>
      </c>
      <c r="E162" s="96">
        <v>8.1712962962962963E-3</v>
      </c>
      <c r="F162" s="41">
        <v>4.2</v>
      </c>
      <c r="G162" s="41">
        <v>2</v>
      </c>
      <c r="H162" s="97">
        <v>1.0925925926130731E-2</v>
      </c>
      <c r="I162" s="98" t="s">
        <v>364</v>
      </c>
      <c r="J162" s="99">
        <v>15.733333333333333</v>
      </c>
      <c r="K162" s="100">
        <v>40482.84652777778</v>
      </c>
      <c r="L162" s="46">
        <v>161.6</v>
      </c>
      <c r="M162" s="101">
        <v>38656.828472222223</v>
      </c>
      <c r="N162" s="102">
        <v>3.9</v>
      </c>
      <c r="O162" s="46">
        <v>161.6</v>
      </c>
      <c r="P162" s="57">
        <v>3.9</v>
      </c>
      <c r="Q162" s="50">
        <v>0.26222222222222219</v>
      </c>
      <c r="R162" s="103">
        <v>161.6</v>
      </c>
      <c r="S162" s="104">
        <v>156.78661356868557</v>
      </c>
      <c r="T162" s="57">
        <v>172.4</v>
      </c>
      <c r="U162" s="105"/>
      <c r="V162" s="57">
        <v>157.69999999999999</v>
      </c>
      <c r="W162" s="57">
        <f t="shared" si="49"/>
        <v>0.91338643131442154</v>
      </c>
      <c r="X162" s="86">
        <f t="shared" si="50"/>
        <v>108.21516</v>
      </c>
      <c r="Y162" s="86" t="str">
        <f t="shared" si="51"/>
        <v/>
      </c>
      <c r="Z162" s="44">
        <f t="shared" si="52"/>
        <v>0</v>
      </c>
      <c r="AA162" s="44" t="str">
        <f t="shared" si="53"/>
        <v>o</v>
      </c>
      <c r="AB162" s="89">
        <f t="shared" si="69"/>
        <v>49.484839999999998</v>
      </c>
      <c r="AC162" s="89">
        <f t="shared" si="69"/>
        <v>-1.31304</v>
      </c>
      <c r="AD162" s="44">
        <f t="shared" si="54"/>
        <v>1</v>
      </c>
      <c r="AE162" s="44">
        <v>5.4</v>
      </c>
      <c r="AF162" s="87">
        <f t="shared" si="61"/>
        <v>0</v>
      </c>
      <c r="AG162" s="44">
        <f t="shared" si="62"/>
        <v>0</v>
      </c>
      <c r="AH162" s="90">
        <f t="shared" si="55"/>
        <v>160.68661356868557</v>
      </c>
      <c r="AI162" s="91">
        <f t="shared" si="63"/>
        <v>53.384839999999997</v>
      </c>
      <c r="AJ162" s="82">
        <f t="shared" si="56"/>
        <v>2.5869599999999999</v>
      </c>
      <c r="AK162" s="271">
        <f t="shared" si="64"/>
        <v>102</v>
      </c>
      <c r="AL162" s="271">
        <f>VLOOKUP(AK162,RevisedCalcs!$AE$65:$AJ$72,2,FALSE)</f>
        <v>18</v>
      </c>
      <c r="AM162" s="92" t="str">
        <f t="shared" si="57"/>
        <v>0 to 10</v>
      </c>
      <c r="AN162" s="93">
        <f t="shared" si="58"/>
        <v>0</v>
      </c>
      <c r="AO162" s="93" t="str">
        <f t="shared" si="65"/>
        <v>o</v>
      </c>
      <c r="AP162" s="94" t="str">
        <f t="shared" si="59"/>
        <v/>
      </c>
      <c r="AQ162" s="54">
        <v>0</v>
      </c>
      <c r="AR162" s="214">
        <f t="shared" si="60"/>
        <v>0</v>
      </c>
      <c r="AS162" s="214">
        <f t="shared" si="66"/>
        <v>0</v>
      </c>
      <c r="AT162" s="282">
        <f t="shared" si="67"/>
        <v>11.766666666666667</v>
      </c>
      <c r="AU162" s="268">
        <f>IF(F162&gt;0,RevisedCalcs!$AB$53*F162,"")</f>
        <v>0.58568686255501667</v>
      </c>
      <c r="AV162" s="268" t="str">
        <f>IF(AU162&lt;&gt;"","",SUMIFS(RevisedCalcs!$AF$6:$BN$6,RevisedCalcs!$AF$4:$BN$4,"&lt;="&amp;AT162)/10^3*VLOOKUP(AK162,RevisedCalcs!$AE$65:$AJ$72,6,FALSE))</f>
        <v/>
      </c>
      <c r="AW162" s="270" t="str">
        <f ca="1">IF(AU162="","",IF(AR162=1,-AU162*OFFSET(RevisedCalcs!$AD$79,0,MATCH(E161*24*60,RevisedCalcs!$AE$80:$AI$80,1)),""))</f>
        <v/>
      </c>
      <c r="AX162" s="268">
        <f t="shared" ca="1" si="68"/>
        <v>0.58568686255501667</v>
      </c>
    </row>
    <row r="163" spans="1:50" x14ac:dyDescent="0.3">
      <c r="A163" s="41" t="s">
        <v>358</v>
      </c>
      <c r="B163" s="42">
        <v>5</v>
      </c>
      <c r="C163" s="68" t="s">
        <v>365</v>
      </c>
      <c r="D163" s="95">
        <v>38656.867361111108</v>
      </c>
      <c r="E163" s="96">
        <v>1.9675925925925928E-3</v>
      </c>
      <c r="F163" s="41">
        <v>0.6</v>
      </c>
      <c r="G163" s="41">
        <v>2</v>
      </c>
      <c r="H163" s="97">
        <v>1.2662037035624962E-2</v>
      </c>
      <c r="I163" s="98" t="s">
        <v>366</v>
      </c>
      <c r="J163" s="99">
        <v>18.233333333333334</v>
      </c>
      <c r="K163" s="100">
        <v>40482.867361111108</v>
      </c>
      <c r="L163" s="46">
        <v>163.4</v>
      </c>
      <c r="M163" s="101">
        <v>38656.870138888888</v>
      </c>
      <c r="N163" s="106">
        <v>1.0000000000000001E-5</v>
      </c>
      <c r="O163" s="46">
        <v>163.4</v>
      </c>
      <c r="P163" s="57">
        <v>0</v>
      </c>
      <c r="Q163" s="50">
        <v>0.30388888888888893</v>
      </c>
      <c r="R163" s="103">
        <v>163.4</v>
      </c>
      <c r="S163" s="104">
        <v>162.60872988116745</v>
      </c>
      <c r="T163" s="57">
        <v>170.6</v>
      </c>
      <c r="U163" s="105"/>
      <c r="V163" s="57">
        <v>163.4</v>
      </c>
      <c r="W163" s="57">
        <f t="shared" si="49"/>
        <v>0.79127011883255705</v>
      </c>
      <c r="X163" s="86">
        <f t="shared" si="50"/>
        <v>111.98700494400001</v>
      </c>
      <c r="Y163" s="86" t="str">
        <f t="shared" si="51"/>
        <v/>
      </c>
      <c r="Z163" s="44">
        <f t="shared" si="52"/>
        <v>0</v>
      </c>
      <c r="AA163" s="44" t="str">
        <f t="shared" si="53"/>
        <v>o</v>
      </c>
      <c r="AB163" s="89">
        <f t="shared" si="69"/>
        <v>51.412995055999993</v>
      </c>
      <c r="AC163" s="89">
        <f t="shared" si="69"/>
        <v>-0.26160269600000002</v>
      </c>
      <c r="AD163" s="44">
        <f t="shared" si="54"/>
        <v>1</v>
      </c>
      <c r="AE163" s="44">
        <v>5.4</v>
      </c>
      <c r="AF163" s="87">
        <f t="shared" si="61"/>
        <v>0</v>
      </c>
      <c r="AG163" s="44">
        <f t="shared" si="62"/>
        <v>0</v>
      </c>
      <c r="AH163" s="90">
        <f t="shared" si="55"/>
        <v>162.60872988116745</v>
      </c>
      <c r="AI163" s="91">
        <f t="shared" si="63"/>
        <v>51.412995055999993</v>
      </c>
      <c r="AJ163" s="82">
        <f t="shared" si="56"/>
        <v>-0.26160269600000002</v>
      </c>
      <c r="AK163" s="271">
        <f t="shared" si="64"/>
        <v>102</v>
      </c>
      <c r="AL163" s="271">
        <f>VLOOKUP(AK163,RevisedCalcs!$AE$65:$AJ$72,2,FALSE)</f>
        <v>18</v>
      </c>
      <c r="AM163" s="92" t="str">
        <f t="shared" si="57"/>
        <v>0 to 10</v>
      </c>
      <c r="AN163" s="93">
        <f t="shared" si="58"/>
        <v>0</v>
      </c>
      <c r="AO163" s="93" t="str">
        <f t="shared" si="65"/>
        <v>o</v>
      </c>
      <c r="AP163" s="94" t="str">
        <f t="shared" si="59"/>
        <v/>
      </c>
      <c r="AQ163" s="54">
        <v>0</v>
      </c>
      <c r="AR163" s="214">
        <f t="shared" si="60"/>
        <v>0</v>
      </c>
      <c r="AS163" s="214">
        <f t="shared" si="66"/>
        <v>0</v>
      </c>
      <c r="AT163" s="282">
        <f t="shared" si="67"/>
        <v>2.8333333333333335</v>
      </c>
      <c r="AU163" s="268">
        <f>IF(F163&gt;0,RevisedCalcs!$AB$53*F163,"")</f>
        <v>8.3669551793573799E-2</v>
      </c>
      <c r="AV163" s="268" t="str">
        <f>IF(AU163&lt;&gt;"","",SUMIFS(RevisedCalcs!$AF$6:$BN$6,RevisedCalcs!$AF$4:$BN$4,"&lt;="&amp;AT163)/10^3*VLOOKUP(AK163,RevisedCalcs!$AE$65:$AJ$72,6,FALSE))</f>
        <v/>
      </c>
      <c r="AW163" s="270" t="str">
        <f ca="1">IF(AU163="","",IF(AR163=1,-AU163*OFFSET(RevisedCalcs!$AD$79,0,MATCH(E162*24*60,RevisedCalcs!$AE$80:$AI$80,1)),""))</f>
        <v/>
      </c>
      <c r="AX163" s="268">
        <f t="shared" ca="1" si="68"/>
        <v>8.3669551793573799E-2</v>
      </c>
    </row>
    <row r="164" spans="1:50" x14ac:dyDescent="0.3">
      <c r="A164" s="41" t="s">
        <v>358</v>
      </c>
      <c r="B164" s="42">
        <v>6</v>
      </c>
      <c r="C164" s="68" t="s">
        <v>367</v>
      </c>
      <c r="D164" s="95">
        <v>38656.872916666667</v>
      </c>
      <c r="E164" s="96">
        <v>4.9537037037037041E-3</v>
      </c>
      <c r="F164" s="41">
        <v>3</v>
      </c>
      <c r="G164" s="41">
        <v>2</v>
      </c>
      <c r="H164" s="97">
        <v>3.5879629649571143E-3</v>
      </c>
      <c r="I164" s="98" t="s">
        <v>368</v>
      </c>
      <c r="J164" s="99">
        <v>5.166666666666667</v>
      </c>
      <c r="K164" s="100">
        <v>40482.872916666667</v>
      </c>
      <c r="L164" s="46">
        <v>168.8</v>
      </c>
      <c r="M164" s="101">
        <v>38656.870138888888</v>
      </c>
      <c r="N164" s="106">
        <v>1.0000000000000001E-5</v>
      </c>
      <c r="O164" s="46">
        <v>168.8</v>
      </c>
      <c r="P164" s="57">
        <v>0</v>
      </c>
      <c r="Q164" s="50">
        <v>8.611111111111111E-2</v>
      </c>
      <c r="R164" s="103">
        <v>168.8</v>
      </c>
      <c r="S164" s="104">
        <v>167.796715412021</v>
      </c>
      <c r="T164" s="57">
        <v>168.8</v>
      </c>
      <c r="U164" s="105"/>
      <c r="V164" s="57">
        <v>168.8</v>
      </c>
      <c r="W164" s="57">
        <f t="shared" si="49"/>
        <v>1.0032845879790102</v>
      </c>
      <c r="X164" s="86">
        <f t="shared" si="50"/>
        <v>117.38700494400001</v>
      </c>
      <c r="Y164" s="86" t="str">
        <f t="shared" si="51"/>
        <v/>
      </c>
      <c r="Z164" s="44">
        <f t="shared" si="52"/>
        <v>0</v>
      </c>
      <c r="AA164" s="44" t="str">
        <f t="shared" si="53"/>
        <v>o</v>
      </c>
      <c r="AB164" s="89">
        <f t="shared" si="69"/>
        <v>51.412995055999993</v>
      </c>
      <c r="AC164" s="89">
        <f t="shared" si="69"/>
        <v>-0.26160269600000002</v>
      </c>
      <c r="AD164" s="44">
        <f t="shared" si="54"/>
        <v>1</v>
      </c>
      <c r="AE164" s="44">
        <v>5.4</v>
      </c>
      <c r="AF164" s="87">
        <f t="shared" si="61"/>
        <v>0</v>
      </c>
      <c r="AG164" s="44">
        <f t="shared" si="62"/>
        <v>0</v>
      </c>
      <c r="AH164" s="90">
        <f t="shared" si="55"/>
        <v>167.796715412021</v>
      </c>
      <c r="AI164" s="91">
        <f t="shared" si="63"/>
        <v>51.412995055999993</v>
      </c>
      <c r="AJ164" s="82">
        <f t="shared" si="56"/>
        <v>-0.26160269600000002</v>
      </c>
      <c r="AK164" s="271">
        <f t="shared" si="64"/>
        <v>101</v>
      </c>
      <c r="AL164" s="271">
        <f>VLOOKUP(AK164,RevisedCalcs!$AE$65:$AJ$72,2,FALSE)</f>
        <v>3</v>
      </c>
      <c r="AM164" s="92" t="str">
        <f t="shared" si="57"/>
        <v>0 to 10</v>
      </c>
      <c r="AN164" s="93">
        <f t="shared" si="58"/>
        <v>0</v>
      </c>
      <c r="AO164" s="93" t="str">
        <f t="shared" si="65"/>
        <v>o</v>
      </c>
      <c r="AP164" s="94" t="str">
        <f t="shared" si="59"/>
        <v/>
      </c>
      <c r="AQ164" s="54">
        <v>0</v>
      </c>
      <c r="AR164" s="214">
        <f t="shared" si="60"/>
        <v>0</v>
      </c>
      <c r="AS164" s="214">
        <f t="shared" si="66"/>
        <v>0</v>
      </c>
      <c r="AT164" s="282">
        <f t="shared" si="67"/>
        <v>7.1333333333333346</v>
      </c>
      <c r="AU164" s="268">
        <f>IF(F164&gt;0,RevisedCalcs!$AB$53*F164,"")</f>
        <v>0.41834775896786902</v>
      </c>
      <c r="AV164" s="268" t="str">
        <f>IF(AU164&lt;&gt;"","",SUMIFS(RevisedCalcs!$AF$6:$BN$6,RevisedCalcs!$AF$4:$BN$4,"&lt;="&amp;AT164)/10^3*VLOOKUP(AK164,RevisedCalcs!$AE$65:$AJ$72,6,FALSE))</f>
        <v/>
      </c>
      <c r="AW164" s="270" t="str">
        <f ca="1">IF(AU164="","",IF(AR164=1,-AU164*OFFSET(RevisedCalcs!$AD$79,0,MATCH(E163*24*60,RevisedCalcs!$AE$80:$AI$80,1)),""))</f>
        <v/>
      </c>
      <c r="AX164" s="268">
        <f t="shared" ca="1" si="68"/>
        <v>0.41834775896786902</v>
      </c>
    </row>
    <row r="165" spans="1:50" x14ac:dyDescent="0.3">
      <c r="A165" s="194" t="s">
        <v>358</v>
      </c>
      <c r="B165" s="205">
        <v>7</v>
      </c>
      <c r="C165" s="206" t="s">
        <v>369</v>
      </c>
      <c r="D165" s="207">
        <v>38656.920138888891</v>
      </c>
      <c r="E165" s="208">
        <v>2.199074074074074E-4</v>
      </c>
      <c r="F165" s="194">
        <v>0</v>
      </c>
      <c r="G165" s="194">
        <v>2</v>
      </c>
      <c r="H165" s="195">
        <v>4.2268518518540077E-2</v>
      </c>
      <c r="I165" s="196" t="s">
        <v>370</v>
      </c>
      <c r="J165" s="197">
        <v>60.866666666666667</v>
      </c>
      <c r="K165" s="209">
        <v>40482.920138888891</v>
      </c>
      <c r="L165" s="199">
        <v>138.19999999999999</v>
      </c>
      <c r="M165" s="225">
        <v>38656.911805555559</v>
      </c>
      <c r="N165" s="200">
        <v>1</v>
      </c>
      <c r="O165" s="199">
        <v>138.19999999999999</v>
      </c>
      <c r="P165" s="201">
        <v>1</v>
      </c>
      <c r="Q165" s="202">
        <v>1.0144444444444445</v>
      </c>
      <c r="R165" s="203">
        <v>138.19999999999999</v>
      </c>
      <c r="S165" s="204">
        <v>138.04589033234996</v>
      </c>
      <c r="T165" s="201">
        <v>138.19999999999999</v>
      </c>
      <c r="U165" s="105"/>
      <c r="V165" s="57">
        <v>137.19999999999999</v>
      </c>
      <c r="W165" s="57">
        <f t="shared" si="49"/>
        <v>0.84589033234996691</v>
      </c>
      <c r="X165" s="86">
        <f t="shared" si="50"/>
        <v>86.281399999999991</v>
      </c>
      <c r="Y165" s="86" t="str">
        <f t="shared" si="51"/>
        <v/>
      </c>
      <c r="Z165" s="44">
        <f t="shared" si="52"/>
        <v>0</v>
      </c>
      <c r="AA165" s="44" t="str">
        <f t="shared" si="53"/>
        <v>o</v>
      </c>
      <c r="AB165" s="89">
        <f t="shared" si="69"/>
        <v>50.918599999999998</v>
      </c>
      <c r="AC165" s="89">
        <f t="shared" si="69"/>
        <v>-0.53119999999999989</v>
      </c>
      <c r="AD165" s="44">
        <f t="shared" si="54"/>
        <v>1</v>
      </c>
      <c r="AE165" s="44">
        <v>5.4</v>
      </c>
      <c r="AF165" s="87">
        <f t="shared" si="61"/>
        <v>0</v>
      </c>
      <c r="AG165" s="44">
        <f t="shared" si="62"/>
        <v>0</v>
      </c>
      <c r="AH165" s="90">
        <f t="shared" si="55"/>
        <v>139.04589033234996</v>
      </c>
      <c r="AI165" s="91">
        <f t="shared" si="63"/>
        <v>51.918599999999998</v>
      </c>
      <c r="AJ165" s="82">
        <f t="shared" si="56"/>
        <v>0.46880000000000011</v>
      </c>
      <c r="AK165" s="271">
        <f t="shared" si="64"/>
        <v>104</v>
      </c>
      <c r="AL165" s="271">
        <f>VLOOKUP(AK165,RevisedCalcs!$AE$65:$AJ$72,2,FALSE)</f>
        <v>75</v>
      </c>
      <c r="AM165" s="92" t="str">
        <f t="shared" si="57"/>
        <v>0 to 10</v>
      </c>
      <c r="AN165" s="93">
        <f t="shared" si="58"/>
        <v>0</v>
      </c>
      <c r="AO165" s="93" t="str">
        <f t="shared" si="65"/>
        <v>o</v>
      </c>
      <c r="AP165" s="94" t="str">
        <f t="shared" si="59"/>
        <v/>
      </c>
      <c r="AQ165" s="224">
        <v>1</v>
      </c>
      <c r="AR165" s="214">
        <f t="shared" si="60"/>
        <v>0</v>
      </c>
      <c r="AS165" s="214">
        <f t="shared" si="66"/>
        <v>0</v>
      </c>
      <c r="AT165" s="282">
        <f t="shared" si="67"/>
        <v>0.31666666666666665</v>
      </c>
      <c r="AU165" s="268" t="str">
        <f>IF(F165&gt;0,RevisedCalcs!$AB$53*F165,"")</f>
        <v/>
      </c>
      <c r="AV165" s="268">
        <f>IF(AU165&lt;&gt;"","",SUMIFS(RevisedCalcs!$AF$6:$BN$6,RevisedCalcs!$AF$4:$BN$4,"&lt;="&amp;AT165)/10^3*VLOOKUP(AK165,RevisedCalcs!$AE$65:$AJ$72,6,FALSE))</f>
        <v>0</v>
      </c>
      <c r="AW165" s="270" t="str">
        <f ca="1">IF(AU165="","",IF(AR165=1,-AU165*OFFSET(RevisedCalcs!$AD$79,0,MATCH(E164*24*60,RevisedCalcs!$AE$80:$AI$80,1)),""))</f>
        <v/>
      </c>
      <c r="AX165" s="268">
        <f t="shared" ca="1" si="68"/>
        <v>0</v>
      </c>
    </row>
    <row r="166" spans="1:50" x14ac:dyDescent="0.3">
      <c r="A166" s="41" t="s">
        <v>358</v>
      </c>
      <c r="B166" s="42">
        <v>8</v>
      </c>
      <c r="C166" s="68" t="s">
        <v>371</v>
      </c>
      <c r="D166" s="95">
        <v>38657.395833333336</v>
      </c>
      <c r="E166" s="96">
        <v>3.4490740740740745E-3</v>
      </c>
      <c r="F166" s="41">
        <v>2.1</v>
      </c>
      <c r="G166" s="41">
        <v>3</v>
      </c>
      <c r="H166" s="97">
        <v>0.47547453703737119</v>
      </c>
      <c r="I166" s="98" t="s">
        <v>372</v>
      </c>
      <c r="J166" s="99">
        <v>684.68333333333328</v>
      </c>
      <c r="K166" s="100">
        <v>40483.395833333336</v>
      </c>
      <c r="L166" s="46">
        <v>78.8</v>
      </c>
      <c r="M166" s="101">
        <v>38657.411805555559</v>
      </c>
      <c r="N166" s="102">
        <v>-4</v>
      </c>
      <c r="O166" s="46">
        <v>78.8</v>
      </c>
      <c r="P166" s="57">
        <v>-4</v>
      </c>
      <c r="Q166" s="50">
        <v>11.411388888888888</v>
      </c>
      <c r="R166" s="103">
        <v>78.8</v>
      </c>
      <c r="S166" s="104">
        <v>15.825123408738428</v>
      </c>
      <c r="T166" s="57">
        <v>158</v>
      </c>
      <c r="U166" s="105"/>
      <c r="V166" s="86">
        <v>82.8</v>
      </c>
      <c r="W166" s="86">
        <f t="shared" si="49"/>
        <v>66.974876591261562</v>
      </c>
      <c r="X166" s="86">
        <f t="shared" si="50"/>
        <v>29.409399999999998</v>
      </c>
      <c r="Y166" s="86" t="str">
        <f t="shared" si="51"/>
        <v>Y</v>
      </c>
      <c r="Z166" s="88">
        <f t="shared" si="52"/>
        <v>1</v>
      </c>
      <c r="AA166" s="88" t="str">
        <f t="shared" si="53"/>
        <v>+</v>
      </c>
      <c r="AB166" s="89">
        <f t="shared" si="69"/>
        <v>53.390599999999999</v>
      </c>
      <c r="AC166" s="89">
        <f t="shared" si="69"/>
        <v>0.81679999999999975</v>
      </c>
      <c r="AD166" s="88">
        <f t="shared" si="54"/>
        <v>1</v>
      </c>
      <c r="AE166" s="88">
        <v>5.4</v>
      </c>
      <c r="AF166" s="87">
        <f t="shared" si="61"/>
        <v>1</v>
      </c>
      <c r="AG166" s="88">
        <f t="shared" si="62"/>
        <v>1</v>
      </c>
      <c r="AH166" s="90">
        <f t="shared" si="55"/>
        <v>11.825123408738428</v>
      </c>
      <c r="AI166" s="91">
        <f t="shared" si="63"/>
        <v>49.390599999999999</v>
      </c>
      <c r="AJ166" s="82">
        <f t="shared" si="56"/>
        <v>-3.1832000000000003</v>
      </c>
      <c r="AK166" s="271">
        <f t="shared" si="64"/>
        <v>107</v>
      </c>
      <c r="AL166" s="271">
        <f>VLOOKUP(AK166,RevisedCalcs!$AE$65:$AJ$72,2,FALSE)</f>
        <v>540</v>
      </c>
      <c r="AM166" s="92" t="str">
        <f t="shared" si="57"/>
        <v>-10 to 0</v>
      </c>
      <c r="AN166" s="93">
        <f t="shared" si="58"/>
        <v>1</v>
      </c>
      <c r="AO166" s="93" t="str">
        <f t="shared" si="65"/>
        <v>+</v>
      </c>
      <c r="AP166" s="94" t="str">
        <f t="shared" si="59"/>
        <v/>
      </c>
      <c r="AQ166" s="54">
        <v>0</v>
      </c>
      <c r="AR166" s="214">
        <f t="shared" si="60"/>
        <v>0</v>
      </c>
      <c r="AS166" s="214">
        <f t="shared" si="66"/>
        <v>0</v>
      </c>
      <c r="AT166" s="282">
        <f t="shared" si="67"/>
        <v>4.9666666666666668</v>
      </c>
      <c r="AU166" s="268">
        <f>IF(F166&gt;0,RevisedCalcs!$AB$53*F166,"")</f>
        <v>0.29284343127750834</v>
      </c>
      <c r="AV166" s="268" t="str">
        <f>IF(AU166&lt;&gt;"","",SUMIFS(RevisedCalcs!$AF$6:$BN$6,RevisedCalcs!$AF$4:$BN$4,"&lt;="&amp;AT166)/10^3*VLOOKUP(AK166,RevisedCalcs!$AE$65:$AJ$72,6,FALSE))</f>
        <v/>
      </c>
      <c r="AW166" s="270" t="str">
        <f ca="1">IF(AU166="","",IF(AR166=1,-AU166*OFFSET(RevisedCalcs!$AD$79,0,MATCH(E165*24*60,RevisedCalcs!$AE$80:$AI$80,1)),""))</f>
        <v/>
      </c>
      <c r="AX166" s="268">
        <f t="shared" ca="1" si="68"/>
        <v>0.29284343127750834</v>
      </c>
    </row>
    <row r="167" spans="1:50" x14ac:dyDescent="0.3">
      <c r="A167" s="41" t="s">
        <v>358</v>
      </c>
      <c r="B167" s="42">
        <v>9</v>
      </c>
      <c r="C167" s="68" t="s">
        <v>373</v>
      </c>
      <c r="D167" s="95">
        <v>38657.400694444441</v>
      </c>
      <c r="E167" s="96">
        <v>2.0138888888888888E-3</v>
      </c>
      <c r="F167" s="41">
        <v>0.6</v>
      </c>
      <c r="G167" s="41">
        <v>3</v>
      </c>
      <c r="H167" s="97">
        <v>1.4120370324235409E-3</v>
      </c>
      <c r="I167" s="98" t="s">
        <v>374</v>
      </c>
      <c r="J167" s="99">
        <v>2.0333333333333332</v>
      </c>
      <c r="K167" s="100">
        <v>40483.400694444441</v>
      </c>
      <c r="L167" s="46">
        <v>158</v>
      </c>
      <c r="M167" s="101">
        <v>38657.411805555559</v>
      </c>
      <c r="N167" s="102">
        <v>-4</v>
      </c>
      <c r="O167" s="46">
        <v>158</v>
      </c>
      <c r="P167" s="57">
        <v>-4</v>
      </c>
      <c r="Q167" s="50">
        <v>3.3888888888888885E-2</v>
      </c>
      <c r="R167" s="103">
        <v>158</v>
      </c>
      <c r="S167" s="104">
        <v>160.94711970264345</v>
      </c>
      <c r="T167" s="57">
        <v>168.8</v>
      </c>
      <c r="U167" s="105"/>
      <c r="V167" s="57">
        <v>162</v>
      </c>
      <c r="W167" s="57">
        <f t="shared" si="49"/>
        <v>1.0528802973565519</v>
      </c>
      <c r="X167" s="86">
        <f t="shared" si="50"/>
        <v>108.60939999999999</v>
      </c>
      <c r="Y167" s="86" t="str">
        <f t="shared" si="51"/>
        <v/>
      </c>
      <c r="Z167" s="44">
        <f t="shared" si="52"/>
        <v>0</v>
      </c>
      <c r="AA167" s="44" t="str">
        <f t="shared" si="53"/>
        <v>o</v>
      </c>
      <c r="AB167" s="89">
        <f t="shared" ref="AB167:AC186" si="70">(AB$3+AB$4*$N167)-$N167</f>
        <v>53.390599999999999</v>
      </c>
      <c r="AC167" s="89">
        <f t="shared" si="70"/>
        <v>0.81679999999999975</v>
      </c>
      <c r="AD167" s="44">
        <f t="shared" si="54"/>
        <v>1</v>
      </c>
      <c r="AE167" s="44">
        <v>5.4</v>
      </c>
      <c r="AF167" s="87">
        <f t="shared" si="61"/>
        <v>0</v>
      </c>
      <c r="AG167" s="44">
        <f t="shared" si="62"/>
        <v>0</v>
      </c>
      <c r="AH167" s="90">
        <f t="shared" si="55"/>
        <v>156.94711970264345</v>
      </c>
      <c r="AI167" s="91">
        <f t="shared" si="63"/>
        <v>49.390599999999999</v>
      </c>
      <c r="AJ167" s="82">
        <f t="shared" si="56"/>
        <v>-3.1832000000000003</v>
      </c>
      <c r="AK167" s="271">
        <f t="shared" si="64"/>
        <v>101</v>
      </c>
      <c r="AL167" s="271">
        <f>VLOOKUP(AK167,RevisedCalcs!$AE$65:$AJ$72,2,FALSE)</f>
        <v>3</v>
      </c>
      <c r="AM167" s="92" t="str">
        <f t="shared" si="57"/>
        <v>-10 to 0</v>
      </c>
      <c r="AN167" s="93">
        <f t="shared" si="58"/>
        <v>0</v>
      </c>
      <c r="AO167" s="93" t="str">
        <f t="shared" si="65"/>
        <v>o</v>
      </c>
      <c r="AP167" s="94" t="str">
        <f t="shared" si="59"/>
        <v/>
      </c>
      <c r="AQ167" s="54">
        <v>0</v>
      </c>
      <c r="AR167" s="214">
        <f t="shared" si="60"/>
        <v>0</v>
      </c>
      <c r="AS167" s="214">
        <f t="shared" si="66"/>
        <v>0</v>
      </c>
      <c r="AT167" s="282">
        <f t="shared" si="67"/>
        <v>2.9</v>
      </c>
      <c r="AU167" s="268">
        <f>IF(F167&gt;0,RevisedCalcs!$AB$53*F167,"")</f>
        <v>8.3669551793573799E-2</v>
      </c>
      <c r="AV167" s="268" t="str">
        <f>IF(AU167&lt;&gt;"","",SUMIFS(RevisedCalcs!$AF$6:$BN$6,RevisedCalcs!$AF$4:$BN$4,"&lt;="&amp;AT167)/10^3*VLOOKUP(AK167,RevisedCalcs!$AE$65:$AJ$72,6,FALSE))</f>
        <v/>
      </c>
      <c r="AW167" s="270" t="str">
        <f ca="1">IF(AU167="","",IF(AR167=1,-AU167*OFFSET(RevisedCalcs!$AD$79,0,MATCH(E166*24*60,RevisedCalcs!$AE$80:$AI$80,1)),""))</f>
        <v/>
      </c>
      <c r="AX167" s="268">
        <f t="shared" ca="1" si="68"/>
        <v>8.3669551793573799E-2</v>
      </c>
    </row>
    <row r="168" spans="1:50" x14ac:dyDescent="0.3">
      <c r="A168" s="194" t="s">
        <v>358</v>
      </c>
      <c r="B168" s="205">
        <v>10</v>
      </c>
      <c r="C168" s="206" t="s">
        <v>375</v>
      </c>
      <c r="D168" s="207">
        <v>38657.479861111111</v>
      </c>
      <c r="E168" s="208">
        <v>2.7777777777777778E-4</v>
      </c>
      <c r="F168" s="194">
        <v>0</v>
      </c>
      <c r="G168" s="194">
        <v>3</v>
      </c>
      <c r="H168" s="195">
        <v>7.7152777783339843E-2</v>
      </c>
      <c r="I168" s="196" t="s">
        <v>376</v>
      </c>
      <c r="J168" s="197">
        <v>111.1</v>
      </c>
      <c r="K168" s="209">
        <v>40483.479861111111</v>
      </c>
      <c r="L168" s="199">
        <v>105.8</v>
      </c>
      <c r="M168" s="225">
        <v>38657.495138888888</v>
      </c>
      <c r="N168" s="200">
        <v>1.9</v>
      </c>
      <c r="O168" s="199">
        <v>105.8</v>
      </c>
      <c r="P168" s="201">
        <v>1.9</v>
      </c>
      <c r="Q168" s="202">
        <v>1.8516666666666666</v>
      </c>
      <c r="R168" s="203">
        <v>105.8</v>
      </c>
      <c r="S168" s="204">
        <v>116.87680694154308</v>
      </c>
      <c r="T168" s="201">
        <v>105.8</v>
      </c>
      <c r="U168" s="105"/>
      <c r="V168" s="57">
        <v>103.89999999999999</v>
      </c>
      <c r="W168" s="57">
        <f t="shared" si="49"/>
        <v>12.976806941543089</v>
      </c>
      <c r="X168" s="86">
        <f t="shared" si="50"/>
        <v>53.426359999999995</v>
      </c>
      <c r="Y168" s="86" t="str">
        <f t="shared" si="51"/>
        <v/>
      </c>
      <c r="Z168" s="44">
        <f t="shared" si="52"/>
        <v>0</v>
      </c>
      <c r="AA168" s="44" t="str">
        <f t="shared" si="53"/>
        <v>o</v>
      </c>
      <c r="AB168" s="89">
        <f t="shared" si="70"/>
        <v>50.473639999999996</v>
      </c>
      <c r="AC168" s="89">
        <f t="shared" si="70"/>
        <v>-0.77383999999999986</v>
      </c>
      <c r="AD168" s="44">
        <f t="shared" si="54"/>
        <v>1</v>
      </c>
      <c r="AE168" s="44">
        <v>5.4</v>
      </c>
      <c r="AF168" s="87">
        <f t="shared" si="61"/>
        <v>0</v>
      </c>
      <c r="AG168" s="44">
        <f t="shared" si="62"/>
        <v>0</v>
      </c>
      <c r="AH168" s="90">
        <f t="shared" si="55"/>
        <v>118.77680694154309</v>
      </c>
      <c r="AI168" s="91">
        <f t="shared" si="63"/>
        <v>52.373639999999995</v>
      </c>
      <c r="AJ168" s="82">
        <f t="shared" si="56"/>
        <v>1.12616</v>
      </c>
      <c r="AK168" s="271">
        <f t="shared" si="64"/>
        <v>105</v>
      </c>
      <c r="AL168" s="271">
        <f>VLOOKUP(AK168,RevisedCalcs!$AE$65:$AJ$72,2,FALSE)</f>
        <v>105</v>
      </c>
      <c r="AM168" s="92" t="str">
        <f t="shared" si="57"/>
        <v>0 to 10</v>
      </c>
      <c r="AN168" s="93">
        <f t="shared" si="58"/>
        <v>0</v>
      </c>
      <c r="AO168" s="93" t="str">
        <f t="shared" si="65"/>
        <v>o</v>
      </c>
      <c r="AP168" s="94" t="str">
        <f t="shared" si="59"/>
        <v/>
      </c>
      <c r="AQ168" s="224">
        <v>1</v>
      </c>
      <c r="AR168" s="214">
        <f t="shared" si="60"/>
        <v>0</v>
      </c>
      <c r="AS168" s="214">
        <f t="shared" si="66"/>
        <v>0</v>
      </c>
      <c r="AT168" s="282">
        <f t="shared" si="67"/>
        <v>0.39999999999999997</v>
      </c>
      <c r="AU168" s="268" t="str">
        <f>IF(F168&gt;0,RevisedCalcs!$AB$53*F168,"")</f>
        <v/>
      </c>
      <c r="AV168" s="268">
        <f>IF(AU168&lt;&gt;"","",SUMIFS(RevisedCalcs!$AF$6:$BN$6,RevisedCalcs!$AF$4:$BN$4,"&lt;="&amp;AT168)/10^3*VLOOKUP(AK168,RevisedCalcs!$AE$65:$AJ$72,6,FALSE))</f>
        <v>0</v>
      </c>
      <c r="AW168" s="270" t="str">
        <f ca="1">IF(AU168="","",IF(AR168=1,-AU168*OFFSET(RevisedCalcs!$AD$79,0,MATCH(E167*24*60,RevisedCalcs!$AE$80:$AI$80,1)),""))</f>
        <v/>
      </c>
      <c r="AX168" s="268">
        <f t="shared" ca="1" si="68"/>
        <v>0</v>
      </c>
    </row>
    <row r="169" spans="1:50" x14ac:dyDescent="0.3">
      <c r="A169" s="194" t="s">
        <v>358</v>
      </c>
      <c r="B169" s="205">
        <v>11</v>
      </c>
      <c r="C169" s="206" t="s">
        <v>377</v>
      </c>
      <c r="D169" s="207">
        <v>38657.620138888888</v>
      </c>
      <c r="E169" s="208">
        <v>2.1412037037037035E-2</v>
      </c>
      <c r="F169" s="194">
        <v>0</v>
      </c>
      <c r="G169" s="194">
        <v>3</v>
      </c>
      <c r="H169" s="195">
        <v>0.13999999999941792</v>
      </c>
      <c r="I169" s="196" t="s">
        <v>378</v>
      </c>
      <c r="J169" s="197">
        <v>201.6</v>
      </c>
      <c r="K169" s="209">
        <v>40483.620138888888</v>
      </c>
      <c r="L169" s="199">
        <v>60.8</v>
      </c>
      <c r="M169" s="101">
        <v>38657.620138888888</v>
      </c>
      <c r="N169" s="200">
        <v>8.1</v>
      </c>
      <c r="O169" s="199">
        <v>60.8</v>
      </c>
      <c r="P169" s="201">
        <v>8.1</v>
      </c>
      <c r="Q169" s="202">
        <v>3.36</v>
      </c>
      <c r="R169" s="203">
        <v>60.8</v>
      </c>
      <c r="S169" s="204">
        <v>51.183267406229128</v>
      </c>
      <c r="T169" s="201">
        <v>172.4</v>
      </c>
      <c r="U169" s="105"/>
      <c r="V169" s="57">
        <v>52.699999999999996</v>
      </c>
      <c r="W169" s="57">
        <f t="shared" si="49"/>
        <v>1.5167325937708682</v>
      </c>
      <c r="X169" s="86">
        <f t="shared" si="50"/>
        <v>5.291640000000001</v>
      </c>
      <c r="Y169" s="86" t="str">
        <f t="shared" si="51"/>
        <v/>
      </c>
      <c r="Z169" s="44">
        <f t="shared" si="52"/>
        <v>0</v>
      </c>
      <c r="AA169" s="44" t="str">
        <f t="shared" si="53"/>
        <v>o</v>
      </c>
      <c r="AB169" s="89">
        <f t="shared" si="70"/>
        <v>47.408359999999995</v>
      </c>
      <c r="AC169" s="89">
        <f t="shared" si="70"/>
        <v>-2.4453599999999991</v>
      </c>
      <c r="AD169" s="44">
        <f t="shared" si="54"/>
        <v>1</v>
      </c>
      <c r="AE169" s="44">
        <v>5.4</v>
      </c>
      <c r="AF169" s="87">
        <f t="shared" si="61"/>
        <v>0</v>
      </c>
      <c r="AG169" s="44">
        <f t="shared" si="62"/>
        <v>0</v>
      </c>
      <c r="AH169" s="90">
        <f t="shared" si="55"/>
        <v>59.283267406229129</v>
      </c>
      <c r="AI169" s="91">
        <f t="shared" si="63"/>
        <v>55.508359999999996</v>
      </c>
      <c r="AJ169" s="82">
        <f t="shared" si="56"/>
        <v>5.6546400000000006</v>
      </c>
      <c r="AK169" s="271">
        <f t="shared" si="64"/>
        <v>106</v>
      </c>
      <c r="AL169" s="271">
        <f>VLOOKUP(AK169,RevisedCalcs!$AE$65:$AJ$72,2,FALSE)</f>
        <v>240</v>
      </c>
      <c r="AM169" s="92" t="str">
        <f t="shared" si="57"/>
        <v>0 to 10</v>
      </c>
      <c r="AN169" s="93">
        <f t="shared" si="58"/>
        <v>0</v>
      </c>
      <c r="AO169" s="93" t="str">
        <f t="shared" si="65"/>
        <v>o</v>
      </c>
      <c r="AP169" s="94" t="str">
        <f t="shared" si="59"/>
        <v/>
      </c>
      <c r="AQ169" s="224">
        <v>1</v>
      </c>
      <c r="AR169" s="214">
        <f t="shared" si="60"/>
        <v>0</v>
      </c>
      <c r="AS169" s="214">
        <f t="shared" si="66"/>
        <v>0</v>
      </c>
      <c r="AT169" s="282">
        <f t="shared" si="67"/>
        <v>30.833333333333329</v>
      </c>
      <c r="AU169" s="268" t="str">
        <f>IF(F169&gt;0,RevisedCalcs!$AB$53*F169,"")</f>
        <v/>
      </c>
      <c r="AV169" s="268">
        <f>IF(AU169&lt;&gt;"","",SUMIFS(RevisedCalcs!$AF$6:$BN$6,RevisedCalcs!$AF$4:$BN$4,"&lt;="&amp;AT169)/10^3*VLOOKUP(AK169,RevisedCalcs!$AE$65:$AJ$72,6,FALSE))</f>
        <v>0.50773566083538779</v>
      </c>
      <c r="AW169" s="270" t="str">
        <f ca="1">IF(AU169="","",IF(AR169=1,-AU169*OFFSET(RevisedCalcs!$AD$79,0,MATCH(E168*24*60,RevisedCalcs!$AE$80:$AI$80,1)),""))</f>
        <v/>
      </c>
      <c r="AX169" s="268">
        <f t="shared" ca="1" si="68"/>
        <v>0.50773566083538779</v>
      </c>
    </row>
    <row r="170" spans="1:50" x14ac:dyDescent="0.3">
      <c r="A170" s="41" t="s">
        <v>358</v>
      </c>
      <c r="B170" s="42">
        <v>12</v>
      </c>
      <c r="C170" s="68" t="s">
        <v>379</v>
      </c>
      <c r="D170" s="95">
        <v>38657.644444444442</v>
      </c>
      <c r="E170" s="96">
        <v>3.6111111111111114E-3</v>
      </c>
      <c r="F170" s="41">
        <v>1.7</v>
      </c>
      <c r="G170" s="41">
        <v>3</v>
      </c>
      <c r="H170" s="97">
        <v>2.8935185182490386E-3</v>
      </c>
      <c r="I170" s="98" t="s">
        <v>380</v>
      </c>
      <c r="J170" s="99">
        <v>4.166666666666667</v>
      </c>
      <c r="K170" s="100">
        <v>40483.644444444442</v>
      </c>
      <c r="L170" s="46">
        <v>174.2</v>
      </c>
      <c r="M170" s="101">
        <v>38657.661805555559</v>
      </c>
      <c r="N170" s="102">
        <v>6.1</v>
      </c>
      <c r="O170" s="46">
        <v>174.2</v>
      </c>
      <c r="P170" s="57">
        <v>6.1</v>
      </c>
      <c r="Q170" s="50">
        <v>6.9444444444444448E-2</v>
      </c>
      <c r="R170" s="103">
        <v>174.2</v>
      </c>
      <c r="S170" s="104">
        <v>164.09274080132721</v>
      </c>
      <c r="T170" s="57">
        <v>170.6</v>
      </c>
      <c r="U170" s="105"/>
      <c r="V170" s="57">
        <v>168.1</v>
      </c>
      <c r="W170" s="57">
        <f t="shared" si="49"/>
        <v>4.0072591986727844</v>
      </c>
      <c r="X170" s="86">
        <f t="shared" si="50"/>
        <v>119.70284000000001</v>
      </c>
      <c r="Y170" s="86" t="str">
        <f t="shared" si="51"/>
        <v/>
      </c>
      <c r="Z170" s="44">
        <f t="shared" si="52"/>
        <v>0</v>
      </c>
      <c r="AA170" s="44" t="str">
        <f t="shared" si="53"/>
        <v>o</v>
      </c>
      <c r="AB170" s="89">
        <f t="shared" si="70"/>
        <v>48.397159999999992</v>
      </c>
      <c r="AC170" s="89">
        <f t="shared" si="70"/>
        <v>-1.906159999999999</v>
      </c>
      <c r="AD170" s="44">
        <f t="shared" si="54"/>
        <v>1</v>
      </c>
      <c r="AE170" s="44">
        <v>5.4</v>
      </c>
      <c r="AF170" s="87">
        <f t="shared" si="61"/>
        <v>0</v>
      </c>
      <c r="AG170" s="44">
        <f t="shared" si="62"/>
        <v>0</v>
      </c>
      <c r="AH170" s="90">
        <f t="shared" si="55"/>
        <v>170.1927408013272</v>
      </c>
      <c r="AI170" s="91">
        <f t="shared" si="63"/>
        <v>54.497159999999994</v>
      </c>
      <c r="AJ170" s="82">
        <f t="shared" si="56"/>
        <v>4.1938400000000007</v>
      </c>
      <c r="AK170" s="271">
        <f t="shared" si="64"/>
        <v>101</v>
      </c>
      <c r="AL170" s="271">
        <f>VLOOKUP(AK170,RevisedCalcs!$AE$65:$AJ$72,2,FALSE)</f>
        <v>3</v>
      </c>
      <c r="AM170" s="92" t="str">
        <f t="shared" si="57"/>
        <v>0 to 10</v>
      </c>
      <c r="AN170" s="93">
        <f t="shared" si="58"/>
        <v>0</v>
      </c>
      <c r="AO170" s="93" t="str">
        <f t="shared" si="65"/>
        <v>o</v>
      </c>
      <c r="AP170" s="94" t="str">
        <f t="shared" si="59"/>
        <v/>
      </c>
      <c r="AQ170" s="54">
        <v>0</v>
      </c>
      <c r="AR170" s="214">
        <f t="shared" si="60"/>
        <v>1</v>
      </c>
      <c r="AS170" s="214">
        <f t="shared" si="66"/>
        <v>0</v>
      </c>
      <c r="AT170" s="282">
        <f t="shared" si="67"/>
        <v>5.2</v>
      </c>
      <c r="AU170" s="268">
        <f>IF(F170&gt;0,RevisedCalcs!$AB$53*F170,"")</f>
        <v>0.23706373008179243</v>
      </c>
      <c r="AV170" s="268" t="str">
        <f>IF(AU170&lt;&gt;"","",SUMIFS(RevisedCalcs!$AF$6:$BN$6,RevisedCalcs!$AF$4:$BN$4,"&lt;="&amp;AT170)/10^3*VLOOKUP(AK170,RevisedCalcs!$AE$65:$AJ$72,6,FALSE))</f>
        <v/>
      </c>
      <c r="AW170" s="270">
        <f ca="1">IF(AU170="","",IF(AR170=1,-AU170*OFFSET(RevisedCalcs!$AD$79,0,MATCH(E169*24*60,RevisedCalcs!$AE$80:$AI$80,1)),""))</f>
        <v>-8.8046688454140917E-2</v>
      </c>
      <c r="AX170" s="268">
        <f t="shared" ca="1" si="68"/>
        <v>0.1490170416276515</v>
      </c>
    </row>
    <row r="171" spans="1:50" x14ac:dyDescent="0.3">
      <c r="A171" s="41" t="s">
        <v>358</v>
      </c>
      <c r="B171" s="42">
        <v>13</v>
      </c>
      <c r="C171" s="68" t="s">
        <v>381</v>
      </c>
      <c r="D171" s="95">
        <v>38657.678472222222</v>
      </c>
      <c r="E171" s="96">
        <v>3.1249999999999997E-3</v>
      </c>
      <c r="F171" s="41">
        <v>1.7</v>
      </c>
      <c r="G171" s="41">
        <v>3</v>
      </c>
      <c r="H171" s="97">
        <v>3.0416666668315884E-2</v>
      </c>
      <c r="I171" s="98" t="s">
        <v>382</v>
      </c>
      <c r="J171" s="99">
        <v>43.8</v>
      </c>
      <c r="K171" s="100">
        <v>40483.678472222222</v>
      </c>
      <c r="L171" s="46">
        <v>138.19999999999999</v>
      </c>
      <c r="M171" s="101">
        <v>38657.661805555559</v>
      </c>
      <c r="N171" s="102">
        <v>6.1</v>
      </c>
      <c r="O171" s="46">
        <v>138.19999999999999</v>
      </c>
      <c r="P171" s="57">
        <v>6.1</v>
      </c>
      <c r="Q171" s="50">
        <v>0.73</v>
      </c>
      <c r="R171" s="103">
        <v>138.19999999999999</v>
      </c>
      <c r="S171" s="104">
        <v>142.94403110866469</v>
      </c>
      <c r="T171" s="57">
        <v>170.6</v>
      </c>
      <c r="U171" s="105"/>
      <c r="V171" s="57">
        <v>132.1</v>
      </c>
      <c r="W171" s="57">
        <f t="shared" si="49"/>
        <v>10.844031108664694</v>
      </c>
      <c r="X171" s="86">
        <f t="shared" si="50"/>
        <v>83.702840000000009</v>
      </c>
      <c r="Y171" s="86" t="str">
        <f t="shared" si="51"/>
        <v/>
      </c>
      <c r="Z171" s="44">
        <f t="shared" si="52"/>
        <v>0</v>
      </c>
      <c r="AA171" s="44" t="str">
        <f t="shared" si="53"/>
        <v>o</v>
      </c>
      <c r="AB171" s="89">
        <f t="shared" si="70"/>
        <v>48.397159999999992</v>
      </c>
      <c r="AC171" s="89">
        <f t="shared" si="70"/>
        <v>-1.906159999999999</v>
      </c>
      <c r="AD171" s="44">
        <f t="shared" si="54"/>
        <v>1</v>
      </c>
      <c r="AE171" s="44">
        <v>5.4</v>
      </c>
      <c r="AF171" s="87">
        <f t="shared" si="61"/>
        <v>0</v>
      </c>
      <c r="AG171" s="44">
        <f t="shared" si="62"/>
        <v>0</v>
      </c>
      <c r="AH171" s="90">
        <f t="shared" si="55"/>
        <v>149.04403110866468</v>
      </c>
      <c r="AI171" s="91">
        <f t="shared" si="63"/>
        <v>54.497159999999994</v>
      </c>
      <c r="AJ171" s="82">
        <f t="shared" si="56"/>
        <v>4.1938400000000007</v>
      </c>
      <c r="AK171" s="271">
        <f t="shared" si="64"/>
        <v>103</v>
      </c>
      <c r="AL171" s="271">
        <f>VLOOKUP(AK171,RevisedCalcs!$AE$65:$AJ$72,2,FALSE)</f>
        <v>45</v>
      </c>
      <c r="AM171" s="92" t="str">
        <f t="shared" si="57"/>
        <v>0 to 10</v>
      </c>
      <c r="AN171" s="93">
        <f t="shared" si="58"/>
        <v>0</v>
      </c>
      <c r="AO171" s="93" t="str">
        <f t="shared" si="65"/>
        <v>o</v>
      </c>
      <c r="AP171" s="94" t="str">
        <f t="shared" si="59"/>
        <v/>
      </c>
      <c r="AQ171" s="54">
        <v>0</v>
      </c>
      <c r="AR171" s="214">
        <f t="shared" si="60"/>
        <v>0</v>
      </c>
      <c r="AS171" s="214">
        <f t="shared" si="66"/>
        <v>0</v>
      </c>
      <c r="AT171" s="282">
        <f t="shared" si="67"/>
        <v>4.5</v>
      </c>
      <c r="AU171" s="268">
        <f>IF(F171&gt;0,RevisedCalcs!$AB$53*F171,"")</f>
        <v>0.23706373008179243</v>
      </c>
      <c r="AV171" s="268" t="str">
        <f>IF(AU171&lt;&gt;"","",SUMIFS(RevisedCalcs!$AF$6:$BN$6,RevisedCalcs!$AF$4:$BN$4,"&lt;="&amp;AT171)/10^3*VLOOKUP(AK171,RevisedCalcs!$AE$65:$AJ$72,6,FALSE))</f>
        <v/>
      </c>
      <c r="AW171" s="270" t="str">
        <f ca="1">IF(AU171="","",IF(AR171=1,-AU171*OFFSET(RevisedCalcs!$AD$79,0,MATCH(E170*24*60,RevisedCalcs!$AE$80:$AI$80,1)),""))</f>
        <v/>
      </c>
      <c r="AX171" s="268">
        <f t="shared" ca="1" si="68"/>
        <v>0.23706373008179243</v>
      </c>
    </row>
    <row r="172" spans="1:50" x14ac:dyDescent="0.3">
      <c r="A172" s="41" t="s">
        <v>358</v>
      </c>
      <c r="B172" s="42">
        <v>14</v>
      </c>
      <c r="C172" s="68" t="s">
        <v>383</v>
      </c>
      <c r="D172" s="95">
        <v>38657.740972222222</v>
      </c>
      <c r="E172" s="96">
        <v>2.6030092592592594E-2</v>
      </c>
      <c r="F172" s="41">
        <v>2.6</v>
      </c>
      <c r="G172" s="41">
        <v>3</v>
      </c>
      <c r="H172" s="97">
        <v>5.9374999997089617E-2</v>
      </c>
      <c r="I172" s="98" t="s">
        <v>384</v>
      </c>
      <c r="J172" s="99">
        <v>85.5</v>
      </c>
      <c r="K172" s="100">
        <v>40483.740972222222</v>
      </c>
      <c r="L172" s="46">
        <v>107.6</v>
      </c>
      <c r="M172" s="101">
        <v>38657.745138888888</v>
      </c>
      <c r="N172" s="102">
        <v>-2.9</v>
      </c>
      <c r="O172" s="46">
        <v>107.6</v>
      </c>
      <c r="P172" s="57">
        <v>-2.9</v>
      </c>
      <c r="Q172" s="50">
        <v>1.425</v>
      </c>
      <c r="R172" s="103">
        <v>107.6</v>
      </c>
      <c r="S172" s="104">
        <v>131.8937987496368</v>
      </c>
      <c r="T172" s="57">
        <v>170.6</v>
      </c>
      <c r="U172" s="105"/>
      <c r="V172" s="57">
        <v>110.5</v>
      </c>
      <c r="W172" s="57">
        <f t="shared" si="49"/>
        <v>21.393798749636801</v>
      </c>
      <c r="X172" s="86">
        <f t="shared" si="50"/>
        <v>57.653240000000004</v>
      </c>
      <c r="Y172" s="86" t="str">
        <f t="shared" si="51"/>
        <v/>
      </c>
      <c r="Z172" s="44">
        <f t="shared" si="52"/>
        <v>0</v>
      </c>
      <c r="AA172" s="44" t="str">
        <f t="shared" si="53"/>
        <v>o</v>
      </c>
      <c r="AB172" s="89">
        <f t="shared" si="70"/>
        <v>52.846759999999996</v>
      </c>
      <c r="AC172" s="89">
        <f t="shared" si="70"/>
        <v>0.52023999999999981</v>
      </c>
      <c r="AD172" s="44">
        <f t="shared" si="54"/>
        <v>1</v>
      </c>
      <c r="AE172" s="44">
        <v>5.4</v>
      </c>
      <c r="AF172" s="87">
        <f t="shared" si="61"/>
        <v>0</v>
      </c>
      <c r="AG172" s="44">
        <f t="shared" si="62"/>
        <v>0</v>
      </c>
      <c r="AH172" s="90">
        <f t="shared" si="55"/>
        <v>128.9937987496368</v>
      </c>
      <c r="AI172" s="91">
        <f t="shared" si="63"/>
        <v>49.946759999999998</v>
      </c>
      <c r="AJ172" s="82">
        <f t="shared" si="56"/>
        <v>-2.3797600000000001</v>
      </c>
      <c r="AK172" s="271">
        <f t="shared" si="64"/>
        <v>104</v>
      </c>
      <c r="AL172" s="271">
        <f>VLOOKUP(AK172,RevisedCalcs!$AE$65:$AJ$72,2,FALSE)</f>
        <v>75</v>
      </c>
      <c r="AM172" s="92" t="str">
        <f t="shared" si="57"/>
        <v>-10 to 0</v>
      </c>
      <c r="AN172" s="93">
        <f t="shared" si="58"/>
        <v>0</v>
      </c>
      <c r="AO172" s="93" t="str">
        <f t="shared" si="65"/>
        <v>o</v>
      </c>
      <c r="AP172" s="94" t="str">
        <f t="shared" si="59"/>
        <v/>
      </c>
      <c r="AQ172" s="54">
        <v>0</v>
      </c>
      <c r="AR172" s="214">
        <f t="shared" si="60"/>
        <v>0</v>
      </c>
      <c r="AS172" s="214">
        <f t="shared" si="66"/>
        <v>0</v>
      </c>
      <c r="AT172" s="282">
        <f t="shared" si="67"/>
        <v>37.483333333333334</v>
      </c>
      <c r="AU172" s="268">
        <f>IF(F172&gt;0,RevisedCalcs!$AB$53*F172,"")</f>
        <v>0.36256805777215317</v>
      </c>
      <c r="AV172" s="268" t="str">
        <f>IF(AU172&lt;&gt;"","",SUMIFS(RevisedCalcs!$AF$6:$BN$6,RevisedCalcs!$AF$4:$BN$4,"&lt;="&amp;AT172)/10^3*VLOOKUP(AK172,RevisedCalcs!$AE$65:$AJ$72,6,FALSE))</f>
        <v/>
      </c>
      <c r="AW172" s="270" t="str">
        <f ca="1">IF(AU172="","",IF(AR172=1,-AU172*OFFSET(RevisedCalcs!$AD$79,0,MATCH(E171*24*60,RevisedCalcs!$AE$80:$AI$80,1)),""))</f>
        <v/>
      </c>
      <c r="AX172" s="268">
        <f t="shared" ca="1" si="68"/>
        <v>0.36256805777215317</v>
      </c>
    </row>
    <row r="173" spans="1:50" x14ac:dyDescent="0.3">
      <c r="A173" s="41" t="s">
        <v>358</v>
      </c>
      <c r="B173" s="42">
        <v>15</v>
      </c>
      <c r="C173" s="68" t="s">
        <v>385</v>
      </c>
      <c r="D173" s="95">
        <v>38657.804861111108</v>
      </c>
      <c r="E173" s="96">
        <v>7.9398148148148145E-3</v>
      </c>
      <c r="F173" s="41">
        <v>4.3</v>
      </c>
      <c r="G173" s="41">
        <v>3</v>
      </c>
      <c r="H173" s="97">
        <v>3.7858796291402541E-2</v>
      </c>
      <c r="I173" s="98" t="s">
        <v>386</v>
      </c>
      <c r="J173" s="99">
        <v>54.516666666666666</v>
      </c>
      <c r="K173" s="100">
        <v>40483.804861111108</v>
      </c>
      <c r="L173" s="46">
        <v>140</v>
      </c>
      <c r="M173" s="101">
        <v>38657.786805555559</v>
      </c>
      <c r="N173" s="102">
        <v>-2</v>
      </c>
      <c r="O173" s="46">
        <v>140</v>
      </c>
      <c r="P173" s="57">
        <v>-2</v>
      </c>
      <c r="Q173" s="50">
        <v>0.90861111111111115</v>
      </c>
      <c r="R173" s="103">
        <v>140</v>
      </c>
      <c r="S173" s="104">
        <v>144.91585598373902</v>
      </c>
      <c r="T173" s="57">
        <v>170.6</v>
      </c>
      <c r="U173" s="105"/>
      <c r="V173" s="57">
        <v>142</v>
      </c>
      <c r="W173" s="57">
        <f t="shared" si="49"/>
        <v>2.9158559837390214</v>
      </c>
      <c r="X173" s="86">
        <f t="shared" si="50"/>
        <v>89.598200000000006</v>
      </c>
      <c r="Y173" s="86" t="str">
        <f t="shared" si="51"/>
        <v/>
      </c>
      <c r="Z173" s="44">
        <f t="shared" si="52"/>
        <v>0</v>
      </c>
      <c r="AA173" s="44" t="str">
        <f t="shared" si="53"/>
        <v>o</v>
      </c>
      <c r="AB173" s="89">
        <f t="shared" si="70"/>
        <v>52.401799999999994</v>
      </c>
      <c r="AC173" s="89">
        <f t="shared" si="70"/>
        <v>0.27759999999999985</v>
      </c>
      <c r="AD173" s="44">
        <f t="shared" si="54"/>
        <v>1</v>
      </c>
      <c r="AE173" s="44">
        <v>5.4</v>
      </c>
      <c r="AF173" s="87">
        <f t="shared" si="61"/>
        <v>0</v>
      </c>
      <c r="AG173" s="44">
        <f t="shared" si="62"/>
        <v>0</v>
      </c>
      <c r="AH173" s="90">
        <f t="shared" si="55"/>
        <v>142.91585598373902</v>
      </c>
      <c r="AI173" s="91">
        <f t="shared" si="63"/>
        <v>50.401799999999994</v>
      </c>
      <c r="AJ173" s="82">
        <f t="shared" si="56"/>
        <v>-1.7224000000000002</v>
      </c>
      <c r="AK173" s="271">
        <f t="shared" si="64"/>
        <v>103</v>
      </c>
      <c r="AL173" s="271">
        <f>VLOOKUP(AK173,RevisedCalcs!$AE$65:$AJ$72,2,FALSE)</f>
        <v>45</v>
      </c>
      <c r="AM173" s="92" t="str">
        <f t="shared" si="57"/>
        <v>-10 to 0</v>
      </c>
      <c r="AN173" s="93">
        <f t="shared" si="58"/>
        <v>0</v>
      </c>
      <c r="AO173" s="93" t="str">
        <f t="shared" si="65"/>
        <v>o</v>
      </c>
      <c r="AP173" s="94" t="str">
        <f t="shared" si="59"/>
        <v/>
      </c>
      <c r="AQ173" s="54">
        <v>0</v>
      </c>
      <c r="AR173" s="214">
        <f t="shared" si="60"/>
        <v>0</v>
      </c>
      <c r="AS173" s="214">
        <f t="shared" si="66"/>
        <v>0</v>
      </c>
      <c r="AT173" s="282">
        <f t="shared" si="67"/>
        <v>11.433333333333332</v>
      </c>
      <c r="AU173" s="268">
        <f>IF(F173&gt;0,RevisedCalcs!$AB$53*F173,"")</f>
        <v>0.59963178785394555</v>
      </c>
      <c r="AV173" s="268" t="str">
        <f>IF(AU173&lt;&gt;"","",SUMIFS(RevisedCalcs!$AF$6:$BN$6,RevisedCalcs!$AF$4:$BN$4,"&lt;="&amp;AT173)/10^3*VLOOKUP(AK173,RevisedCalcs!$AE$65:$AJ$72,6,FALSE))</f>
        <v/>
      </c>
      <c r="AW173" s="270" t="str">
        <f ca="1">IF(AU173="","",IF(AR173=1,-AU173*OFFSET(RevisedCalcs!$AD$79,0,MATCH(E172*24*60,RevisedCalcs!$AE$80:$AI$80,1)),""))</f>
        <v/>
      </c>
      <c r="AX173" s="268">
        <f t="shared" ca="1" si="68"/>
        <v>0.59963178785394555</v>
      </c>
    </row>
    <row r="174" spans="1:50" x14ac:dyDescent="0.3">
      <c r="A174" s="41" t="s">
        <v>358</v>
      </c>
      <c r="B174" s="42">
        <v>16</v>
      </c>
      <c r="C174" s="68" t="s">
        <v>387</v>
      </c>
      <c r="D174" s="95">
        <v>38657.845138888886</v>
      </c>
      <c r="E174" s="96">
        <v>3.645833333333333E-3</v>
      </c>
      <c r="F174" s="41">
        <v>0.7</v>
      </c>
      <c r="G174" s="41">
        <v>3</v>
      </c>
      <c r="H174" s="97">
        <v>3.2337962962628808E-2</v>
      </c>
      <c r="I174" s="98" t="s">
        <v>388</v>
      </c>
      <c r="J174" s="99">
        <v>46.56666666666667</v>
      </c>
      <c r="K174" s="100">
        <v>40483.845138888886</v>
      </c>
      <c r="L174" s="46">
        <v>134.6</v>
      </c>
      <c r="M174" s="101">
        <v>38657.828472222223</v>
      </c>
      <c r="N174" s="102">
        <v>-4</v>
      </c>
      <c r="O174" s="46">
        <v>134.6</v>
      </c>
      <c r="P174" s="57">
        <v>-4</v>
      </c>
      <c r="Q174" s="50">
        <v>0.7761111111111112</v>
      </c>
      <c r="R174" s="103">
        <v>134.6</v>
      </c>
      <c r="S174" s="104">
        <v>150.38040492977117</v>
      </c>
      <c r="T174" s="57">
        <v>165.2</v>
      </c>
      <c r="U174" s="105"/>
      <c r="V174" s="57">
        <v>138.6</v>
      </c>
      <c r="W174" s="57">
        <f t="shared" si="49"/>
        <v>11.78040492977118</v>
      </c>
      <c r="X174" s="86">
        <f t="shared" si="50"/>
        <v>85.209399999999988</v>
      </c>
      <c r="Y174" s="86" t="str">
        <f t="shared" si="51"/>
        <v/>
      </c>
      <c r="Z174" s="44">
        <f t="shared" si="52"/>
        <v>0</v>
      </c>
      <c r="AA174" s="44" t="str">
        <f t="shared" si="53"/>
        <v>o</v>
      </c>
      <c r="AB174" s="89">
        <f t="shared" si="70"/>
        <v>53.390599999999999</v>
      </c>
      <c r="AC174" s="89">
        <f t="shared" si="70"/>
        <v>0.81679999999999975</v>
      </c>
      <c r="AD174" s="44">
        <f t="shared" si="54"/>
        <v>1</v>
      </c>
      <c r="AE174" s="44">
        <v>5.4</v>
      </c>
      <c r="AF174" s="87">
        <f t="shared" si="61"/>
        <v>0</v>
      </c>
      <c r="AG174" s="44">
        <f t="shared" si="62"/>
        <v>0</v>
      </c>
      <c r="AH174" s="90">
        <f t="shared" si="55"/>
        <v>146.38040492977117</v>
      </c>
      <c r="AI174" s="91">
        <f t="shared" si="63"/>
        <v>49.390599999999999</v>
      </c>
      <c r="AJ174" s="82">
        <f t="shared" si="56"/>
        <v>-3.1832000000000003</v>
      </c>
      <c r="AK174" s="271">
        <f t="shared" si="64"/>
        <v>103</v>
      </c>
      <c r="AL174" s="271">
        <f>VLOOKUP(AK174,RevisedCalcs!$AE$65:$AJ$72,2,FALSE)</f>
        <v>45</v>
      </c>
      <c r="AM174" s="92" t="str">
        <f t="shared" si="57"/>
        <v>-10 to 0</v>
      </c>
      <c r="AN174" s="93">
        <f t="shared" si="58"/>
        <v>0</v>
      </c>
      <c r="AO174" s="93" t="str">
        <f t="shared" si="65"/>
        <v>o</v>
      </c>
      <c r="AP174" s="94" t="str">
        <f t="shared" si="59"/>
        <v/>
      </c>
      <c r="AQ174" s="54">
        <v>0</v>
      </c>
      <c r="AR174" s="214">
        <f t="shared" si="60"/>
        <v>0</v>
      </c>
      <c r="AS174" s="214">
        <f t="shared" si="66"/>
        <v>0</v>
      </c>
      <c r="AT174" s="282">
        <f t="shared" si="67"/>
        <v>5.25</v>
      </c>
      <c r="AU174" s="268">
        <f>IF(F174&gt;0,RevisedCalcs!$AB$53*F174,"")</f>
        <v>9.7614477092502761E-2</v>
      </c>
      <c r="AV174" s="268" t="str">
        <f>IF(AU174&lt;&gt;"","",SUMIFS(RevisedCalcs!$AF$6:$BN$6,RevisedCalcs!$AF$4:$BN$4,"&lt;="&amp;AT174)/10^3*VLOOKUP(AK174,RevisedCalcs!$AE$65:$AJ$72,6,FALSE))</f>
        <v/>
      </c>
      <c r="AW174" s="270" t="str">
        <f ca="1">IF(AU174="","",IF(AR174=1,-AU174*OFFSET(RevisedCalcs!$AD$79,0,MATCH(E173*24*60,RevisedCalcs!$AE$80:$AI$80,1)),""))</f>
        <v/>
      </c>
      <c r="AX174" s="268">
        <f t="shared" ca="1" si="68"/>
        <v>9.7614477092502761E-2</v>
      </c>
    </row>
    <row r="175" spans="1:50" x14ac:dyDescent="0.3">
      <c r="A175" s="41" t="s">
        <v>358</v>
      </c>
      <c r="B175" s="42">
        <v>17</v>
      </c>
      <c r="C175" s="68" t="s">
        <v>389</v>
      </c>
      <c r="D175" s="95">
        <v>38657.854861111111</v>
      </c>
      <c r="E175" s="96">
        <v>8.819444444444444E-3</v>
      </c>
      <c r="F175" s="41">
        <v>4.3</v>
      </c>
      <c r="G175" s="41">
        <v>3</v>
      </c>
      <c r="H175" s="97">
        <v>6.0763888905057684E-3</v>
      </c>
      <c r="I175" s="98" t="s">
        <v>390</v>
      </c>
      <c r="J175" s="99">
        <v>8.75</v>
      </c>
      <c r="K175" s="100">
        <v>40483.854861111111</v>
      </c>
      <c r="L175" s="46">
        <v>158</v>
      </c>
      <c r="M175" s="101">
        <v>38657.870138888888</v>
      </c>
      <c r="N175" s="102">
        <v>-2.9</v>
      </c>
      <c r="O175" s="46">
        <v>158</v>
      </c>
      <c r="P175" s="57">
        <v>-2.9</v>
      </c>
      <c r="Q175" s="50">
        <v>0.14583333333333334</v>
      </c>
      <c r="R175" s="103">
        <v>158</v>
      </c>
      <c r="S175" s="104">
        <v>163.44877309400249</v>
      </c>
      <c r="T175" s="57">
        <v>168.8</v>
      </c>
      <c r="U175" s="105"/>
      <c r="V175" s="57">
        <v>160.9</v>
      </c>
      <c r="W175" s="57">
        <f t="shared" si="49"/>
        <v>2.5487730940024846</v>
      </c>
      <c r="X175" s="86">
        <f t="shared" si="50"/>
        <v>108.05324000000002</v>
      </c>
      <c r="Y175" s="86" t="str">
        <f t="shared" si="51"/>
        <v/>
      </c>
      <c r="Z175" s="44">
        <f t="shared" si="52"/>
        <v>0</v>
      </c>
      <c r="AA175" s="44" t="str">
        <f t="shared" si="53"/>
        <v>o</v>
      </c>
      <c r="AB175" s="89">
        <f t="shared" si="70"/>
        <v>52.846759999999996</v>
      </c>
      <c r="AC175" s="89">
        <f t="shared" si="70"/>
        <v>0.52023999999999981</v>
      </c>
      <c r="AD175" s="44">
        <f t="shared" si="54"/>
        <v>1</v>
      </c>
      <c r="AE175" s="44">
        <v>5.4</v>
      </c>
      <c r="AF175" s="87">
        <f t="shared" si="61"/>
        <v>0</v>
      </c>
      <c r="AG175" s="44">
        <f t="shared" si="62"/>
        <v>0</v>
      </c>
      <c r="AH175" s="90">
        <f t="shared" si="55"/>
        <v>160.54877309400248</v>
      </c>
      <c r="AI175" s="91">
        <f t="shared" si="63"/>
        <v>49.946759999999998</v>
      </c>
      <c r="AJ175" s="82">
        <f t="shared" si="56"/>
        <v>-2.3797600000000001</v>
      </c>
      <c r="AK175" s="271">
        <f t="shared" si="64"/>
        <v>102</v>
      </c>
      <c r="AL175" s="271">
        <f>VLOOKUP(AK175,RevisedCalcs!$AE$65:$AJ$72,2,FALSE)</f>
        <v>18</v>
      </c>
      <c r="AM175" s="92" t="str">
        <f t="shared" si="57"/>
        <v>-10 to 0</v>
      </c>
      <c r="AN175" s="93">
        <f t="shared" si="58"/>
        <v>0</v>
      </c>
      <c r="AO175" s="93" t="str">
        <f t="shared" si="65"/>
        <v>o</v>
      </c>
      <c r="AP175" s="94" t="str">
        <f t="shared" si="59"/>
        <v/>
      </c>
      <c r="AQ175" s="54">
        <v>0</v>
      </c>
      <c r="AR175" s="214">
        <f t="shared" si="60"/>
        <v>0</v>
      </c>
      <c r="AS175" s="214">
        <f t="shared" si="66"/>
        <v>0</v>
      </c>
      <c r="AT175" s="282">
        <f t="shared" si="67"/>
        <v>12.7</v>
      </c>
      <c r="AU175" s="268">
        <f>IF(F175&gt;0,RevisedCalcs!$AB$53*F175,"")</f>
        <v>0.59963178785394555</v>
      </c>
      <c r="AV175" s="268" t="str">
        <f>IF(AU175&lt;&gt;"","",SUMIFS(RevisedCalcs!$AF$6:$BN$6,RevisedCalcs!$AF$4:$BN$4,"&lt;="&amp;AT175)/10^3*VLOOKUP(AK175,RevisedCalcs!$AE$65:$AJ$72,6,FALSE))</f>
        <v/>
      </c>
      <c r="AW175" s="270" t="str">
        <f ca="1">IF(AU175="","",IF(AR175=1,-AU175*OFFSET(RevisedCalcs!$AD$79,0,MATCH(E174*24*60,RevisedCalcs!$AE$80:$AI$80,1)),""))</f>
        <v/>
      </c>
      <c r="AX175" s="268">
        <f t="shared" ca="1" si="68"/>
        <v>0.59963178785394555</v>
      </c>
    </row>
    <row r="176" spans="1:50" x14ac:dyDescent="0.3">
      <c r="A176" s="41" t="s">
        <v>358</v>
      </c>
      <c r="B176" s="42">
        <v>18</v>
      </c>
      <c r="C176" s="68" t="s">
        <v>391</v>
      </c>
      <c r="D176" s="95">
        <v>38657.886805555558</v>
      </c>
      <c r="E176" s="96">
        <v>3.9467592592592592E-3</v>
      </c>
      <c r="F176" s="41">
        <v>1.7</v>
      </c>
      <c r="G176" s="41">
        <v>3</v>
      </c>
      <c r="H176" s="97">
        <v>2.3124999999708962E-2</v>
      </c>
      <c r="I176" s="98" t="s">
        <v>392</v>
      </c>
      <c r="J176" s="99">
        <v>33.299999999999997</v>
      </c>
      <c r="K176" s="100">
        <v>40483.886805555558</v>
      </c>
      <c r="L176" s="46">
        <v>147.19999999999999</v>
      </c>
      <c r="M176" s="101">
        <v>38657.870138888888</v>
      </c>
      <c r="N176" s="102">
        <v>-2.9</v>
      </c>
      <c r="O176" s="46">
        <v>147.19999999999999</v>
      </c>
      <c r="P176" s="57">
        <v>-2.9</v>
      </c>
      <c r="Q176" s="50">
        <v>0.55499999999999994</v>
      </c>
      <c r="R176" s="103">
        <v>147.19999999999999</v>
      </c>
      <c r="S176" s="104">
        <v>154.30985968740129</v>
      </c>
      <c r="T176" s="57">
        <v>167</v>
      </c>
      <c r="U176" s="105"/>
      <c r="V176" s="57">
        <v>150.1</v>
      </c>
      <c r="W176" s="57">
        <f t="shared" si="49"/>
        <v>4.2098596874012912</v>
      </c>
      <c r="X176" s="86">
        <f t="shared" si="50"/>
        <v>97.253240000000005</v>
      </c>
      <c r="Y176" s="86" t="str">
        <f t="shared" si="51"/>
        <v/>
      </c>
      <c r="Z176" s="44">
        <f t="shared" si="52"/>
        <v>0</v>
      </c>
      <c r="AA176" s="44" t="str">
        <f t="shared" si="53"/>
        <v>o</v>
      </c>
      <c r="AB176" s="89">
        <f t="shared" si="70"/>
        <v>52.846759999999996</v>
      </c>
      <c r="AC176" s="89">
        <f t="shared" si="70"/>
        <v>0.52023999999999981</v>
      </c>
      <c r="AD176" s="44">
        <f t="shared" si="54"/>
        <v>1</v>
      </c>
      <c r="AE176" s="44">
        <v>5.4</v>
      </c>
      <c r="AF176" s="87">
        <f t="shared" si="61"/>
        <v>0</v>
      </c>
      <c r="AG176" s="44">
        <f t="shared" si="62"/>
        <v>0</v>
      </c>
      <c r="AH176" s="90">
        <f t="shared" si="55"/>
        <v>151.40985968740128</v>
      </c>
      <c r="AI176" s="91">
        <f t="shared" si="63"/>
        <v>49.946759999999998</v>
      </c>
      <c r="AJ176" s="82">
        <f t="shared" si="56"/>
        <v>-2.3797600000000001</v>
      </c>
      <c r="AK176" s="271">
        <f t="shared" si="64"/>
        <v>103</v>
      </c>
      <c r="AL176" s="271">
        <f>VLOOKUP(AK176,RevisedCalcs!$AE$65:$AJ$72,2,FALSE)</f>
        <v>45</v>
      </c>
      <c r="AM176" s="92" t="str">
        <f t="shared" si="57"/>
        <v>-10 to 0</v>
      </c>
      <c r="AN176" s="93">
        <f t="shared" si="58"/>
        <v>0</v>
      </c>
      <c r="AO176" s="93" t="str">
        <f t="shared" si="65"/>
        <v>o</v>
      </c>
      <c r="AP176" s="94" t="str">
        <f t="shared" si="59"/>
        <v/>
      </c>
      <c r="AQ176" s="54">
        <v>0</v>
      </c>
      <c r="AR176" s="214">
        <f t="shared" si="60"/>
        <v>0</v>
      </c>
      <c r="AS176" s="214">
        <f t="shared" si="66"/>
        <v>0</v>
      </c>
      <c r="AT176" s="282">
        <f t="shared" si="67"/>
        <v>5.6833333333333336</v>
      </c>
      <c r="AU176" s="268">
        <f>IF(F176&gt;0,RevisedCalcs!$AB$53*F176,"")</f>
        <v>0.23706373008179243</v>
      </c>
      <c r="AV176" s="268" t="str">
        <f>IF(AU176&lt;&gt;"","",SUMIFS(RevisedCalcs!$AF$6:$BN$6,RevisedCalcs!$AF$4:$BN$4,"&lt;="&amp;AT176)/10^3*VLOOKUP(AK176,RevisedCalcs!$AE$65:$AJ$72,6,FALSE))</f>
        <v/>
      </c>
      <c r="AW176" s="270" t="str">
        <f ca="1">IF(AU176="","",IF(AR176=1,-AU176*OFFSET(RevisedCalcs!$AD$79,0,MATCH(E175*24*60,RevisedCalcs!$AE$80:$AI$80,1)),""))</f>
        <v/>
      </c>
      <c r="AX176" s="268">
        <f t="shared" ca="1" si="68"/>
        <v>0.23706373008179243</v>
      </c>
    </row>
    <row r="177" spans="1:50" x14ac:dyDescent="0.3">
      <c r="A177" s="41" t="s">
        <v>358</v>
      </c>
      <c r="B177" s="42">
        <v>19</v>
      </c>
      <c r="C177" s="68" t="s">
        <v>393</v>
      </c>
      <c r="D177" s="95">
        <v>38657.917361111111</v>
      </c>
      <c r="E177" s="96">
        <v>3.8310185185185183E-3</v>
      </c>
      <c r="F177" s="41">
        <v>1.7</v>
      </c>
      <c r="G177" s="41">
        <v>3</v>
      </c>
      <c r="H177" s="97">
        <v>2.6608796295477077E-2</v>
      </c>
      <c r="I177" s="98" t="s">
        <v>394</v>
      </c>
      <c r="J177" s="99">
        <v>38.31666666666667</v>
      </c>
      <c r="K177" s="100">
        <v>40483.917361111111</v>
      </c>
      <c r="L177" s="46">
        <v>134.6</v>
      </c>
      <c r="M177" s="101">
        <v>38657.911805555559</v>
      </c>
      <c r="N177" s="102">
        <v>-6</v>
      </c>
      <c r="O177" s="46">
        <v>134.6</v>
      </c>
      <c r="P177" s="57">
        <v>-6</v>
      </c>
      <c r="Q177" s="50">
        <v>0.63861111111111113</v>
      </c>
      <c r="R177" s="103">
        <v>134.6</v>
      </c>
      <c r="S177" s="104">
        <v>152.99696525595564</v>
      </c>
      <c r="T177" s="57">
        <v>172.4</v>
      </c>
      <c r="U177" s="105"/>
      <c r="V177" s="57">
        <v>140.6</v>
      </c>
      <c r="W177" s="57">
        <f t="shared" si="49"/>
        <v>12.396965255955649</v>
      </c>
      <c r="X177" s="86">
        <f t="shared" si="50"/>
        <v>86.22059999999999</v>
      </c>
      <c r="Y177" s="86" t="str">
        <f t="shared" si="51"/>
        <v/>
      </c>
      <c r="Z177" s="44">
        <f t="shared" si="52"/>
        <v>0</v>
      </c>
      <c r="AA177" s="44" t="str">
        <f t="shared" si="53"/>
        <v>o</v>
      </c>
      <c r="AB177" s="89">
        <f t="shared" si="70"/>
        <v>54.379399999999997</v>
      </c>
      <c r="AC177" s="89">
        <f t="shared" si="70"/>
        <v>1.3559999999999999</v>
      </c>
      <c r="AD177" s="44">
        <f t="shared" si="54"/>
        <v>1</v>
      </c>
      <c r="AE177" s="44">
        <v>5.4</v>
      </c>
      <c r="AF177" s="87">
        <f t="shared" si="61"/>
        <v>0</v>
      </c>
      <c r="AG177" s="44">
        <f t="shared" si="62"/>
        <v>0</v>
      </c>
      <c r="AH177" s="90">
        <f t="shared" si="55"/>
        <v>146.99696525595564</v>
      </c>
      <c r="AI177" s="91">
        <f t="shared" si="63"/>
        <v>48.379399999999997</v>
      </c>
      <c r="AJ177" s="82">
        <f t="shared" si="56"/>
        <v>-4.6440000000000001</v>
      </c>
      <c r="AK177" s="271">
        <f t="shared" si="64"/>
        <v>103</v>
      </c>
      <c r="AL177" s="271">
        <f>VLOOKUP(AK177,RevisedCalcs!$AE$65:$AJ$72,2,FALSE)</f>
        <v>45</v>
      </c>
      <c r="AM177" s="92" t="str">
        <f t="shared" si="57"/>
        <v>-10 to 0</v>
      </c>
      <c r="AN177" s="93">
        <f t="shared" si="58"/>
        <v>0</v>
      </c>
      <c r="AO177" s="93" t="str">
        <f t="shared" si="65"/>
        <v>o</v>
      </c>
      <c r="AP177" s="94" t="str">
        <f t="shared" si="59"/>
        <v/>
      </c>
      <c r="AQ177" s="54">
        <v>0</v>
      </c>
      <c r="AR177" s="214">
        <f t="shared" si="60"/>
        <v>0</v>
      </c>
      <c r="AS177" s="214">
        <f t="shared" si="66"/>
        <v>0</v>
      </c>
      <c r="AT177" s="282">
        <f t="shared" si="67"/>
        <v>5.5166666666666666</v>
      </c>
      <c r="AU177" s="268">
        <f>IF(F177&gt;0,RevisedCalcs!$AB$53*F177,"")</f>
        <v>0.23706373008179243</v>
      </c>
      <c r="AV177" s="268" t="str">
        <f>IF(AU177&lt;&gt;"","",SUMIFS(RevisedCalcs!$AF$6:$BN$6,RevisedCalcs!$AF$4:$BN$4,"&lt;="&amp;AT177)/10^3*VLOOKUP(AK177,RevisedCalcs!$AE$65:$AJ$72,6,FALSE))</f>
        <v/>
      </c>
      <c r="AW177" s="270" t="str">
        <f ca="1">IF(AU177="","",IF(AR177=1,-AU177*OFFSET(RevisedCalcs!$AD$79,0,MATCH(E176*24*60,RevisedCalcs!$AE$80:$AI$80,1)),""))</f>
        <v/>
      </c>
      <c r="AX177" s="268">
        <f t="shared" ca="1" si="68"/>
        <v>0.23706373008179243</v>
      </c>
    </row>
    <row r="178" spans="1:50" x14ac:dyDescent="0.3">
      <c r="A178" s="41" t="s">
        <v>358</v>
      </c>
      <c r="B178" s="42">
        <v>20</v>
      </c>
      <c r="C178" s="68" t="s">
        <v>395</v>
      </c>
      <c r="D178" s="95">
        <v>38658.400694444441</v>
      </c>
      <c r="E178" s="96">
        <v>2.9513888888888888E-3</v>
      </c>
      <c r="F178" s="41">
        <v>1.7</v>
      </c>
      <c r="G178" s="41">
        <v>4</v>
      </c>
      <c r="H178" s="97">
        <v>0.47950231481081573</v>
      </c>
      <c r="I178" s="98" t="s">
        <v>396</v>
      </c>
      <c r="J178" s="99">
        <v>690.48333333333335</v>
      </c>
      <c r="K178" s="100">
        <v>40484.400694444441</v>
      </c>
      <c r="L178" s="46">
        <v>75.2</v>
      </c>
      <c r="M178" s="101">
        <v>38658.411805555559</v>
      </c>
      <c r="N178" s="102">
        <v>-6</v>
      </c>
      <c r="O178" s="46">
        <v>75.2</v>
      </c>
      <c r="P178" s="57">
        <v>-6</v>
      </c>
      <c r="Q178" s="50">
        <v>11.508055555555556</v>
      </c>
      <c r="R178" s="103">
        <v>75.2</v>
      </c>
      <c r="S178" s="104">
        <v>19.487886870024429</v>
      </c>
      <c r="T178" s="57">
        <v>150.80000000000001</v>
      </c>
      <c r="U178" s="105"/>
      <c r="V178" s="86">
        <v>81.2</v>
      </c>
      <c r="W178" s="86">
        <f t="shared" si="49"/>
        <v>61.712113129975577</v>
      </c>
      <c r="X178" s="86">
        <f t="shared" si="50"/>
        <v>26.820600000000006</v>
      </c>
      <c r="Y178" s="86" t="str">
        <f t="shared" si="51"/>
        <v>Y</v>
      </c>
      <c r="Z178" s="88">
        <f t="shared" si="52"/>
        <v>1</v>
      </c>
      <c r="AA178" s="88" t="str">
        <f t="shared" si="53"/>
        <v>+</v>
      </c>
      <c r="AB178" s="89">
        <f t="shared" si="70"/>
        <v>54.379399999999997</v>
      </c>
      <c r="AC178" s="89">
        <f t="shared" si="70"/>
        <v>1.3559999999999999</v>
      </c>
      <c r="AD178" s="88">
        <f t="shared" si="54"/>
        <v>1</v>
      </c>
      <c r="AE178" s="88">
        <v>5.4</v>
      </c>
      <c r="AF178" s="87">
        <f t="shared" si="61"/>
        <v>1</v>
      </c>
      <c r="AG178" s="88">
        <f t="shared" si="62"/>
        <v>1</v>
      </c>
      <c r="AH178" s="90">
        <f t="shared" si="55"/>
        <v>13.487886870024429</v>
      </c>
      <c r="AI178" s="91">
        <f t="shared" si="63"/>
        <v>48.379399999999997</v>
      </c>
      <c r="AJ178" s="82">
        <f t="shared" si="56"/>
        <v>-4.6440000000000001</v>
      </c>
      <c r="AK178" s="271">
        <f t="shared" si="64"/>
        <v>107</v>
      </c>
      <c r="AL178" s="271">
        <f>VLOOKUP(AK178,RevisedCalcs!$AE$65:$AJ$72,2,FALSE)</f>
        <v>540</v>
      </c>
      <c r="AM178" s="92" t="str">
        <f t="shared" si="57"/>
        <v>-10 to 0</v>
      </c>
      <c r="AN178" s="93">
        <f t="shared" si="58"/>
        <v>1</v>
      </c>
      <c r="AO178" s="93" t="str">
        <f t="shared" si="65"/>
        <v>+</v>
      </c>
      <c r="AP178" s="94" t="str">
        <f t="shared" si="59"/>
        <v/>
      </c>
      <c r="AQ178" s="54">
        <v>0</v>
      </c>
      <c r="AR178" s="214">
        <f t="shared" si="60"/>
        <v>0</v>
      </c>
      <c r="AS178" s="214">
        <f t="shared" si="66"/>
        <v>0</v>
      </c>
      <c r="AT178" s="282">
        <f t="shared" si="67"/>
        <v>4.25</v>
      </c>
      <c r="AU178" s="268">
        <f>IF(F178&gt;0,RevisedCalcs!$AB$53*F178,"")</f>
        <v>0.23706373008179243</v>
      </c>
      <c r="AV178" s="268" t="str">
        <f>IF(AU178&lt;&gt;"","",SUMIFS(RevisedCalcs!$AF$6:$BN$6,RevisedCalcs!$AF$4:$BN$4,"&lt;="&amp;AT178)/10^3*VLOOKUP(AK178,RevisedCalcs!$AE$65:$AJ$72,6,FALSE))</f>
        <v/>
      </c>
      <c r="AW178" s="270" t="str">
        <f ca="1">IF(AU178="","",IF(AR178=1,-AU178*OFFSET(RevisedCalcs!$AD$79,0,MATCH(E177*24*60,RevisedCalcs!$AE$80:$AI$80,1)),""))</f>
        <v/>
      </c>
      <c r="AX178" s="268">
        <f t="shared" ca="1" si="68"/>
        <v>0.23706373008179243</v>
      </c>
    </row>
    <row r="179" spans="1:50" x14ac:dyDescent="0.3">
      <c r="A179" s="41" t="s">
        <v>358</v>
      </c>
      <c r="B179" s="42">
        <v>21</v>
      </c>
      <c r="C179" s="68" t="s">
        <v>397</v>
      </c>
      <c r="D179" s="95">
        <v>38658.581250000003</v>
      </c>
      <c r="E179" s="96">
        <v>7.5810185185185182E-3</v>
      </c>
      <c r="F179" s="41">
        <v>0.6</v>
      </c>
      <c r="G179" s="41">
        <v>4</v>
      </c>
      <c r="H179" s="97">
        <v>0.17760416667442769</v>
      </c>
      <c r="I179" s="98" t="s">
        <v>398</v>
      </c>
      <c r="J179" s="99">
        <v>255.75</v>
      </c>
      <c r="K179" s="100">
        <v>40484.581250000003</v>
      </c>
      <c r="L179" s="46">
        <v>64.400000000000006</v>
      </c>
      <c r="M179" s="101">
        <v>38658.578472222223</v>
      </c>
      <c r="N179" s="102">
        <v>3</v>
      </c>
      <c r="O179" s="46">
        <v>64.400000000000006</v>
      </c>
      <c r="P179" s="57">
        <v>3</v>
      </c>
      <c r="Q179" s="50">
        <v>4.2625000000000002</v>
      </c>
      <c r="R179" s="103">
        <v>64.400000000000006</v>
      </c>
      <c r="S179" s="104">
        <v>65.086908744646863</v>
      </c>
      <c r="T179" s="57">
        <v>149</v>
      </c>
      <c r="U179" s="105"/>
      <c r="V179" s="57">
        <v>61.400000000000006</v>
      </c>
      <c r="W179" s="57">
        <f t="shared" si="49"/>
        <v>3.6869087446468569</v>
      </c>
      <c r="X179" s="86">
        <f t="shared" si="50"/>
        <v>11.470200000000006</v>
      </c>
      <c r="Y179" s="86" t="str">
        <f t="shared" si="51"/>
        <v/>
      </c>
      <c r="Z179" s="44">
        <f t="shared" si="52"/>
        <v>0</v>
      </c>
      <c r="AA179" s="44" t="str">
        <f t="shared" si="53"/>
        <v>o</v>
      </c>
      <c r="AB179" s="89">
        <f t="shared" si="70"/>
        <v>49.9298</v>
      </c>
      <c r="AC179" s="89">
        <f t="shared" si="70"/>
        <v>-1.0703999999999998</v>
      </c>
      <c r="AD179" s="44">
        <f t="shared" si="54"/>
        <v>1</v>
      </c>
      <c r="AE179" s="44">
        <v>5.4</v>
      </c>
      <c r="AF179" s="87">
        <f t="shared" si="61"/>
        <v>0</v>
      </c>
      <c r="AG179" s="44">
        <f t="shared" si="62"/>
        <v>0</v>
      </c>
      <c r="AH179" s="90">
        <f t="shared" si="55"/>
        <v>68.086908744646863</v>
      </c>
      <c r="AI179" s="91">
        <f t="shared" si="63"/>
        <v>52.9298</v>
      </c>
      <c r="AJ179" s="82">
        <f t="shared" si="56"/>
        <v>1.9296000000000002</v>
      </c>
      <c r="AK179" s="271">
        <f t="shared" si="64"/>
        <v>106</v>
      </c>
      <c r="AL179" s="271">
        <f>VLOOKUP(AK179,RevisedCalcs!$AE$65:$AJ$72,2,FALSE)</f>
        <v>240</v>
      </c>
      <c r="AM179" s="92" t="str">
        <f t="shared" si="57"/>
        <v>0 to 10</v>
      </c>
      <c r="AN179" s="93">
        <f t="shared" si="58"/>
        <v>0</v>
      </c>
      <c r="AO179" s="93" t="str">
        <f t="shared" si="65"/>
        <v>o</v>
      </c>
      <c r="AP179" s="94" t="str">
        <f t="shared" si="59"/>
        <v/>
      </c>
      <c r="AQ179" s="54">
        <v>0</v>
      </c>
      <c r="AR179" s="214">
        <f t="shared" si="60"/>
        <v>0</v>
      </c>
      <c r="AS179" s="214">
        <f t="shared" si="66"/>
        <v>0</v>
      </c>
      <c r="AT179" s="282">
        <f t="shared" si="67"/>
        <v>10.916666666666666</v>
      </c>
      <c r="AU179" s="268">
        <f>IF(F179&gt;0,RevisedCalcs!$AB$53*F179,"")</f>
        <v>8.3669551793573799E-2</v>
      </c>
      <c r="AV179" s="268" t="str">
        <f>IF(AU179&lt;&gt;"","",SUMIFS(RevisedCalcs!$AF$6:$BN$6,RevisedCalcs!$AF$4:$BN$4,"&lt;="&amp;AT179)/10^3*VLOOKUP(AK179,RevisedCalcs!$AE$65:$AJ$72,6,FALSE))</f>
        <v/>
      </c>
      <c r="AW179" s="270" t="str">
        <f ca="1">IF(AU179="","",IF(AR179=1,-AU179*OFFSET(RevisedCalcs!$AD$79,0,MATCH(E178*24*60,RevisedCalcs!$AE$80:$AI$80,1)),""))</f>
        <v/>
      </c>
      <c r="AX179" s="268">
        <f t="shared" ca="1" si="68"/>
        <v>8.3669551793573799E-2</v>
      </c>
    </row>
    <row r="180" spans="1:50" x14ac:dyDescent="0.3">
      <c r="A180" s="41" t="s">
        <v>358</v>
      </c>
      <c r="B180" s="42">
        <v>22</v>
      </c>
      <c r="C180" s="68" t="s">
        <v>399</v>
      </c>
      <c r="D180" s="95">
        <v>38658.592361111114</v>
      </c>
      <c r="E180" s="96">
        <v>2.1643518518518518E-3</v>
      </c>
      <c r="F180" s="41">
        <v>1</v>
      </c>
      <c r="G180" s="41">
        <v>4</v>
      </c>
      <c r="H180" s="97">
        <v>3.5300925956107676E-3</v>
      </c>
      <c r="I180" s="98" t="s">
        <v>400</v>
      </c>
      <c r="J180" s="99">
        <v>5.083333333333333</v>
      </c>
      <c r="K180" s="100">
        <v>40484.592361111114</v>
      </c>
      <c r="L180" s="46">
        <v>147.19999999999999</v>
      </c>
      <c r="M180" s="101">
        <v>38658.578472222223</v>
      </c>
      <c r="N180" s="102">
        <v>3</v>
      </c>
      <c r="O180" s="46">
        <v>147.19999999999999</v>
      </c>
      <c r="P180" s="57">
        <v>3</v>
      </c>
      <c r="Q180" s="50">
        <v>8.4722222222222213E-2</v>
      </c>
      <c r="R180" s="103">
        <v>147.19999999999999</v>
      </c>
      <c r="S180" s="104">
        <v>143.63932047278215</v>
      </c>
      <c r="T180" s="57">
        <v>174.2</v>
      </c>
      <c r="U180" s="105"/>
      <c r="V180" s="57">
        <v>144.19999999999999</v>
      </c>
      <c r="W180" s="57">
        <f t="shared" si="49"/>
        <v>0.56067952721784309</v>
      </c>
      <c r="X180" s="86">
        <f t="shared" si="50"/>
        <v>94.270199999999988</v>
      </c>
      <c r="Y180" s="86" t="str">
        <f t="shared" si="51"/>
        <v/>
      </c>
      <c r="Z180" s="44">
        <f t="shared" si="52"/>
        <v>0</v>
      </c>
      <c r="AA180" s="44" t="str">
        <f t="shared" si="53"/>
        <v>o</v>
      </c>
      <c r="AB180" s="89">
        <f t="shared" si="70"/>
        <v>49.9298</v>
      </c>
      <c r="AC180" s="89">
        <f t="shared" si="70"/>
        <v>-1.0703999999999998</v>
      </c>
      <c r="AD180" s="44">
        <f t="shared" si="54"/>
        <v>1</v>
      </c>
      <c r="AE180" s="44">
        <v>5.4</v>
      </c>
      <c r="AF180" s="87">
        <f t="shared" si="61"/>
        <v>0</v>
      </c>
      <c r="AG180" s="44">
        <f t="shared" si="62"/>
        <v>0</v>
      </c>
      <c r="AH180" s="90">
        <f t="shared" si="55"/>
        <v>146.63932047278215</v>
      </c>
      <c r="AI180" s="91">
        <f t="shared" si="63"/>
        <v>52.9298</v>
      </c>
      <c r="AJ180" s="82">
        <f t="shared" si="56"/>
        <v>1.9296000000000002</v>
      </c>
      <c r="AK180" s="271">
        <f t="shared" si="64"/>
        <v>101</v>
      </c>
      <c r="AL180" s="271">
        <f>VLOOKUP(AK180,RevisedCalcs!$AE$65:$AJ$72,2,FALSE)</f>
        <v>3</v>
      </c>
      <c r="AM180" s="92" t="str">
        <f t="shared" si="57"/>
        <v>0 to 10</v>
      </c>
      <c r="AN180" s="93">
        <f t="shared" si="58"/>
        <v>0</v>
      </c>
      <c r="AO180" s="93" t="str">
        <f t="shared" si="65"/>
        <v>o</v>
      </c>
      <c r="AP180" s="94" t="str">
        <f t="shared" si="59"/>
        <v/>
      </c>
      <c r="AQ180" s="54">
        <v>0</v>
      </c>
      <c r="AR180" s="214">
        <f t="shared" si="60"/>
        <v>0</v>
      </c>
      <c r="AS180" s="214">
        <f t="shared" si="66"/>
        <v>0</v>
      </c>
      <c r="AT180" s="282">
        <f t="shared" si="67"/>
        <v>3.1166666666666667</v>
      </c>
      <c r="AU180" s="268">
        <f>IF(F180&gt;0,RevisedCalcs!$AB$53*F180,"")</f>
        <v>0.13944925298928967</v>
      </c>
      <c r="AV180" s="268" t="str">
        <f>IF(AU180&lt;&gt;"","",SUMIFS(RevisedCalcs!$AF$6:$BN$6,RevisedCalcs!$AF$4:$BN$4,"&lt;="&amp;AT180)/10^3*VLOOKUP(AK180,RevisedCalcs!$AE$65:$AJ$72,6,FALSE))</f>
        <v/>
      </c>
      <c r="AW180" s="270" t="str">
        <f ca="1">IF(AU180="","",IF(AR180=1,-AU180*OFFSET(RevisedCalcs!$AD$79,0,MATCH(E179*24*60,RevisedCalcs!$AE$80:$AI$80,1)),""))</f>
        <v/>
      </c>
      <c r="AX180" s="268">
        <f t="shared" ca="1" si="68"/>
        <v>0.13944925298928967</v>
      </c>
    </row>
    <row r="181" spans="1:50" x14ac:dyDescent="0.3">
      <c r="A181" s="41" t="s">
        <v>358</v>
      </c>
      <c r="B181" s="42">
        <v>23</v>
      </c>
      <c r="C181" s="68" t="s">
        <v>401</v>
      </c>
      <c r="D181" s="95">
        <v>38658.604166666664</v>
      </c>
      <c r="E181" s="96">
        <v>2.7777777777777779E-3</v>
      </c>
      <c r="F181" s="41">
        <v>1.5</v>
      </c>
      <c r="G181" s="41">
        <v>4</v>
      </c>
      <c r="H181" s="97">
        <v>9.6412037019035779E-3</v>
      </c>
      <c r="I181" s="98" t="s">
        <v>402</v>
      </c>
      <c r="J181" s="99">
        <v>13.883333333333333</v>
      </c>
      <c r="K181" s="100">
        <v>40484.604166666664</v>
      </c>
      <c r="L181" s="46">
        <v>161.6</v>
      </c>
      <c r="M181" s="101">
        <v>38658.620138888888</v>
      </c>
      <c r="N181" s="102">
        <v>3.9</v>
      </c>
      <c r="O181" s="46">
        <v>161.6</v>
      </c>
      <c r="P181" s="57">
        <v>3.9</v>
      </c>
      <c r="Q181" s="50">
        <v>0.23138888888888889</v>
      </c>
      <c r="R181" s="103">
        <v>161.6</v>
      </c>
      <c r="S181" s="104">
        <v>162.88438447791586</v>
      </c>
      <c r="T181" s="57">
        <v>170.6</v>
      </c>
      <c r="U181" s="105"/>
      <c r="V181" s="57">
        <v>157.69999999999999</v>
      </c>
      <c r="W181" s="57">
        <f t="shared" si="49"/>
        <v>5.1843844779158701</v>
      </c>
      <c r="X181" s="86">
        <f t="shared" si="50"/>
        <v>108.21516</v>
      </c>
      <c r="Y181" s="86" t="str">
        <f t="shared" si="51"/>
        <v/>
      </c>
      <c r="Z181" s="44">
        <f t="shared" si="52"/>
        <v>0</v>
      </c>
      <c r="AA181" s="44" t="str">
        <f t="shared" si="53"/>
        <v>o</v>
      </c>
      <c r="AB181" s="89">
        <f t="shared" si="70"/>
        <v>49.484839999999998</v>
      </c>
      <c r="AC181" s="89">
        <f t="shared" si="70"/>
        <v>-1.31304</v>
      </c>
      <c r="AD181" s="44">
        <f t="shared" si="54"/>
        <v>1</v>
      </c>
      <c r="AE181" s="44">
        <v>5.4</v>
      </c>
      <c r="AF181" s="87">
        <f t="shared" si="61"/>
        <v>0</v>
      </c>
      <c r="AG181" s="44">
        <f t="shared" si="62"/>
        <v>0</v>
      </c>
      <c r="AH181" s="90">
        <f t="shared" si="55"/>
        <v>166.78438447791586</v>
      </c>
      <c r="AI181" s="91">
        <f t="shared" si="63"/>
        <v>53.384839999999997</v>
      </c>
      <c r="AJ181" s="82">
        <f t="shared" si="56"/>
        <v>2.5869599999999999</v>
      </c>
      <c r="AK181" s="271">
        <f t="shared" si="64"/>
        <v>102</v>
      </c>
      <c r="AL181" s="271">
        <f>VLOOKUP(AK181,RevisedCalcs!$AE$65:$AJ$72,2,FALSE)</f>
        <v>18</v>
      </c>
      <c r="AM181" s="92" t="str">
        <f t="shared" si="57"/>
        <v>0 to 10</v>
      </c>
      <c r="AN181" s="93">
        <f t="shared" si="58"/>
        <v>0</v>
      </c>
      <c r="AO181" s="93" t="str">
        <f t="shared" si="65"/>
        <v>o</v>
      </c>
      <c r="AP181" s="94" t="str">
        <f t="shared" si="59"/>
        <v/>
      </c>
      <c r="AQ181" s="54">
        <v>0</v>
      </c>
      <c r="AR181" s="214">
        <f t="shared" si="60"/>
        <v>0</v>
      </c>
      <c r="AS181" s="214">
        <f t="shared" si="66"/>
        <v>0</v>
      </c>
      <c r="AT181" s="282">
        <f t="shared" si="67"/>
        <v>4</v>
      </c>
      <c r="AU181" s="268">
        <f>IF(F181&gt;0,RevisedCalcs!$AB$53*F181,"")</f>
        <v>0.20917387948393451</v>
      </c>
      <c r="AV181" s="268" t="str">
        <f>IF(AU181&lt;&gt;"","",SUMIFS(RevisedCalcs!$AF$6:$BN$6,RevisedCalcs!$AF$4:$BN$4,"&lt;="&amp;AT181)/10^3*VLOOKUP(AK181,RevisedCalcs!$AE$65:$AJ$72,6,FALSE))</f>
        <v/>
      </c>
      <c r="AW181" s="270" t="str">
        <f ca="1">IF(AU181="","",IF(AR181=1,-AU181*OFFSET(RevisedCalcs!$AD$79,0,MATCH(E180*24*60,RevisedCalcs!$AE$80:$AI$80,1)),""))</f>
        <v/>
      </c>
      <c r="AX181" s="268">
        <f t="shared" ca="1" si="68"/>
        <v>0.20917387948393451</v>
      </c>
    </row>
    <row r="182" spans="1:50" x14ac:dyDescent="0.3">
      <c r="A182" s="41" t="s">
        <v>358</v>
      </c>
      <c r="B182" s="42">
        <v>24</v>
      </c>
      <c r="C182" s="68" t="s">
        <v>403</v>
      </c>
      <c r="D182" s="95">
        <v>38658.720833333333</v>
      </c>
      <c r="E182" s="96">
        <v>5.4745370370370373E-3</v>
      </c>
      <c r="F182" s="41">
        <v>1.4</v>
      </c>
      <c r="G182" s="41">
        <v>4</v>
      </c>
      <c r="H182" s="97">
        <v>0.11388888888905058</v>
      </c>
      <c r="I182" s="98" t="s">
        <v>404</v>
      </c>
      <c r="J182" s="99">
        <v>164</v>
      </c>
      <c r="K182" s="100">
        <v>40484.720833333333</v>
      </c>
      <c r="L182" s="46">
        <v>102.2</v>
      </c>
      <c r="M182" s="101">
        <v>38658.703472222223</v>
      </c>
      <c r="N182" s="106">
        <v>1.0000000000000001E-5</v>
      </c>
      <c r="O182" s="46">
        <v>102.2</v>
      </c>
      <c r="P182" s="57">
        <v>0</v>
      </c>
      <c r="Q182" s="50">
        <v>2.7333333333333334</v>
      </c>
      <c r="R182" s="103">
        <v>102.2</v>
      </c>
      <c r="S182" s="104">
        <v>100.82718934298526</v>
      </c>
      <c r="T182" s="57">
        <v>168.8</v>
      </c>
      <c r="U182" s="105"/>
      <c r="V182" s="57">
        <v>102.2</v>
      </c>
      <c r="W182" s="57">
        <f t="shared" si="49"/>
        <v>1.3728106570147389</v>
      </c>
      <c r="X182" s="86">
        <f t="shared" si="50"/>
        <v>50.78700494400001</v>
      </c>
      <c r="Y182" s="86" t="str">
        <f t="shared" si="51"/>
        <v/>
      </c>
      <c r="Z182" s="44">
        <f t="shared" si="52"/>
        <v>0</v>
      </c>
      <c r="AA182" s="44" t="str">
        <f t="shared" si="53"/>
        <v>o</v>
      </c>
      <c r="AB182" s="89">
        <f t="shared" si="70"/>
        <v>51.412995055999993</v>
      </c>
      <c r="AC182" s="89">
        <f t="shared" si="70"/>
        <v>-0.26160269600000002</v>
      </c>
      <c r="AD182" s="44">
        <f t="shared" si="54"/>
        <v>1</v>
      </c>
      <c r="AE182" s="44">
        <v>5.4</v>
      </c>
      <c r="AF182" s="87">
        <f t="shared" si="61"/>
        <v>0</v>
      </c>
      <c r="AG182" s="44">
        <f t="shared" si="62"/>
        <v>0</v>
      </c>
      <c r="AH182" s="90">
        <f t="shared" si="55"/>
        <v>100.82718934298526</v>
      </c>
      <c r="AI182" s="91">
        <f t="shared" si="63"/>
        <v>51.412995055999993</v>
      </c>
      <c r="AJ182" s="82">
        <f t="shared" si="56"/>
        <v>-0.26160269600000002</v>
      </c>
      <c r="AK182" s="271">
        <f t="shared" si="64"/>
        <v>106</v>
      </c>
      <c r="AL182" s="271">
        <f>VLOOKUP(AK182,RevisedCalcs!$AE$65:$AJ$72,2,FALSE)</f>
        <v>240</v>
      </c>
      <c r="AM182" s="92" t="str">
        <f t="shared" si="57"/>
        <v>0 to 10</v>
      </c>
      <c r="AN182" s="93">
        <f t="shared" si="58"/>
        <v>0</v>
      </c>
      <c r="AO182" s="93" t="str">
        <f t="shared" si="65"/>
        <v>o</v>
      </c>
      <c r="AP182" s="94" t="str">
        <f t="shared" si="59"/>
        <v/>
      </c>
      <c r="AQ182" s="54">
        <v>0</v>
      </c>
      <c r="AR182" s="214">
        <f t="shared" si="60"/>
        <v>0</v>
      </c>
      <c r="AS182" s="214">
        <f t="shared" si="66"/>
        <v>0</v>
      </c>
      <c r="AT182" s="282">
        <f t="shared" si="67"/>
        <v>7.8833333333333329</v>
      </c>
      <c r="AU182" s="268">
        <f>IF(F182&gt;0,RevisedCalcs!$AB$53*F182,"")</f>
        <v>0.19522895418500552</v>
      </c>
      <c r="AV182" s="268" t="str">
        <f>IF(AU182&lt;&gt;"","",SUMIFS(RevisedCalcs!$AF$6:$BN$6,RevisedCalcs!$AF$4:$BN$4,"&lt;="&amp;AT182)/10^3*VLOOKUP(AK182,RevisedCalcs!$AE$65:$AJ$72,6,FALSE))</f>
        <v/>
      </c>
      <c r="AW182" s="270" t="str">
        <f ca="1">IF(AU182="","",IF(AR182=1,-AU182*OFFSET(RevisedCalcs!$AD$79,0,MATCH(E181*24*60,RevisedCalcs!$AE$80:$AI$80,1)),""))</f>
        <v/>
      </c>
      <c r="AX182" s="268">
        <f t="shared" ca="1" si="68"/>
        <v>0.19522895418500552</v>
      </c>
    </row>
    <row r="183" spans="1:50" x14ac:dyDescent="0.3">
      <c r="A183" s="41" t="s">
        <v>358</v>
      </c>
      <c r="B183" s="42">
        <v>25</v>
      </c>
      <c r="C183" s="68" t="s">
        <v>405</v>
      </c>
      <c r="D183" s="95">
        <v>38658.774305555555</v>
      </c>
      <c r="E183" s="96">
        <v>3.1134259259259257E-3</v>
      </c>
      <c r="F183" s="41">
        <v>1</v>
      </c>
      <c r="G183" s="41">
        <v>4</v>
      </c>
      <c r="H183" s="97">
        <v>4.7997685185691807E-2</v>
      </c>
      <c r="I183" s="98" t="s">
        <v>406</v>
      </c>
      <c r="J183" s="99">
        <v>69.11666666666666</v>
      </c>
      <c r="K183" s="100">
        <v>40484.774305555555</v>
      </c>
      <c r="L183" s="46">
        <v>107.6</v>
      </c>
      <c r="M183" s="101">
        <v>38658.786805555559</v>
      </c>
      <c r="N183" s="106">
        <v>1.0000000000000001E-5</v>
      </c>
      <c r="O183" s="46">
        <v>107.6</v>
      </c>
      <c r="P183" s="57">
        <v>0</v>
      </c>
      <c r="Q183" s="50">
        <v>1.1519444444444444</v>
      </c>
      <c r="R183" s="103">
        <v>107.6</v>
      </c>
      <c r="S183" s="104">
        <v>135.24283469922611</v>
      </c>
      <c r="T183" s="57">
        <v>158</v>
      </c>
      <c r="U183" s="105"/>
      <c r="V183" s="57">
        <v>107.6</v>
      </c>
      <c r="W183" s="57">
        <f t="shared" si="49"/>
        <v>27.642834699226114</v>
      </c>
      <c r="X183" s="86">
        <f t="shared" si="50"/>
        <v>56.187004944000002</v>
      </c>
      <c r="Y183" s="86" t="str">
        <f t="shared" si="51"/>
        <v/>
      </c>
      <c r="Z183" s="44">
        <f t="shared" si="52"/>
        <v>0</v>
      </c>
      <c r="AA183" s="44" t="str">
        <f t="shared" si="53"/>
        <v>o</v>
      </c>
      <c r="AB183" s="89">
        <f t="shared" si="70"/>
        <v>51.412995055999993</v>
      </c>
      <c r="AC183" s="89">
        <f t="shared" si="70"/>
        <v>-0.26160269600000002</v>
      </c>
      <c r="AD183" s="44">
        <f t="shared" si="54"/>
        <v>1</v>
      </c>
      <c r="AE183" s="44">
        <v>5.4</v>
      </c>
      <c r="AF183" s="87">
        <f t="shared" si="61"/>
        <v>0</v>
      </c>
      <c r="AG183" s="44">
        <f t="shared" si="62"/>
        <v>0</v>
      </c>
      <c r="AH183" s="90">
        <f t="shared" si="55"/>
        <v>135.24283469922611</v>
      </c>
      <c r="AI183" s="91">
        <f t="shared" si="63"/>
        <v>51.412995055999993</v>
      </c>
      <c r="AJ183" s="82">
        <f t="shared" si="56"/>
        <v>-0.26160269600000002</v>
      </c>
      <c r="AK183" s="271">
        <f t="shared" si="64"/>
        <v>104</v>
      </c>
      <c r="AL183" s="271">
        <f>VLOOKUP(AK183,RevisedCalcs!$AE$65:$AJ$72,2,FALSE)</f>
        <v>75</v>
      </c>
      <c r="AM183" s="92" t="str">
        <f t="shared" si="57"/>
        <v>0 to 10</v>
      </c>
      <c r="AN183" s="93">
        <f t="shared" si="58"/>
        <v>0</v>
      </c>
      <c r="AO183" s="93" t="str">
        <f t="shared" si="65"/>
        <v>o</v>
      </c>
      <c r="AP183" s="94" t="str">
        <f t="shared" si="59"/>
        <v/>
      </c>
      <c r="AQ183" s="54">
        <v>0</v>
      </c>
      <c r="AR183" s="214">
        <f t="shared" si="60"/>
        <v>0</v>
      </c>
      <c r="AS183" s="214">
        <f t="shared" si="66"/>
        <v>0</v>
      </c>
      <c r="AT183" s="282">
        <f t="shared" si="67"/>
        <v>4.4833333333333334</v>
      </c>
      <c r="AU183" s="268">
        <f>IF(F183&gt;0,RevisedCalcs!$AB$53*F183,"")</f>
        <v>0.13944925298928967</v>
      </c>
      <c r="AV183" s="268" t="str">
        <f>IF(AU183&lt;&gt;"","",SUMIFS(RevisedCalcs!$AF$6:$BN$6,RevisedCalcs!$AF$4:$BN$4,"&lt;="&amp;AT183)/10^3*VLOOKUP(AK183,RevisedCalcs!$AE$65:$AJ$72,6,FALSE))</f>
        <v/>
      </c>
      <c r="AW183" s="270" t="str">
        <f ca="1">IF(AU183="","",IF(AR183=1,-AU183*OFFSET(RevisedCalcs!$AD$79,0,MATCH(E182*24*60,RevisedCalcs!$AE$80:$AI$80,1)),""))</f>
        <v/>
      </c>
      <c r="AX183" s="268">
        <f t="shared" ca="1" si="68"/>
        <v>0.13944925298928967</v>
      </c>
    </row>
    <row r="184" spans="1:50" x14ac:dyDescent="0.3">
      <c r="A184" s="41" t="s">
        <v>358</v>
      </c>
      <c r="B184" s="42">
        <v>26</v>
      </c>
      <c r="C184" s="68" t="s">
        <v>407</v>
      </c>
      <c r="D184" s="95">
        <v>38658.779861111114</v>
      </c>
      <c r="E184" s="96">
        <v>4.8726851851851856E-3</v>
      </c>
      <c r="F184" s="41">
        <v>3.1</v>
      </c>
      <c r="G184" s="41">
        <v>4</v>
      </c>
      <c r="H184" s="97">
        <v>2.4421296329819597E-3</v>
      </c>
      <c r="I184" s="98" t="s">
        <v>408</v>
      </c>
      <c r="J184" s="99">
        <v>3.5166666666666666</v>
      </c>
      <c r="K184" s="100">
        <v>40484.779861111114</v>
      </c>
      <c r="L184" s="46">
        <v>158</v>
      </c>
      <c r="M184" s="101">
        <v>38658.786805555559</v>
      </c>
      <c r="N184" s="106">
        <v>1.0000000000000001E-5</v>
      </c>
      <c r="O184" s="46">
        <v>158</v>
      </c>
      <c r="P184" s="57">
        <v>0</v>
      </c>
      <c r="Q184" s="50">
        <v>5.8611111111111107E-2</v>
      </c>
      <c r="R184" s="103">
        <v>158</v>
      </c>
      <c r="S184" s="104">
        <v>156.22820971897539</v>
      </c>
      <c r="T184" s="57">
        <v>168.8</v>
      </c>
      <c r="U184" s="105"/>
      <c r="V184" s="57">
        <v>158</v>
      </c>
      <c r="W184" s="57">
        <f t="shared" si="49"/>
        <v>1.7717902810246073</v>
      </c>
      <c r="X184" s="86">
        <f t="shared" si="50"/>
        <v>106.587004944</v>
      </c>
      <c r="Y184" s="86" t="str">
        <f t="shared" si="51"/>
        <v/>
      </c>
      <c r="Z184" s="44">
        <f t="shared" si="52"/>
        <v>0</v>
      </c>
      <c r="AA184" s="44" t="str">
        <f t="shared" si="53"/>
        <v>o</v>
      </c>
      <c r="AB184" s="89">
        <f t="shared" si="70"/>
        <v>51.412995055999993</v>
      </c>
      <c r="AC184" s="89">
        <f t="shared" si="70"/>
        <v>-0.26160269600000002</v>
      </c>
      <c r="AD184" s="44">
        <f t="shared" si="54"/>
        <v>1</v>
      </c>
      <c r="AE184" s="44">
        <v>5.4</v>
      </c>
      <c r="AF184" s="87">
        <f t="shared" si="61"/>
        <v>0</v>
      </c>
      <c r="AG184" s="44">
        <f t="shared" si="62"/>
        <v>0</v>
      </c>
      <c r="AH184" s="90">
        <f t="shared" si="55"/>
        <v>156.22820971897539</v>
      </c>
      <c r="AI184" s="91">
        <f t="shared" si="63"/>
        <v>51.412995055999993</v>
      </c>
      <c r="AJ184" s="82">
        <f t="shared" si="56"/>
        <v>-0.26160269600000002</v>
      </c>
      <c r="AK184" s="271">
        <f t="shared" si="64"/>
        <v>101</v>
      </c>
      <c r="AL184" s="271">
        <f>VLOOKUP(AK184,RevisedCalcs!$AE$65:$AJ$72,2,FALSE)</f>
        <v>3</v>
      </c>
      <c r="AM184" s="92" t="str">
        <f t="shared" si="57"/>
        <v>0 to 10</v>
      </c>
      <c r="AN184" s="93">
        <f t="shared" si="58"/>
        <v>0</v>
      </c>
      <c r="AO184" s="93" t="str">
        <f t="shared" si="65"/>
        <v>o</v>
      </c>
      <c r="AP184" s="94" t="str">
        <f t="shared" si="59"/>
        <v/>
      </c>
      <c r="AQ184" s="54">
        <v>0</v>
      </c>
      <c r="AR184" s="214">
        <f t="shared" si="60"/>
        <v>0</v>
      </c>
      <c r="AS184" s="214">
        <f t="shared" si="66"/>
        <v>0</v>
      </c>
      <c r="AT184" s="282">
        <f t="shared" si="67"/>
        <v>7.0166666666666675</v>
      </c>
      <c r="AU184" s="268">
        <f>IF(F184&gt;0,RevisedCalcs!$AB$53*F184,"")</f>
        <v>0.43229268426679801</v>
      </c>
      <c r="AV184" s="268" t="str">
        <f>IF(AU184&lt;&gt;"","",SUMIFS(RevisedCalcs!$AF$6:$BN$6,RevisedCalcs!$AF$4:$BN$4,"&lt;="&amp;AT184)/10^3*VLOOKUP(AK184,RevisedCalcs!$AE$65:$AJ$72,6,FALSE))</f>
        <v/>
      </c>
      <c r="AW184" s="270" t="str">
        <f ca="1">IF(AU184="","",IF(AR184=1,-AU184*OFFSET(RevisedCalcs!$AD$79,0,MATCH(E183*24*60,RevisedCalcs!$AE$80:$AI$80,1)),""))</f>
        <v/>
      </c>
      <c r="AX184" s="268">
        <f t="shared" ca="1" si="68"/>
        <v>0.43229268426679801</v>
      </c>
    </row>
    <row r="185" spans="1:50" x14ac:dyDescent="0.3">
      <c r="A185" s="41" t="s">
        <v>358</v>
      </c>
      <c r="B185" s="42">
        <v>27</v>
      </c>
      <c r="C185" s="68" t="s">
        <v>409</v>
      </c>
      <c r="D185" s="95">
        <v>38658.896527777775</v>
      </c>
      <c r="E185" s="96">
        <v>3.7384259259259263E-3</v>
      </c>
      <c r="F185" s="41">
        <v>1.6</v>
      </c>
      <c r="G185" s="41">
        <v>4</v>
      </c>
      <c r="H185" s="97">
        <v>0.11179398147942265</v>
      </c>
      <c r="I185" s="98" t="s">
        <v>410</v>
      </c>
      <c r="J185" s="99">
        <v>160.98333333333332</v>
      </c>
      <c r="K185" s="100">
        <v>40484.896527777775</v>
      </c>
      <c r="L185" s="46">
        <v>69.8</v>
      </c>
      <c r="M185" s="101">
        <v>38658.911805555559</v>
      </c>
      <c r="N185" s="102">
        <v>-0.9</v>
      </c>
      <c r="O185" s="46">
        <v>69.8</v>
      </c>
      <c r="P185" s="57">
        <v>-0.9</v>
      </c>
      <c r="Q185" s="50">
        <v>2.6830555555555553</v>
      </c>
      <c r="R185" s="103">
        <v>69.8</v>
      </c>
      <c r="S185" s="104">
        <v>101.27022193562564</v>
      </c>
      <c r="T185" s="57">
        <v>150.80000000000001</v>
      </c>
      <c r="U185" s="105"/>
      <c r="V185" s="57">
        <v>70.7</v>
      </c>
      <c r="W185" s="57">
        <f t="shared" si="49"/>
        <v>30.570221935625639</v>
      </c>
      <c r="X185" s="86">
        <f t="shared" si="50"/>
        <v>18.842040000000004</v>
      </c>
      <c r="Y185" s="86" t="str">
        <f t="shared" si="51"/>
        <v/>
      </c>
      <c r="Z185" s="44">
        <f t="shared" si="52"/>
        <v>1</v>
      </c>
      <c r="AA185" s="44" t="str">
        <f t="shared" si="53"/>
        <v>+</v>
      </c>
      <c r="AB185" s="89">
        <f t="shared" si="70"/>
        <v>51.857959999999999</v>
      </c>
      <c r="AC185" s="89">
        <f t="shared" si="70"/>
        <v>-1.8959999999999977E-2</v>
      </c>
      <c r="AD185" s="44">
        <f t="shared" si="54"/>
        <v>1</v>
      </c>
      <c r="AE185" s="44">
        <v>5.4</v>
      </c>
      <c r="AF185" s="87">
        <f t="shared" si="61"/>
        <v>0</v>
      </c>
      <c r="AG185" s="44">
        <f t="shared" si="62"/>
        <v>0</v>
      </c>
      <c r="AH185" s="90">
        <f t="shared" si="55"/>
        <v>100.37022193562564</v>
      </c>
      <c r="AI185" s="91">
        <f t="shared" si="63"/>
        <v>50.95796</v>
      </c>
      <c r="AJ185" s="82">
        <f t="shared" si="56"/>
        <v>-0.91896</v>
      </c>
      <c r="AK185" s="271">
        <f t="shared" si="64"/>
        <v>106</v>
      </c>
      <c r="AL185" s="271">
        <f>VLOOKUP(AK185,RevisedCalcs!$AE$65:$AJ$72,2,FALSE)</f>
        <v>240</v>
      </c>
      <c r="AM185" s="92" t="str">
        <f t="shared" si="57"/>
        <v>-10 to 0</v>
      </c>
      <c r="AN185" s="93">
        <f t="shared" si="58"/>
        <v>1</v>
      </c>
      <c r="AO185" s="93" t="str">
        <f t="shared" si="65"/>
        <v>+</v>
      </c>
      <c r="AP185" s="94" t="str">
        <f t="shared" si="59"/>
        <v/>
      </c>
      <c r="AQ185" s="54">
        <v>0</v>
      </c>
      <c r="AR185" s="214">
        <f t="shared" si="60"/>
        <v>0</v>
      </c>
      <c r="AS185" s="214">
        <f t="shared" si="66"/>
        <v>0</v>
      </c>
      <c r="AT185" s="282">
        <f t="shared" si="67"/>
        <v>5.3833333333333337</v>
      </c>
      <c r="AU185" s="268">
        <f>IF(F185&gt;0,RevisedCalcs!$AB$53*F185,"")</f>
        <v>0.2231188047828635</v>
      </c>
      <c r="AV185" s="268" t="str">
        <f>IF(AU185&lt;&gt;"","",SUMIFS(RevisedCalcs!$AF$6:$BN$6,RevisedCalcs!$AF$4:$BN$4,"&lt;="&amp;AT185)/10^3*VLOOKUP(AK185,RevisedCalcs!$AE$65:$AJ$72,6,FALSE))</f>
        <v/>
      </c>
      <c r="AW185" s="270" t="str">
        <f ca="1">IF(AU185="","",IF(AR185=1,-AU185*OFFSET(RevisedCalcs!$AD$79,0,MATCH(E184*24*60,RevisedCalcs!$AE$80:$AI$80,1)),""))</f>
        <v/>
      </c>
      <c r="AX185" s="268">
        <f t="shared" ca="1" si="68"/>
        <v>0.2231188047828635</v>
      </c>
    </row>
    <row r="186" spans="1:50" x14ac:dyDescent="0.3">
      <c r="A186" s="41" t="s">
        <v>358</v>
      </c>
      <c r="B186" s="42">
        <v>28</v>
      </c>
      <c r="C186" s="68" t="s">
        <v>411</v>
      </c>
      <c r="D186" s="95">
        <v>38658.905555555553</v>
      </c>
      <c r="E186" s="96">
        <v>1.4305555555555557E-2</v>
      </c>
      <c r="F186" s="41">
        <v>3.8</v>
      </c>
      <c r="G186" s="41">
        <v>4</v>
      </c>
      <c r="H186" s="97">
        <v>5.2893518513883464E-3</v>
      </c>
      <c r="I186" s="98" t="s">
        <v>412</v>
      </c>
      <c r="J186" s="99">
        <v>7.6166666666666671</v>
      </c>
      <c r="K186" s="100">
        <v>40484.905555555553</v>
      </c>
      <c r="L186" s="46">
        <v>147.19999999999999</v>
      </c>
      <c r="M186" s="101">
        <v>38658.911805555559</v>
      </c>
      <c r="N186" s="102">
        <v>-0.9</v>
      </c>
      <c r="O186" s="46">
        <v>147.19999999999999</v>
      </c>
      <c r="P186" s="57">
        <v>-0.9</v>
      </c>
      <c r="Q186" s="50">
        <v>0.12694444444444444</v>
      </c>
      <c r="R186" s="103">
        <v>147.19999999999999</v>
      </c>
      <c r="S186" s="104">
        <v>148.03960434826249</v>
      </c>
      <c r="T186" s="57">
        <v>168.8</v>
      </c>
      <c r="U186" s="105"/>
      <c r="V186" s="57">
        <v>148.1</v>
      </c>
      <c r="W186" s="57">
        <f t="shared" si="49"/>
        <v>6.039565173750816E-2</v>
      </c>
      <c r="X186" s="86">
        <f t="shared" si="50"/>
        <v>96.242040000000003</v>
      </c>
      <c r="Y186" s="86" t="str">
        <f t="shared" si="51"/>
        <v/>
      </c>
      <c r="Z186" s="44">
        <f t="shared" si="52"/>
        <v>0</v>
      </c>
      <c r="AA186" s="44" t="str">
        <f t="shared" si="53"/>
        <v>o</v>
      </c>
      <c r="AB186" s="89">
        <f t="shared" si="70"/>
        <v>51.857959999999999</v>
      </c>
      <c r="AC186" s="89">
        <f t="shared" si="70"/>
        <v>-1.8959999999999977E-2</v>
      </c>
      <c r="AD186" s="44">
        <f t="shared" si="54"/>
        <v>1</v>
      </c>
      <c r="AE186" s="44">
        <v>5.4</v>
      </c>
      <c r="AF186" s="87">
        <f t="shared" si="61"/>
        <v>0</v>
      </c>
      <c r="AG186" s="44">
        <f t="shared" si="62"/>
        <v>0</v>
      </c>
      <c r="AH186" s="90">
        <f t="shared" si="55"/>
        <v>147.13960434826248</v>
      </c>
      <c r="AI186" s="91">
        <f t="shared" si="63"/>
        <v>50.95796</v>
      </c>
      <c r="AJ186" s="82">
        <f t="shared" si="56"/>
        <v>-0.91896</v>
      </c>
      <c r="AK186" s="271">
        <f t="shared" si="64"/>
        <v>102</v>
      </c>
      <c r="AL186" s="271">
        <f>VLOOKUP(AK186,RevisedCalcs!$AE$65:$AJ$72,2,FALSE)</f>
        <v>18</v>
      </c>
      <c r="AM186" s="92" t="str">
        <f t="shared" si="57"/>
        <v>-10 to 0</v>
      </c>
      <c r="AN186" s="93">
        <f t="shared" si="58"/>
        <v>0</v>
      </c>
      <c r="AO186" s="93" t="str">
        <f t="shared" si="65"/>
        <v>o</v>
      </c>
      <c r="AP186" s="94" t="str">
        <f t="shared" si="59"/>
        <v/>
      </c>
      <c r="AQ186" s="54">
        <v>0</v>
      </c>
      <c r="AR186" s="214">
        <f t="shared" si="60"/>
        <v>0</v>
      </c>
      <c r="AS186" s="214">
        <f t="shared" si="66"/>
        <v>0</v>
      </c>
      <c r="AT186" s="282">
        <f t="shared" si="67"/>
        <v>20.6</v>
      </c>
      <c r="AU186" s="268">
        <f>IF(F186&gt;0,RevisedCalcs!$AB$53*F186,"")</f>
        <v>0.52990716135930072</v>
      </c>
      <c r="AV186" s="268" t="str">
        <f>IF(AU186&lt;&gt;"","",SUMIFS(RevisedCalcs!$AF$6:$BN$6,RevisedCalcs!$AF$4:$BN$4,"&lt;="&amp;AT186)/10^3*VLOOKUP(AK186,RevisedCalcs!$AE$65:$AJ$72,6,FALSE))</f>
        <v/>
      </c>
      <c r="AW186" s="270" t="str">
        <f ca="1">IF(AU186="","",IF(AR186=1,-AU186*OFFSET(RevisedCalcs!$AD$79,0,MATCH(E185*24*60,RevisedCalcs!$AE$80:$AI$80,1)),""))</f>
        <v/>
      </c>
      <c r="AX186" s="268">
        <f t="shared" ca="1" si="68"/>
        <v>0.52990716135930072</v>
      </c>
    </row>
    <row r="187" spans="1:50" x14ac:dyDescent="0.3">
      <c r="A187" s="41" t="s">
        <v>358</v>
      </c>
      <c r="B187" s="42">
        <v>29</v>
      </c>
      <c r="C187" s="68" t="s">
        <v>413</v>
      </c>
      <c r="D187" s="95">
        <v>38659.393055555556</v>
      </c>
      <c r="E187" s="96">
        <v>6.3657407407407402E-4</v>
      </c>
      <c r="F187" s="41">
        <v>0.1</v>
      </c>
      <c r="G187" s="41">
        <v>5</v>
      </c>
      <c r="H187" s="97">
        <v>0.47319444445020054</v>
      </c>
      <c r="I187" s="98" t="s">
        <v>414</v>
      </c>
      <c r="J187" s="99">
        <v>681.4</v>
      </c>
      <c r="K187" s="100">
        <v>40485.393055555556</v>
      </c>
      <c r="L187" s="46">
        <v>75.2</v>
      </c>
      <c r="M187" s="101">
        <v>38659.411805555559</v>
      </c>
      <c r="N187" s="102">
        <v>-9.9</v>
      </c>
      <c r="O187" s="46">
        <v>75.2</v>
      </c>
      <c r="P187" s="57">
        <v>-9.9</v>
      </c>
      <c r="Q187" s="50">
        <v>11.356666666666666</v>
      </c>
      <c r="R187" s="103">
        <v>75.2</v>
      </c>
      <c r="S187" s="104">
        <v>20.097624661600715</v>
      </c>
      <c r="T187" s="57">
        <v>84.2</v>
      </c>
      <c r="U187" s="105"/>
      <c r="V187" s="86">
        <v>85.100000000000009</v>
      </c>
      <c r="W187" s="86">
        <f t="shared" si="49"/>
        <v>65.00237533839929</v>
      </c>
      <c r="X187" s="86">
        <f t="shared" si="50"/>
        <v>28.792440000000013</v>
      </c>
      <c r="Y187" s="86" t="str">
        <f t="shared" si="51"/>
        <v>Y</v>
      </c>
      <c r="Z187" s="88">
        <f t="shared" si="52"/>
        <v>1</v>
      </c>
      <c r="AA187" s="88" t="str">
        <f t="shared" si="53"/>
        <v>+</v>
      </c>
      <c r="AB187" s="89">
        <f t="shared" ref="AB187:AC206" si="71">(AB$3+AB$4*$N187)-$N187</f>
        <v>56.307559999999995</v>
      </c>
      <c r="AC187" s="89">
        <f t="shared" si="71"/>
        <v>2.4074400000000002</v>
      </c>
      <c r="AD187" s="88">
        <f t="shared" si="54"/>
        <v>1</v>
      </c>
      <c r="AE187" s="88">
        <v>5.4</v>
      </c>
      <c r="AF187" s="87">
        <f t="shared" si="61"/>
        <v>1</v>
      </c>
      <c r="AG187" s="88">
        <f t="shared" si="62"/>
        <v>1</v>
      </c>
      <c r="AH187" s="90">
        <f t="shared" si="55"/>
        <v>10.197624661600715</v>
      </c>
      <c r="AI187" s="91">
        <f t="shared" si="63"/>
        <v>46.407559999999997</v>
      </c>
      <c r="AJ187" s="82">
        <f t="shared" si="56"/>
        <v>-7.4925600000000001</v>
      </c>
      <c r="AK187" s="271">
        <f t="shared" si="64"/>
        <v>107</v>
      </c>
      <c r="AL187" s="271">
        <f>VLOOKUP(AK187,RevisedCalcs!$AE$65:$AJ$72,2,FALSE)</f>
        <v>540</v>
      </c>
      <c r="AM187" s="92" t="str">
        <f t="shared" si="57"/>
        <v>-10 to 0</v>
      </c>
      <c r="AN187" s="93">
        <f t="shared" si="58"/>
        <v>1</v>
      </c>
      <c r="AO187" s="93" t="str">
        <f t="shared" si="65"/>
        <v>+</v>
      </c>
      <c r="AP187" s="94" t="str">
        <f t="shared" si="59"/>
        <v/>
      </c>
      <c r="AQ187" s="54">
        <v>0</v>
      </c>
      <c r="AR187" s="214">
        <f t="shared" si="60"/>
        <v>0</v>
      </c>
      <c r="AS187" s="214">
        <f t="shared" si="66"/>
        <v>0</v>
      </c>
      <c r="AT187" s="282">
        <f t="shared" si="67"/>
        <v>0.91666666666666652</v>
      </c>
      <c r="AU187" s="268">
        <f>IF(F187&gt;0,RevisedCalcs!$AB$53*F187,"")</f>
        <v>1.3944925298928969E-2</v>
      </c>
      <c r="AV187" s="268" t="str">
        <f>IF(AU187&lt;&gt;"","",SUMIFS(RevisedCalcs!$AF$6:$BN$6,RevisedCalcs!$AF$4:$BN$4,"&lt;="&amp;AT187)/10^3*VLOOKUP(AK187,RevisedCalcs!$AE$65:$AJ$72,6,FALSE))</f>
        <v/>
      </c>
      <c r="AW187" s="270" t="str">
        <f ca="1">IF(AU187="","",IF(AR187=1,-AU187*OFFSET(RevisedCalcs!$AD$79,0,MATCH(E186*24*60,RevisedCalcs!$AE$80:$AI$80,1)),""))</f>
        <v/>
      </c>
      <c r="AX187" s="268">
        <f t="shared" ca="1" si="68"/>
        <v>1.3944925298928969E-2</v>
      </c>
    </row>
    <row r="188" spans="1:50" x14ac:dyDescent="0.3">
      <c r="A188" s="41" t="s">
        <v>358</v>
      </c>
      <c r="B188" s="42">
        <v>30</v>
      </c>
      <c r="C188" s="68" t="s">
        <v>415</v>
      </c>
      <c r="D188" s="95">
        <v>38659.395833333336</v>
      </c>
      <c r="E188" s="96">
        <v>3.1828703703703702E-3</v>
      </c>
      <c r="F188" s="41">
        <v>2.1</v>
      </c>
      <c r="G188" s="41">
        <v>5</v>
      </c>
      <c r="H188" s="97">
        <v>2.1412037021946162E-3</v>
      </c>
      <c r="I188" s="98" t="s">
        <v>416</v>
      </c>
      <c r="J188" s="99">
        <v>3.0833333333333335</v>
      </c>
      <c r="K188" s="100">
        <v>40485.395833333336</v>
      </c>
      <c r="L188" s="46">
        <v>93.2</v>
      </c>
      <c r="M188" s="101">
        <v>38659.411805555559</v>
      </c>
      <c r="N188" s="102">
        <v>-9.9</v>
      </c>
      <c r="O188" s="46">
        <v>93.2</v>
      </c>
      <c r="P188" s="57">
        <v>-9.9</v>
      </c>
      <c r="Q188" s="50">
        <v>5.1388888888888894E-2</v>
      </c>
      <c r="R188" s="103">
        <v>93.2</v>
      </c>
      <c r="S188" s="104">
        <v>93.174161274603264</v>
      </c>
      <c r="T188" s="57">
        <v>161.6</v>
      </c>
      <c r="U188" s="105"/>
      <c r="V188" s="57">
        <v>103.10000000000001</v>
      </c>
      <c r="W188" s="57">
        <f t="shared" si="49"/>
        <v>9.9258387253967442</v>
      </c>
      <c r="X188" s="86">
        <f t="shared" si="50"/>
        <v>46.792440000000013</v>
      </c>
      <c r="Y188" s="86" t="str">
        <f t="shared" si="51"/>
        <v/>
      </c>
      <c r="Z188" s="44">
        <f t="shared" si="52"/>
        <v>0</v>
      </c>
      <c r="AA188" s="44" t="str">
        <f t="shared" si="53"/>
        <v>o</v>
      </c>
      <c r="AB188" s="89">
        <f t="shared" si="71"/>
        <v>56.307559999999995</v>
      </c>
      <c r="AC188" s="89">
        <f t="shared" si="71"/>
        <v>2.4074400000000002</v>
      </c>
      <c r="AD188" s="44">
        <f t="shared" si="54"/>
        <v>1</v>
      </c>
      <c r="AE188" s="44">
        <v>5.4</v>
      </c>
      <c r="AF188" s="87">
        <f t="shared" si="61"/>
        <v>0</v>
      </c>
      <c r="AG188" s="44">
        <f t="shared" si="62"/>
        <v>0</v>
      </c>
      <c r="AH188" s="90">
        <f t="shared" si="55"/>
        <v>83.274161274603259</v>
      </c>
      <c r="AI188" s="91">
        <f t="shared" si="63"/>
        <v>46.407559999999997</v>
      </c>
      <c r="AJ188" s="82">
        <f t="shared" si="56"/>
        <v>-7.4925600000000001</v>
      </c>
      <c r="AK188" s="271">
        <f t="shared" si="64"/>
        <v>101</v>
      </c>
      <c r="AL188" s="271">
        <f>VLOOKUP(AK188,RevisedCalcs!$AE$65:$AJ$72,2,FALSE)</f>
        <v>3</v>
      </c>
      <c r="AM188" s="92" t="str">
        <f t="shared" si="57"/>
        <v>-10 to 0</v>
      </c>
      <c r="AN188" s="93">
        <f t="shared" si="58"/>
        <v>0</v>
      </c>
      <c r="AO188" s="93" t="str">
        <f t="shared" si="65"/>
        <v>o</v>
      </c>
      <c r="AP188" s="94" t="str">
        <f t="shared" si="59"/>
        <v/>
      </c>
      <c r="AQ188" s="54">
        <v>0</v>
      </c>
      <c r="AR188" s="214">
        <f t="shared" si="60"/>
        <v>0</v>
      </c>
      <c r="AS188" s="214">
        <f t="shared" si="66"/>
        <v>0</v>
      </c>
      <c r="AT188" s="282">
        <f t="shared" si="67"/>
        <v>4.583333333333333</v>
      </c>
      <c r="AU188" s="268">
        <f>IF(F188&gt;0,RevisedCalcs!$AB$53*F188,"")</f>
        <v>0.29284343127750834</v>
      </c>
      <c r="AV188" s="268" t="str">
        <f>IF(AU188&lt;&gt;"","",SUMIFS(RevisedCalcs!$AF$6:$BN$6,RevisedCalcs!$AF$4:$BN$4,"&lt;="&amp;AT188)/10^3*VLOOKUP(AK188,RevisedCalcs!$AE$65:$AJ$72,6,FALSE))</f>
        <v/>
      </c>
      <c r="AW188" s="270" t="str">
        <f ca="1">IF(AU188="","",IF(AR188=1,-AU188*OFFSET(RevisedCalcs!$AD$79,0,MATCH(E187*24*60,RevisedCalcs!$AE$80:$AI$80,1)),""))</f>
        <v/>
      </c>
      <c r="AX188" s="268">
        <f t="shared" ca="1" si="68"/>
        <v>0.29284343127750834</v>
      </c>
    </row>
    <row r="189" spans="1:50" x14ac:dyDescent="0.3">
      <c r="A189" s="41" t="s">
        <v>358</v>
      </c>
      <c r="B189" s="42">
        <v>31</v>
      </c>
      <c r="C189" s="68" t="s">
        <v>417</v>
      </c>
      <c r="D189" s="95">
        <v>38659.400694444441</v>
      </c>
      <c r="E189" s="96">
        <v>1.7245370370370372E-3</v>
      </c>
      <c r="F189" s="41">
        <v>0.6</v>
      </c>
      <c r="G189" s="41">
        <v>5</v>
      </c>
      <c r="H189" s="97">
        <v>1.6782407328719273E-3</v>
      </c>
      <c r="I189" s="98" t="s">
        <v>418</v>
      </c>
      <c r="J189" s="99">
        <v>2.4166666666666665</v>
      </c>
      <c r="K189" s="100">
        <v>40485.400694444441</v>
      </c>
      <c r="L189" s="46">
        <v>158</v>
      </c>
      <c r="M189" s="101">
        <v>38659.411805555559</v>
      </c>
      <c r="N189" s="102">
        <v>-9.9</v>
      </c>
      <c r="O189" s="46">
        <v>158</v>
      </c>
      <c r="P189" s="57">
        <v>-9.9</v>
      </c>
      <c r="Q189" s="50">
        <v>4.0277777777777773E-2</v>
      </c>
      <c r="R189" s="103">
        <v>158</v>
      </c>
      <c r="S189" s="104">
        <v>170.17605584957474</v>
      </c>
      <c r="T189" s="57">
        <v>172.4</v>
      </c>
      <c r="U189" s="105"/>
      <c r="V189" s="57">
        <v>167.9</v>
      </c>
      <c r="W189" s="57">
        <f t="shared" si="49"/>
        <v>2.2760558495747318</v>
      </c>
      <c r="X189" s="86">
        <f t="shared" si="50"/>
        <v>111.59244000000001</v>
      </c>
      <c r="Y189" s="86" t="str">
        <f t="shared" si="51"/>
        <v/>
      </c>
      <c r="Z189" s="44">
        <f t="shared" si="52"/>
        <v>0</v>
      </c>
      <c r="AA189" s="44" t="str">
        <f t="shared" si="53"/>
        <v>o</v>
      </c>
      <c r="AB189" s="89">
        <f t="shared" si="71"/>
        <v>56.307559999999995</v>
      </c>
      <c r="AC189" s="89">
        <f t="shared" si="71"/>
        <v>2.4074400000000002</v>
      </c>
      <c r="AD189" s="44">
        <f t="shared" si="54"/>
        <v>1</v>
      </c>
      <c r="AE189" s="44">
        <v>5.4</v>
      </c>
      <c r="AF189" s="87">
        <f t="shared" si="61"/>
        <v>0</v>
      </c>
      <c r="AG189" s="44">
        <f t="shared" si="62"/>
        <v>0</v>
      </c>
      <c r="AH189" s="90">
        <f t="shared" si="55"/>
        <v>160.27605584957473</v>
      </c>
      <c r="AI189" s="91">
        <f t="shared" si="63"/>
        <v>46.407559999999997</v>
      </c>
      <c r="AJ189" s="82">
        <f t="shared" si="56"/>
        <v>-7.4925600000000001</v>
      </c>
      <c r="AK189" s="271">
        <f t="shared" si="64"/>
        <v>101</v>
      </c>
      <c r="AL189" s="271">
        <f>VLOOKUP(AK189,RevisedCalcs!$AE$65:$AJ$72,2,FALSE)</f>
        <v>3</v>
      </c>
      <c r="AM189" s="92" t="str">
        <f t="shared" si="57"/>
        <v>-10 to 0</v>
      </c>
      <c r="AN189" s="93">
        <f t="shared" si="58"/>
        <v>0</v>
      </c>
      <c r="AO189" s="93" t="str">
        <f t="shared" si="65"/>
        <v>o</v>
      </c>
      <c r="AP189" s="94" t="str">
        <f t="shared" si="59"/>
        <v/>
      </c>
      <c r="AQ189" s="54">
        <v>0</v>
      </c>
      <c r="AR189" s="214">
        <f t="shared" si="60"/>
        <v>0</v>
      </c>
      <c r="AS189" s="214">
        <f t="shared" si="66"/>
        <v>0</v>
      </c>
      <c r="AT189" s="282">
        <f t="shared" si="67"/>
        <v>2.4833333333333334</v>
      </c>
      <c r="AU189" s="268">
        <f>IF(F189&gt;0,RevisedCalcs!$AB$53*F189,"")</f>
        <v>8.3669551793573799E-2</v>
      </c>
      <c r="AV189" s="268" t="str">
        <f>IF(AU189&lt;&gt;"","",SUMIFS(RevisedCalcs!$AF$6:$BN$6,RevisedCalcs!$AF$4:$BN$4,"&lt;="&amp;AT189)/10^3*VLOOKUP(AK189,RevisedCalcs!$AE$65:$AJ$72,6,FALSE))</f>
        <v/>
      </c>
      <c r="AW189" s="270" t="str">
        <f ca="1">IF(AU189="","",IF(AR189=1,-AU189*OFFSET(RevisedCalcs!$AD$79,0,MATCH(E188*24*60,RevisedCalcs!$AE$80:$AI$80,1)),""))</f>
        <v/>
      </c>
      <c r="AX189" s="268">
        <f t="shared" ca="1" si="68"/>
        <v>8.3669551793573799E-2</v>
      </c>
    </row>
    <row r="190" spans="1:50" x14ac:dyDescent="0.3">
      <c r="A190" s="194" t="s">
        <v>358</v>
      </c>
      <c r="B190" s="205">
        <v>32</v>
      </c>
      <c r="C190" s="206" t="s">
        <v>419</v>
      </c>
      <c r="D190" s="207">
        <v>38659.520138888889</v>
      </c>
      <c r="E190" s="208">
        <v>2.2453703703703702E-3</v>
      </c>
      <c r="F190" s="194">
        <v>0</v>
      </c>
      <c r="G190" s="194">
        <v>5</v>
      </c>
      <c r="H190" s="195">
        <v>0.11771990740817273</v>
      </c>
      <c r="I190" s="196" t="s">
        <v>420</v>
      </c>
      <c r="J190" s="197">
        <v>169.51666666666668</v>
      </c>
      <c r="K190" s="209">
        <v>40485.520138888889</v>
      </c>
      <c r="L190" s="199">
        <v>73.400000000000006</v>
      </c>
      <c r="M190" s="225">
        <v>38659.536805555559</v>
      </c>
      <c r="N190" s="200">
        <v>-2</v>
      </c>
      <c r="O190" s="199">
        <v>73.400000000000006</v>
      </c>
      <c r="P190" s="201">
        <v>-2</v>
      </c>
      <c r="Q190" s="202">
        <v>2.825277777777778</v>
      </c>
      <c r="R190" s="203">
        <v>73.400000000000006</v>
      </c>
      <c r="S190" s="204">
        <v>101.26563755479667</v>
      </c>
      <c r="T190" s="201">
        <v>98.6</v>
      </c>
      <c r="U190" s="105"/>
      <c r="V190" s="57">
        <v>75.400000000000006</v>
      </c>
      <c r="W190" s="57">
        <f t="shared" si="49"/>
        <v>25.865637554796663</v>
      </c>
      <c r="X190" s="86">
        <f t="shared" si="50"/>
        <v>22.998200000000011</v>
      </c>
      <c r="Y190" s="86" t="str">
        <f t="shared" si="51"/>
        <v/>
      </c>
      <c r="Z190" s="44">
        <f t="shared" si="52"/>
        <v>1</v>
      </c>
      <c r="AA190" s="44" t="str">
        <f t="shared" si="53"/>
        <v>+</v>
      </c>
      <c r="AB190" s="89">
        <f t="shared" si="71"/>
        <v>52.401799999999994</v>
      </c>
      <c r="AC190" s="89">
        <f t="shared" si="71"/>
        <v>0.27759999999999985</v>
      </c>
      <c r="AD190" s="44">
        <f t="shared" si="54"/>
        <v>1</v>
      </c>
      <c r="AE190" s="44">
        <v>5.4</v>
      </c>
      <c r="AF190" s="87">
        <f t="shared" si="61"/>
        <v>0</v>
      </c>
      <c r="AG190" s="44">
        <f t="shared" si="62"/>
        <v>0</v>
      </c>
      <c r="AH190" s="90">
        <f t="shared" si="55"/>
        <v>99.265637554796669</v>
      </c>
      <c r="AI190" s="91">
        <f t="shared" si="63"/>
        <v>50.401799999999994</v>
      </c>
      <c r="AJ190" s="82">
        <f t="shared" si="56"/>
        <v>-1.7224000000000002</v>
      </c>
      <c r="AK190" s="271">
        <f t="shared" si="64"/>
        <v>106</v>
      </c>
      <c r="AL190" s="271">
        <f>VLOOKUP(AK190,RevisedCalcs!$AE$65:$AJ$72,2,FALSE)</f>
        <v>240</v>
      </c>
      <c r="AM190" s="92" t="str">
        <f t="shared" si="57"/>
        <v>-10 to 0</v>
      </c>
      <c r="AN190" s="93">
        <f t="shared" si="58"/>
        <v>1</v>
      </c>
      <c r="AO190" s="93" t="str">
        <f t="shared" si="65"/>
        <v>+</v>
      </c>
      <c r="AP190" s="94" t="str">
        <f t="shared" si="59"/>
        <v/>
      </c>
      <c r="AQ190" s="224">
        <v>1</v>
      </c>
      <c r="AR190" s="214">
        <f t="shared" si="60"/>
        <v>0</v>
      </c>
      <c r="AS190" s="214">
        <f t="shared" si="66"/>
        <v>1</v>
      </c>
      <c r="AT190" s="282">
        <f t="shared" si="67"/>
        <v>3.2333333333333334</v>
      </c>
      <c r="AU190" s="268" t="str">
        <f>IF(F190&gt;0,RevisedCalcs!$AB$53*F190,"")</f>
        <v/>
      </c>
      <c r="AV190" s="268">
        <f>IF(AU190&lt;&gt;"","",SUMIFS(RevisedCalcs!$AF$6:$BN$6,RevisedCalcs!$AF$4:$BN$4,"&lt;="&amp;AT190)/10^3*VLOOKUP(AK190,RevisedCalcs!$AE$65:$AJ$72,6,FALSE))</f>
        <v>0.29231746758137983</v>
      </c>
      <c r="AW190" s="270" t="str">
        <f ca="1">IF(AU190="","",IF(AR190=1,-AU190*OFFSET(RevisedCalcs!$AD$79,0,MATCH(E189*24*60,RevisedCalcs!$AE$80:$AI$80,1)),""))</f>
        <v/>
      </c>
      <c r="AX190" s="268">
        <f t="shared" ca="1" si="68"/>
        <v>0.29231746758137983</v>
      </c>
    </row>
    <row r="191" spans="1:50" x14ac:dyDescent="0.3">
      <c r="A191" s="41" t="s">
        <v>358</v>
      </c>
      <c r="B191" s="42">
        <v>33</v>
      </c>
      <c r="C191" s="68" t="s">
        <v>421</v>
      </c>
      <c r="D191" s="95">
        <v>38659.718055555553</v>
      </c>
      <c r="E191" s="96">
        <v>3.9247685185185184E-2</v>
      </c>
      <c r="F191" s="41">
        <v>5.0999999999999996</v>
      </c>
      <c r="G191" s="41">
        <v>5</v>
      </c>
      <c r="H191" s="97">
        <v>0.19567129629285773</v>
      </c>
      <c r="I191" s="98" t="s">
        <v>422</v>
      </c>
      <c r="J191" s="99">
        <v>281.76666666666665</v>
      </c>
      <c r="K191" s="100">
        <v>40485.718055555553</v>
      </c>
      <c r="L191" s="46">
        <v>60.8</v>
      </c>
      <c r="M191" s="101">
        <v>38659.703472222223</v>
      </c>
      <c r="N191" s="102">
        <v>-2</v>
      </c>
      <c r="O191" s="46">
        <v>60.8</v>
      </c>
      <c r="P191" s="57">
        <v>-2</v>
      </c>
      <c r="Q191" s="50">
        <v>4.6961111111111107</v>
      </c>
      <c r="R191" s="103">
        <v>60.8</v>
      </c>
      <c r="S191" s="104">
        <v>40.755291901935315</v>
      </c>
      <c r="T191" s="57">
        <v>170.6</v>
      </c>
      <c r="U191" s="105"/>
      <c r="V191" s="57">
        <v>62.8</v>
      </c>
      <c r="W191" s="57">
        <f t="shared" si="49"/>
        <v>22.044708098064682</v>
      </c>
      <c r="X191" s="86">
        <f t="shared" si="50"/>
        <v>10.398200000000003</v>
      </c>
      <c r="Y191" s="86" t="str">
        <f t="shared" si="51"/>
        <v/>
      </c>
      <c r="Z191" s="44">
        <f t="shared" si="52"/>
        <v>1</v>
      </c>
      <c r="AA191" s="44" t="str">
        <f t="shared" si="53"/>
        <v>+</v>
      </c>
      <c r="AB191" s="89">
        <f t="shared" si="71"/>
        <v>52.401799999999994</v>
      </c>
      <c r="AC191" s="89">
        <f t="shared" si="71"/>
        <v>0.27759999999999985</v>
      </c>
      <c r="AD191" s="44">
        <f t="shared" si="54"/>
        <v>1</v>
      </c>
      <c r="AE191" s="44">
        <v>5.4</v>
      </c>
      <c r="AF191" s="87">
        <f t="shared" si="61"/>
        <v>1</v>
      </c>
      <c r="AG191" s="44">
        <f t="shared" si="62"/>
        <v>0</v>
      </c>
      <c r="AH191" s="90">
        <f t="shared" si="55"/>
        <v>38.755291901935315</v>
      </c>
      <c r="AI191" s="91">
        <f t="shared" si="63"/>
        <v>50.401799999999994</v>
      </c>
      <c r="AJ191" s="82">
        <f t="shared" si="56"/>
        <v>-1.7224000000000002</v>
      </c>
      <c r="AK191" s="271">
        <f t="shared" si="64"/>
        <v>106</v>
      </c>
      <c r="AL191" s="271">
        <f>VLOOKUP(AK191,RevisedCalcs!$AE$65:$AJ$72,2,FALSE)</f>
        <v>240</v>
      </c>
      <c r="AM191" s="92" t="str">
        <f t="shared" si="57"/>
        <v>-10 to 0</v>
      </c>
      <c r="AN191" s="93">
        <f t="shared" si="58"/>
        <v>1</v>
      </c>
      <c r="AO191" s="93" t="str">
        <f t="shared" si="65"/>
        <v>+</v>
      </c>
      <c r="AP191" s="94" t="str">
        <f t="shared" si="59"/>
        <v/>
      </c>
      <c r="AQ191" s="54">
        <v>0</v>
      </c>
      <c r="AR191" s="214">
        <f t="shared" si="60"/>
        <v>0</v>
      </c>
      <c r="AS191" s="214">
        <f t="shared" si="66"/>
        <v>0</v>
      </c>
      <c r="AT191" s="282">
        <f t="shared" si="67"/>
        <v>56.516666666666666</v>
      </c>
      <c r="AU191" s="268">
        <f>IF(F191&gt;0,RevisedCalcs!$AB$53*F191,"")</f>
        <v>0.71119119024537725</v>
      </c>
      <c r="AV191" s="268" t="str">
        <f>IF(AU191&lt;&gt;"","",SUMIFS(RevisedCalcs!$AF$6:$BN$6,RevisedCalcs!$AF$4:$BN$4,"&lt;="&amp;AT191)/10^3*VLOOKUP(AK191,RevisedCalcs!$AE$65:$AJ$72,6,FALSE))</f>
        <v/>
      </c>
      <c r="AW191" s="270" t="str">
        <f ca="1">IF(AU191="","",IF(AR191=1,-AU191*OFFSET(RevisedCalcs!$AD$79,0,MATCH(E190*24*60,RevisedCalcs!$AE$80:$AI$80,1)),""))</f>
        <v/>
      </c>
      <c r="AX191" s="268">
        <f t="shared" ca="1" si="68"/>
        <v>0.71119119024537725</v>
      </c>
    </row>
    <row r="192" spans="1:50" x14ac:dyDescent="0.3">
      <c r="A192" s="41" t="s">
        <v>358</v>
      </c>
      <c r="B192" s="42">
        <v>34</v>
      </c>
      <c r="C192" s="68" t="s">
        <v>423</v>
      </c>
      <c r="D192" s="95">
        <v>38659.758333333331</v>
      </c>
      <c r="E192" s="96">
        <v>6.9328703703703696E-3</v>
      </c>
      <c r="F192" s="41">
        <v>0.1</v>
      </c>
      <c r="G192" s="41">
        <v>5</v>
      </c>
      <c r="H192" s="97">
        <v>1.0300925932824612E-3</v>
      </c>
      <c r="I192" s="98" t="s">
        <v>424</v>
      </c>
      <c r="J192" s="99">
        <v>1.4833333333333334</v>
      </c>
      <c r="K192" s="100">
        <v>40485.758333333331</v>
      </c>
      <c r="L192" s="46">
        <v>174.2</v>
      </c>
      <c r="M192" s="101">
        <v>38659.745138888888</v>
      </c>
      <c r="N192" s="102">
        <v>-6</v>
      </c>
      <c r="O192" s="46">
        <v>174.2</v>
      </c>
      <c r="P192" s="57">
        <v>-6</v>
      </c>
      <c r="Q192" s="50">
        <v>2.4722222222222222E-2</v>
      </c>
      <c r="R192" s="103">
        <v>174.2</v>
      </c>
      <c r="S192" s="104">
        <v>175.76195470995745</v>
      </c>
      <c r="T192" s="57">
        <v>165.2</v>
      </c>
      <c r="U192" s="105"/>
      <c r="V192" s="57">
        <v>180.2</v>
      </c>
      <c r="W192" s="57">
        <f t="shared" si="49"/>
        <v>4.4380452900425382</v>
      </c>
      <c r="X192" s="86">
        <f t="shared" si="50"/>
        <v>125.82059999999998</v>
      </c>
      <c r="Y192" s="86" t="str">
        <f t="shared" si="51"/>
        <v/>
      </c>
      <c r="Z192" s="44">
        <f t="shared" si="52"/>
        <v>0</v>
      </c>
      <c r="AA192" s="44" t="str">
        <f t="shared" si="53"/>
        <v>o</v>
      </c>
      <c r="AB192" s="89">
        <f t="shared" si="71"/>
        <v>54.379399999999997</v>
      </c>
      <c r="AC192" s="89">
        <f t="shared" si="71"/>
        <v>1.3559999999999999</v>
      </c>
      <c r="AD192" s="44">
        <f t="shared" si="54"/>
        <v>1</v>
      </c>
      <c r="AE192" s="44">
        <v>5.4</v>
      </c>
      <c r="AF192" s="87">
        <f t="shared" si="61"/>
        <v>0</v>
      </c>
      <c r="AG192" s="44">
        <f t="shared" si="62"/>
        <v>0</v>
      </c>
      <c r="AH192" s="90">
        <f t="shared" si="55"/>
        <v>169.76195470995745</v>
      </c>
      <c r="AI192" s="91">
        <f t="shared" si="63"/>
        <v>48.379399999999997</v>
      </c>
      <c r="AJ192" s="82">
        <f t="shared" si="56"/>
        <v>-4.6440000000000001</v>
      </c>
      <c r="AK192" s="271">
        <f t="shared" si="64"/>
        <v>101</v>
      </c>
      <c r="AL192" s="271">
        <f>VLOOKUP(AK192,RevisedCalcs!$AE$65:$AJ$72,2,FALSE)</f>
        <v>3</v>
      </c>
      <c r="AM192" s="92" t="str">
        <f t="shared" si="57"/>
        <v>-10 to 0</v>
      </c>
      <c r="AN192" s="93">
        <f t="shared" si="58"/>
        <v>0</v>
      </c>
      <c r="AO192" s="93" t="str">
        <f t="shared" si="65"/>
        <v>o</v>
      </c>
      <c r="AP192" s="94" t="str">
        <f t="shared" si="59"/>
        <v/>
      </c>
      <c r="AQ192" s="54">
        <v>0</v>
      </c>
      <c r="AR192" s="214">
        <f t="shared" si="60"/>
        <v>0</v>
      </c>
      <c r="AS192" s="214">
        <f t="shared" si="66"/>
        <v>0</v>
      </c>
      <c r="AT192" s="282">
        <f t="shared" si="67"/>
        <v>9.9833333333333325</v>
      </c>
      <c r="AU192" s="268">
        <f>IF(F192&gt;0,RevisedCalcs!$AB$53*F192,"")</f>
        <v>1.3944925298928969E-2</v>
      </c>
      <c r="AV192" s="268" t="str">
        <f>IF(AU192&lt;&gt;"","",SUMIFS(RevisedCalcs!$AF$6:$BN$6,RevisedCalcs!$AF$4:$BN$4,"&lt;="&amp;AT192)/10^3*VLOOKUP(AK192,RevisedCalcs!$AE$65:$AJ$72,6,FALSE))</f>
        <v/>
      </c>
      <c r="AW192" s="270" t="str">
        <f ca="1">IF(AU192="","",IF(AR192=1,-AU192*OFFSET(RevisedCalcs!$AD$79,0,MATCH(E191*24*60,RevisedCalcs!$AE$80:$AI$80,1)),""))</f>
        <v/>
      </c>
      <c r="AX192" s="268">
        <f t="shared" ca="1" si="68"/>
        <v>1.3944925298928969E-2</v>
      </c>
    </row>
    <row r="193" spans="1:50" x14ac:dyDescent="0.3">
      <c r="A193" s="41" t="s">
        <v>358</v>
      </c>
      <c r="B193" s="42">
        <v>35</v>
      </c>
      <c r="C193" s="68" t="s">
        <v>425</v>
      </c>
      <c r="D193" s="95">
        <v>38659.771527777775</v>
      </c>
      <c r="E193" s="96">
        <v>7.7546296296296304E-4</v>
      </c>
      <c r="F193" s="41">
        <v>0.1</v>
      </c>
      <c r="G193" s="41">
        <v>5</v>
      </c>
      <c r="H193" s="97">
        <v>6.2615740753244609E-3</v>
      </c>
      <c r="I193" s="98" t="s">
        <v>426</v>
      </c>
      <c r="J193" s="99">
        <v>9.0166666666666675</v>
      </c>
      <c r="K193" s="100">
        <v>40485.771527777775</v>
      </c>
      <c r="L193" s="46">
        <v>163.4</v>
      </c>
      <c r="M193" s="101">
        <v>38659.786805555559</v>
      </c>
      <c r="N193" s="102">
        <v>-9.9</v>
      </c>
      <c r="O193" s="46">
        <v>163.4</v>
      </c>
      <c r="P193" s="57">
        <v>-9.9</v>
      </c>
      <c r="Q193" s="50">
        <v>0.15027777777777779</v>
      </c>
      <c r="R193" s="103">
        <v>163.4</v>
      </c>
      <c r="S193" s="104">
        <v>170.10955687374826</v>
      </c>
      <c r="T193" s="57">
        <v>163.4</v>
      </c>
      <c r="U193" s="105"/>
      <c r="V193" s="57">
        <v>173.3</v>
      </c>
      <c r="W193" s="57">
        <f t="shared" si="49"/>
        <v>3.1904431262517505</v>
      </c>
      <c r="X193" s="86">
        <f t="shared" si="50"/>
        <v>116.99244000000002</v>
      </c>
      <c r="Y193" s="86" t="str">
        <f t="shared" si="51"/>
        <v/>
      </c>
      <c r="Z193" s="44">
        <f t="shared" si="52"/>
        <v>0</v>
      </c>
      <c r="AA193" s="44" t="str">
        <f t="shared" si="53"/>
        <v>o</v>
      </c>
      <c r="AB193" s="89">
        <f t="shared" si="71"/>
        <v>56.307559999999995</v>
      </c>
      <c r="AC193" s="89">
        <f t="shared" si="71"/>
        <v>2.4074400000000002</v>
      </c>
      <c r="AD193" s="44">
        <f t="shared" si="54"/>
        <v>1</v>
      </c>
      <c r="AE193" s="44">
        <v>5.4</v>
      </c>
      <c r="AF193" s="87">
        <f t="shared" si="61"/>
        <v>0</v>
      </c>
      <c r="AG193" s="44">
        <f t="shared" si="62"/>
        <v>0</v>
      </c>
      <c r="AH193" s="90">
        <f t="shared" si="55"/>
        <v>160.20955687374826</v>
      </c>
      <c r="AI193" s="91">
        <f t="shared" si="63"/>
        <v>46.407559999999997</v>
      </c>
      <c r="AJ193" s="82">
        <f t="shared" si="56"/>
        <v>-7.4925600000000001</v>
      </c>
      <c r="AK193" s="271">
        <f t="shared" si="64"/>
        <v>102</v>
      </c>
      <c r="AL193" s="271">
        <f>VLOOKUP(AK193,RevisedCalcs!$AE$65:$AJ$72,2,FALSE)</f>
        <v>18</v>
      </c>
      <c r="AM193" s="92" t="str">
        <f t="shared" si="57"/>
        <v>-10 to 0</v>
      </c>
      <c r="AN193" s="93">
        <f t="shared" si="58"/>
        <v>0</v>
      </c>
      <c r="AO193" s="93" t="str">
        <f t="shared" si="65"/>
        <v>o</v>
      </c>
      <c r="AP193" s="94" t="str">
        <f t="shared" si="59"/>
        <v/>
      </c>
      <c r="AQ193" s="54">
        <v>0</v>
      </c>
      <c r="AR193" s="214">
        <f t="shared" si="60"/>
        <v>0</v>
      </c>
      <c r="AS193" s="214">
        <f t="shared" si="66"/>
        <v>0</v>
      </c>
      <c r="AT193" s="282">
        <f t="shared" si="67"/>
        <v>1.1166666666666667</v>
      </c>
      <c r="AU193" s="268">
        <f>IF(F193&gt;0,RevisedCalcs!$AB$53*F193,"")</f>
        <v>1.3944925298928969E-2</v>
      </c>
      <c r="AV193" s="268" t="str">
        <f>IF(AU193&lt;&gt;"","",SUMIFS(RevisedCalcs!$AF$6:$BN$6,RevisedCalcs!$AF$4:$BN$4,"&lt;="&amp;AT193)/10^3*VLOOKUP(AK193,RevisedCalcs!$AE$65:$AJ$72,6,FALSE))</f>
        <v/>
      </c>
      <c r="AW193" s="270" t="str">
        <f ca="1">IF(AU193="","",IF(AR193=1,-AU193*OFFSET(RevisedCalcs!$AD$79,0,MATCH(E192*24*60,RevisedCalcs!$AE$80:$AI$80,1)),""))</f>
        <v/>
      </c>
      <c r="AX193" s="268">
        <f t="shared" ca="1" si="68"/>
        <v>1.3944925298928969E-2</v>
      </c>
    </row>
    <row r="194" spans="1:50" x14ac:dyDescent="0.3">
      <c r="A194" s="41" t="s">
        <v>358</v>
      </c>
      <c r="B194" s="42">
        <v>36</v>
      </c>
      <c r="C194" s="68" t="s">
        <v>427</v>
      </c>
      <c r="D194" s="95">
        <v>38659.772916666669</v>
      </c>
      <c r="E194" s="96">
        <v>2.9513888888888888E-3</v>
      </c>
      <c r="F194" s="41">
        <v>2.2999999999999998</v>
      </c>
      <c r="G194" s="41">
        <v>5</v>
      </c>
      <c r="H194" s="97">
        <v>6.1342593107838184E-4</v>
      </c>
      <c r="I194" s="98" t="s">
        <v>428</v>
      </c>
      <c r="J194" s="99">
        <v>0.8833333333333333</v>
      </c>
      <c r="K194" s="100">
        <v>40485.772916666669</v>
      </c>
      <c r="L194" s="46">
        <v>165.2</v>
      </c>
      <c r="M194" s="101">
        <v>38659.786805555559</v>
      </c>
      <c r="N194" s="102">
        <v>-9.9</v>
      </c>
      <c r="O194" s="46">
        <v>165.2</v>
      </c>
      <c r="P194" s="57">
        <v>-9.9</v>
      </c>
      <c r="Q194" s="50">
        <v>1.4722222222222222E-2</v>
      </c>
      <c r="R194" s="103">
        <v>165.2</v>
      </c>
      <c r="S194" s="104">
        <v>172.80979384584705</v>
      </c>
      <c r="T194" s="57">
        <v>168.8</v>
      </c>
      <c r="U194" s="105"/>
      <c r="V194" s="57">
        <v>175.1</v>
      </c>
      <c r="W194" s="57">
        <f t="shared" si="49"/>
        <v>2.2902061541529406</v>
      </c>
      <c r="X194" s="86">
        <f t="shared" si="50"/>
        <v>118.79244</v>
      </c>
      <c r="Y194" s="86" t="str">
        <f t="shared" si="51"/>
        <v/>
      </c>
      <c r="Z194" s="44">
        <f t="shared" si="52"/>
        <v>0</v>
      </c>
      <c r="AA194" s="44" t="str">
        <f t="shared" si="53"/>
        <v>o</v>
      </c>
      <c r="AB194" s="89">
        <f t="shared" si="71"/>
        <v>56.307559999999995</v>
      </c>
      <c r="AC194" s="89">
        <f t="shared" si="71"/>
        <v>2.4074400000000002</v>
      </c>
      <c r="AD194" s="44">
        <f t="shared" si="54"/>
        <v>1</v>
      </c>
      <c r="AE194" s="44">
        <v>5.4</v>
      </c>
      <c r="AF194" s="87">
        <f t="shared" si="61"/>
        <v>0</v>
      </c>
      <c r="AG194" s="44">
        <f t="shared" si="62"/>
        <v>0</v>
      </c>
      <c r="AH194" s="90">
        <f t="shared" si="55"/>
        <v>162.90979384584705</v>
      </c>
      <c r="AI194" s="91">
        <f t="shared" si="63"/>
        <v>46.407559999999997</v>
      </c>
      <c r="AJ194" s="82">
        <f t="shared" si="56"/>
        <v>-7.4925600000000001</v>
      </c>
      <c r="AK194" s="271">
        <f t="shared" si="64"/>
        <v>101</v>
      </c>
      <c r="AL194" s="271">
        <f>VLOOKUP(AK194,RevisedCalcs!$AE$65:$AJ$72,2,FALSE)</f>
        <v>3</v>
      </c>
      <c r="AM194" s="92" t="str">
        <f t="shared" si="57"/>
        <v>-10 to 0</v>
      </c>
      <c r="AN194" s="93">
        <f t="shared" si="58"/>
        <v>0</v>
      </c>
      <c r="AO194" s="93" t="str">
        <f t="shared" si="65"/>
        <v>o</v>
      </c>
      <c r="AP194" s="94" t="str">
        <f t="shared" si="59"/>
        <v/>
      </c>
      <c r="AQ194" s="54">
        <v>0</v>
      </c>
      <c r="AR194" s="214">
        <f t="shared" si="60"/>
        <v>0</v>
      </c>
      <c r="AS194" s="214">
        <f t="shared" si="66"/>
        <v>0</v>
      </c>
      <c r="AT194" s="282">
        <f t="shared" si="67"/>
        <v>4.25</v>
      </c>
      <c r="AU194" s="268">
        <f>IF(F194&gt;0,RevisedCalcs!$AB$53*F194,"")</f>
        <v>0.32073328187536621</v>
      </c>
      <c r="AV194" s="268" t="str">
        <f>IF(AU194&lt;&gt;"","",SUMIFS(RevisedCalcs!$AF$6:$BN$6,RevisedCalcs!$AF$4:$BN$4,"&lt;="&amp;AT194)/10^3*VLOOKUP(AK194,RevisedCalcs!$AE$65:$AJ$72,6,FALSE))</f>
        <v/>
      </c>
      <c r="AW194" s="270" t="str">
        <f ca="1">IF(AU194="","",IF(AR194=1,-AU194*OFFSET(RevisedCalcs!$AD$79,0,MATCH(E193*24*60,RevisedCalcs!$AE$80:$AI$80,1)),""))</f>
        <v/>
      </c>
      <c r="AX194" s="268">
        <f t="shared" ca="1" si="68"/>
        <v>0.32073328187536621</v>
      </c>
    </row>
    <row r="195" spans="1:50" x14ac:dyDescent="0.3">
      <c r="A195" s="41" t="s">
        <v>358</v>
      </c>
      <c r="B195" s="42">
        <v>37</v>
      </c>
      <c r="C195" s="68" t="s">
        <v>429</v>
      </c>
      <c r="D195" s="95">
        <v>38659.78402777778</v>
      </c>
      <c r="E195" s="96">
        <v>2.4293981481481482E-2</v>
      </c>
      <c r="F195" s="41">
        <v>2.8</v>
      </c>
      <c r="G195" s="41">
        <v>5</v>
      </c>
      <c r="H195" s="97">
        <v>8.1597222233540379E-3</v>
      </c>
      <c r="I195" s="98" t="s">
        <v>430</v>
      </c>
      <c r="J195" s="99">
        <v>11.75</v>
      </c>
      <c r="K195" s="100">
        <v>40485.78402777778</v>
      </c>
      <c r="L195" s="46">
        <v>163.4</v>
      </c>
      <c r="M195" s="101">
        <v>38659.786805555559</v>
      </c>
      <c r="N195" s="102">
        <v>-9.9</v>
      </c>
      <c r="O195" s="46">
        <v>163.4</v>
      </c>
      <c r="P195" s="57">
        <v>-9.9</v>
      </c>
      <c r="Q195" s="50">
        <v>0.19583333333333333</v>
      </c>
      <c r="R195" s="103">
        <v>163.4</v>
      </c>
      <c r="S195" s="104">
        <v>172.09190030363803</v>
      </c>
      <c r="T195" s="57">
        <v>170.6</v>
      </c>
      <c r="U195" s="105"/>
      <c r="V195" s="57">
        <v>173.3</v>
      </c>
      <c r="W195" s="57">
        <f t="shared" si="49"/>
        <v>1.2080996963619839</v>
      </c>
      <c r="X195" s="86">
        <f t="shared" si="50"/>
        <v>116.99244000000002</v>
      </c>
      <c r="Y195" s="86" t="str">
        <f t="shared" si="51"/>
        <v/>
      </c>
      <c r="Z195" s="44">
        <f t="shared" si="52"/>
        <v>0</v>
      </c>
      <c r="AA195" s="44" t="str">
        <f t="shared" si="53"/>
        <v>o</v>
      </c>
      <c r="AB195" s="89">
        <f t="shared" si="71"/>
        <v>56.307559999999995</v>
      </c>
      <c r="AC195" s="89">
        <f t="shared" si="71"/>
        <v>2.4074400000000002</v>
      </c>
      <c r="AD195" s="44">
        <f t="shared" si="54"/>
        <v>1</v>
      </c>
      <c r="AE195" s="44">
        <v>5.4</v>
      </c>
      <c r="AF195" s="87">
        <f t="shared" si="61"/>
        <v>0</v>
      </c>
      <c r="AG195" s="44">
        <f t="shared" si="62"/>
        <v>0</v>
      </c>
      <c r="AH195" s="90">
        <f t="shared" si="55"/>
        <v>162.19190030363802</v>
      </c>
      <c r="AI195" s="91">
        <f t="shared" si="63"/>
        <v>46.407559999999997</v>
      </c>
      <c r="AJ195" s="82">
        <f t="shared" si="56"/>
        <v>-7.4925600000000001</v>
      </c>
      <c r="AK195" s="271">
        <f t="shared" si="64"/>
        <v>102</v>
      </c>
      <c r="AL195" s="271">
        <f>VLOOKUP(AK195,RevisedCalcs!$AE$65:$AJ$72,2,FALSE)</f>
        <v>18</v>
      </c>
      <c r="AM195" s="92" t="str">
        <f t="shared" si="57"/>
        <v>-10 to 0</v>
      </c>
      <c r="AN195" s="93">
        <f t="shared" si="58"/>
        <v>0</v>
      </c>
      <c r="AO195" s="93" t="str">
        <f t="shared" si="65"/>
        <v>o</v>
      </c>
      <c r="AP195" s="94" t="str">
        <f t="shared" si="59"/>
        <v/>
      </c>
      <c r="AQ195" s="54">
        <v>0</v>
      </c>
      <c r="AR195" s="214">
        <f t="shared" si="60"/>
        <v>0</v>
      </c>
      <c r="AS195" s="214">
        <f t="shared" si="66"/>
        <v>0</v>
      </c>
      <c r="AT195" s="282">
        <f t="shared" si="67"/>
        <v>34.983333333333334</v>
      </c>
      <c r="AU195" s="268">
        <f>IF(F195&gt;0,RevisedCalcs!$AB$53*F195,"")</f>
        <v>0.39045790837001104</v>
      </c>
      <c r="AV195" s="268" t="str">
        <f>IF(AU195&lt;&gt;"","",SUMIFS(RevisedCalcs!$AF$6:$BN$6,RevisedCalcs!$AF$4:$BN$4,"&lt;="&amp;AT195)/10^3*VLOOKUP(AK195,RevisedCalcs!$AE$65:$AJ$72,6,FALSE))</f>
        <v/>
      </c>
      <c r="AW195" s="270" t="str">
        <f ca="1">IF(AU195="","",IF(AR195=1,-AU195*OFFSET(RevisedCalcs!$AD$79,0,MATCH(E194*24*60,RevisedCalcs!$AE$80:$AI$80,1)),""))</f>
        <v/>
      </c>
      <c r="AX195" s="268">
        <f t="shared" ca="1" si="68"/>
        <v>0.39045790837001104</v>
      </c>
    </row>
    <row r="196" spans="1:50" x14ac:dyDescent="0.3">
      <c r="A196" s="41" t="s">
        <v>358</v>
      </c>
      <c r="B196" s="42">
        <v>38</v>
      </c>
      <c r="C196" s="68" t="s">
        <v>431</v>
      </c>
      <c r="D196" s="95">
        <v>38659.84375</v>
      </c>
      <c r="E196" s="96">
        <v>7.6504629629629631E-3</v>
      </c>
      <c r="F196" s="41">
        <v>2.2000000000000002</v>
      </c>
      <c r="G196" s="41">
        <v>5</v>
      </c>
      <c r="H196" s="97">
        <v>3.5428240742476191E-2</v>
      </c>
      <c r="I196" s="98" t="s">
        <v>432</v>
      </c>
      <c r="J196" s="99">
        <v>51.016666666666666</v>
      </c>
      <c r="K196" s="100">
        <v>40485.84375</v>
      </c>
      <c r="L196" s="46">
        <v>131</v>
      </c>
      <c r="M196" s="101">
        <v>38659.828472222223</v>
      </c>
      <c r="N196" s="102">
        <v>-9.9</v>
      </c>
      <c r="O196" s="46">
        <v>131</v>
      </c>
      <c r="P196" s="57">
        <v>-9.9</v>
      </c>
      <c r="Q196" s="50">
        <v>0.8502777777777778</v>
      </c>
      <c r="R196" s="103">
        <v>131</v>
      </c>
      <c r="S196" s="104">
        <v>153.25926579935651</v>
      </c>
      <c r="T196" s="57">
        <v>168.8</v>
      </c>
      <c r="U196" s="105"/>
      <c r="V196" s="57">
        <v>140.9</v>
      </c>
      <c r="W196" s="57">
        <f t="shared" si="49"/>
        <v>12.359265799356507</v>
      </c>
      <c r="X196" s="86">
        <f t="shared" si="50"/>
        <v>84.592440000000011</v>
      </c>
      <c r="Y196" s="86" t="str">
        <f t="shared" si="51"/>
        <v/>
      </c>
      <c r="Z196" s="44">
        <f t="shared" si="52"/>
        <v>0</v>
      </c>
      <c r="AA196" s="44" t="str">
        <f t="shared" si="53"/>
        <v>o</v>
      </c>
      <c r="AB196" s="89">
        <f t="shared" si="71"/>
        <v>56.307559999999995</v>
      </c>
      <c r="AC196" s="89">
        <f t="shared" si="71"/>
        <v>2.4074400000000002</v>
      </c>
      <c r="AD196" s="44">
        <f t="shared" si="54"/>
        <v>1</v>
      </c>
      <c r="AE196" s="44">
        <v>5.4</v>
      </c>
      <c r="AF196" s="87">
        <f t="shared" si="61"/>
        <v>0</v>
      </c>
      <c r="AG196" s="44">
        <f t="shared" si="62"/>
        <v>0</v>
      </c>
      <c r="AH196" s="90">
        <f t="shared" si="55"/>
        <v>143.35926579935651</v>
      </c>
      <c r="AI196" s="91">
        <f t="shared" si="63"/>
        <v>46.407559999999997</v>
      </c>
      <c r="AJ196" s="82">
        <f t="shared" si="56"/>
        <v>-7.4925600000000001</v>
      </c>
      <c r="AK196" s="271">
        <f t="shared" si="64"/>
        <v>103</v>
      </c>
      <c r="AL196" s="271">
        <f>VLOOKUP(AK196,RevisedCalcs!$AE$65:$AJ$72,2,FALSE)</f>
        <v>45</v>
      </c>
      <c r="AM196" s="92" t="str">
        <f t="shared" si="57"/>
        <v>-10 to 0</v>
      </c>
      <c r="AN196" s="93">
        <f t="shared" si="58"/>
        <v>0</v>
      </c>
      <c r="AO196" s="93" t="str">
        <f t="shared" si="65"/>
        <v>o</v>
      </c>
      <c r="AP196" s="94" t="str">
        <f t="shared" si="59"/>
        <v/>
      </c>
      <c r="AQ196" s="54">
        <v>0</v>
      </c>
      <c r="AR196" s="214">
        <f t="shared" si="60"/>
        <v>0</v>
      </c>
      <c r="AS196" s="214">
        <f t="shared" si="66"/>
        <v>0</v>
      </c>
      <c r="AT196" s="282">
        <f t="shared" si="67"/>
        <v>11.016666666666667</v>
      </c>
      <c r="AU196" s="268">
        <f>IF(F196&gt;0,RevisedCalcs!$AB$53*F196,"")</f>
        <v>0.30678835657643733</v>
      </c>
      <c r="AV196" s="268" t="str">
        <f>IF(AU196&lt;&gt;"","",SUMIFS(RevisedCalcs!$AF$6:$BN$6,RevisedCalcs!$AF$4:$BN$4,"&lt;="&amp;AT196)/10^3*VLOOKUP(AK196,RevisedCalcs!$AE$65:$AJ$72,6,FALSE))</f>
        <v/>
      </c>
      <c r="AW196" s="270" t="str">
        <f ca="1">IF(AU196="","",IF(AR196=1,-AU196*OFFSET(RevisedCalcs!$AD$79,0,MATCH(E195*24*60,RevisedCalcs!$AE$80:$AI$80,1)),""))</f>
        <v/>
      </c>
      <c r="AX196" s="268">
        <f t="shared" ca="1" si="68"/>
        <v>0.30678835657643733</v>
      </c>
    </row>
    <row r="197" spans="1:50" x14ac:dyDescent="0.3">
      <c r="A197" s="41" t="s">
        <v>358</v>
      </c>
      <c r="B197" s="42">
        <v>39</v>
      </c>
      <c r="C197" s="68" t="s">
        <v>433</v>
      </c>
      <c r="D197" s="95">
        <v>38659.854861111111</v>
      </c>
      <c r="E197" s="96">
        <v>5.6944444444444438E-3</v>
      </c>
      <c r="F197" s="41">
        <v>1.7</v>
      </c>
      <c r="G197" s="41">
        <v>5</v>
      </c>
      <c r="H197" s="97">
        <v>3.4606481494847685E-3</v>
      </c>
      <c r="I197" s="98" t="s">
        <v>434</v>
      </c>
      <c r="J197" s="99">
        <v>4.9833333333333334</v>
      </c>
      <c r="K197" s="100">
        <v>40485.854861111111</v>
      </c>
      <c r="L197" s="46">
        <v>168.8</v>
      </c>
      <c r="M197" s="101">
        <v>38659.870138888888</v>
      </c>
      <c r="N197" s="102">
        <v>-11.2</v>
      </c>
      <c r="O197" s="46">
        <v>168.8</v>
      </c>
      <c r="P197" s="57">
        <v>-11.2</v>
      </c>
      <c r="Q197" s="50">
        <v>8.3055555555555563E-2</v>
      </c>
      <c r="R197" s="103">
        <v>168.8</v>
      </c>
      <c r="S197" s="104">
        <v>177.14637120152682</v>
      </c>
      <c r="T197" s="57">
        <v>168.8</v>
      </c>
      <c r="U197" s="105"/>
      <c r="V197" s="57">
        <v>180</v>
      </c>
      <c r="W197" s="57">
        <f t="shared" si="49"/>
        <v>2.8536287984731814</v>
      </c>
      <c r="X197" s="86">
        <f t="shared" si="50"/>
        <v>123.04972000000001</v>
      </c>
      <c r="Y197" s="86" t="str">
        <f t="shared" si="51"/>
        <v/>
      </c>
      <c r="Z197" s="44">
        <f t="shared" si="52"/>
        <v>0</v>
      </c>
      <c r="AA197" s="44" t="str">
        <f t="shared" si="53"/>
        <v>o</v>
      </c>
      <c r="AB197" s="89">
        <f t="shared" si="71"/>
        <v>56.950279999999992</v>
      </c>
      <c r="AC197" s="89">
        <f t="shared" si="71"/>
        <v>2.7579200000000004</v>
      </c>
      <c r="AD197" s="44">
        <f t="shared" si="54"/>
        <v>1</v>
      </c>
      <c r="AE197" s="44">
        <v>5.4</v>
      </c>
      <c r="AF197" s="87">
        <f t="shared" si="61"/>
        <v>0</v>
      </c>
      <c r="AG197" s="44">
        <f t="shared" si="62"/>
        <v>0</v>
      </c>
      <c r="AH197" s="90">
        <f t="shared" si="55"/>
        <v>165.94637120152683</v>
      </c>
      <c r="AI197" s="91">
        <f t="shared" si="63"/>
        <v>45.750279999999989</v>
      </c>
      <c r="AJ197" s="82">
        <f t="shared" si="56"/>
        <v>-8.4420799999999989</v>
      </c>
      <c r="AK197" s="271">
        <f t="shared" si="64"/>
        <v>101</v>
      </c>
      <c r="AL197" s="271">
        <f>VLOOKUP(AK197,RevisedCalcs!$AE$65:$AJ$72,2,FALSE)</f>
        <v>3</v>
      </c>
      <c r="AM197" s="92" t="str">
        <f t="shared" si="57"/>
        <v>-20 to -10</v>
      </c>
      <c r="AN197" s="93">
        <f t="shared" si="58"/>
        <v>0</v>
      </c>
      <c r="AO197" s="93" t="str">
        <f t="shared" si="65"/>
        <v>o</v>
      </c>
      <c r="AP197" s="94" t="str">
        <f t="shared" si="59"/>
        <v/>
      </c>
      <c r="AQ197" s="54">
        <v>0</v>
      </c>
      <c r="AR197" s="214">
        <f t="shared" si="60"/>
        <v>0</v>
      </c>
      <c r="AS197" s="214">
        <f t="shared" si="66"/>
        <v>0</v>
      </c>
      <c r="AT197" s="282">
        <f t="shared" si="67"/>
        <v>8.1999999999999993</v>
      </c>
      <c r="AU197" s="268">
        <f>IF(F197&gt;0,RevisedCalcs!$AB$53*F197,"")</f>
        <v>0.23706373008179243</v>
      </c>
      <c r="AV197" s="268" t="str">
        <f>IF(AU197&lt;&gt;"","",SUMIFS(RevisedCalcs!$AF$6:$BN$6,RevisedCalcs!$AF$4:$BN$4,"&lt;="&amp;AT197)/10^3*VLOOKUP(AK197,RevisedCalcs!$AE$65:$AJ$72,6,FALSE))</f>
        <v/>
      </c>
      <c r="AW197" s="270" t="str">
        <f ca="1">IF(AU197="","",IF(AR197=1,-AU197*OFFSET(RevisedCalcs!$AD$79,0,MATCH(E196*24*60,RevisedCalcs!$AE$80:$AI$80,1)),""))</f>
        <v/>
      </c>
      <c r="AX197" s="268">
        <f t="shared" ca="1" si="68"/>
        <v>0.23706373008179243</v>
      </c>
    </row>
    <row r="198" spans="1:50" x14ac:dyDescent="0.3">
      <c r="A198" s="41" t="s">
        <v>358</v>
      </c>
      <c r="B198" s="42">
        <v>40</v>
      </c>
      <c r="C198" s="68" t="s">
        <v>435</v>
      </c>
      <c r="D198" s="95">
        <v>38659.863194444442</v>
      </c>
      <c r="E198" s="96">
        <v>2.9282407407407412E-3</v>
      </c>
      <c r="F198" s="41">
        <v>1.2</v>
      </c>
      <c r="G198" s="41">
        <v>5</v>
      </c>
      <c r="H198" s="97">
        <v>2.638888887304347E-3</v>
      </c>
      <c r="I198" s="98" t="s">
        <v>436</v>
      </c>
      <c r="J198" s="99">
        <v>3.8</v>
      </c>
      <c r="K198" s="100">
        <v>40485.863194444442</v>
      </c>
      <c r="L198" s="46">
        <v>168.8</v>
      </c>
      <c r="M198" s="101">
        <v>38659.870138888888</v>
      </c>
      <c r="N198" s="102">
        <v>-11.2</v>
      </c>
      <c r="O198" s="46">
        <v>168.8</v>
      </c>
      <c r="P198" s="57">
        <v>-11.2</v>
      </c>
      <c r="Q198" s="50">
        <v>6.3333333333333325E-2</v>
      </c>
      <c r="R198" s="103">
        <v>168.8</v>
      </c>
      <c r="S198" s="104">
        <v>177.81986587541806</v>
      </c>
      <c r="T198" s="57">
        <v>168.8</v>
      </c>
      <c r="U198" s="105"/>
      <c r="V198" s="57">
        <v>180</v>
      </c>
      <c r="W198" s="57">
        <f t="shared" si="49"/>
        <v>2.1801341245819401</v>
      </c>
      <c r="X198" s="86">
        <f t="shared" si="50"/>
        <v>123.04972000000001</v>
      </c>
      <c r="Y198" s="86" t="str">
        <f t="shared" si="51"/>
        <v/>
      </c>
      <c r="Z198" s="44">
        <f t="shared" si="52"/>
        <v>0</v>
      </c>
      <c r="AA198" s="44" t="str">
        <f t="shared" si="53"/>
        <v>o</v>
      </c>
      <c r="AB198" s="89">
        <f t="shared" si="71"/>
        <v>56.950279999999992</v>
      </c>
      <c r="AC198" s="89">
        <f t="shared" si="71"/>
        <v>2.7579200000000004</v>
      </c>
      <c r="AD198" s="44">
        <f t="shared" si="54"/>
        <v>1</v>
      </c>
      <c r="AE198" s="44">
        <v>5.4</v>
      </c>
      <c r="AF198" s="87">
        <f t="shared" si="61"/>
        <v>0</v>
      </c>
      <c r="AG198" s="44">
        <f t="shared" si="62"/>
        <v>0</v>
      </c>
      <c r="AH198" s="90">
        <f t="shared" si="55"/>
        <v>166.61986587541807</v>
      </c>
      <c r="AI198" s="91">
        <f t="shared" si="63"/>
        <v>45.750279999999989</v>
      </c>
      <c r="AJ198" s="82">
        <f t="shared" si="56"/>
        <v>-8.4420799999999989</v>
      </c>
      <c r="AK198" s="271">
        <f t="shared" si="64"/>
        <v>101</v>
      </c>
      <c r="AL198" s="271">
        <f>VLOOKUP(AK198,RevisedCalcs!$AE$65:$AJ$72,2,FALSE)</f>
        <v>3</v>
      </c>
      <c r="AM198" s="92" t="str">
        <f t="shared" si="57"/>
        <v>-20 to -10</v>
      </c>
      <c r="AN198" s="93">
        <f t="shared" si="58"/>
        <v>0</v>
      </c>
      <c r="AO198" s="93" t="str">
        <f t="shared" si="65"/>
        <v>o</v>
      </c>
      <c r="AP198" s="94" t="str">
        <f t="shared" si="59"/>
        <v/>
      </c>
      <c r="AQ198" s="54">
        <v>0</v>
      </c>
      <c r="AR198" s="214">
        <f t="shared" si="60"/>
        <v>0</v>
      </c>
      <c r="AS198" s="214">
        <f t="shared" si="66"/>
        <v>0</v>
      </c>
      <c r="AT198" s="282">
        <f t="shared" si="67"/>
        <v>4.2166666666666668</v>
      </c>
      <c r="AU198" s="268">
        <f>IF(F198&gt;0,RevisedCalcs!$AB$53*F198,"")</f>
        <v>0.1673391035871476</v>
      </c>
      <c r="AV198" s="268" t="str">
        <f>IF(AU198&lt;&gt;"","",SUMIFS(RevisedCalcs!$AF$6:$BN$6,RevisedCalcs!$AF$4:$BN$4,"&lt;="&amp;AT198)/10^3*VLOOKUP(AK198,RevisedCalcs!$AE$65:$AJ$72,6,FALSE))</f>
        <v/>
      </c>
      <c r="AW198" s="270" t="str">
        <f ca="1">IF(AU198="","",IF(AR198=1,-AU198*OFFSET(RevisedCalcs!$AD$79,0,MATCH(E197*24*60,RevisedCalcs!$AE$80:$AI$80,1)),""))</f>
        <v/>
      </c>
      <c r="AX198" s="268">
        <f t="shared" ca="1" si="68"/>
        <v>0.1673391035871476</v>
      </c>
    </row>
    <row r="199" spans="1:50" x14ac:dyDescent="0.3">
      <c r="A199" s="194" t="s">
        <v>358</v>
      </c>
      <c r="B199" s="205">
        <v>41</v>
      </c>
      <c r="C199" s="206" t="s">
        <v>437</v>
      </c>
      <c r="D199" s="207">
        <v>38660.400000000001</v>
      </c>
      <c r="E199" s="208">
        <v>8.2175925925925917E-4</v>
      </c>
      <c r="F199" s="194">
        <v>0</v>
      </c>
      <c r="G199" s="194">
        <v>6</v>
      </c>
      <c r="H199" s="195">
        <v>0.53387731481780065</v>
      </c>
      <c r="I199" s="196" t="s">
        <v>438</v>
      </c>
      <c r="J199" s="197">
        <v>768.7833333333333</v>
      </c>
      <c r="K199" s="209">
        <v>40486.400000000001</v>
      </c>
      <c r="L199" s="199">
        <v>73.400000000000006</v>
      </c>
      <c r="M199" s="101">
        <v>38660.411805555559</v>
      </c>
      <c r="N199" s="200">
        <v>-11</v>
      </c>
      <c r="O199" s="199">
        <v>73.400000000000006</v>
      </c>
      <c r="P199" s="201">
        <v>-11</v>
      </c>
      <c r="Q199" s="202">
        <v>12.813055555555556</v>
      </c>
      <c r="R199" s="203">
        <v>73.400000000000006</v>
      </c>
      <c r="S199" s="204">
        <v>15.279595664272692</v>
      </c>
      <c r="T199" s="201">
        <v>87.8</v>
      </c>
      <c r="U199" s="105"/>
      <c r="V199" s="86">
        <v>84.4</v>
      </c>
      <c r="W199" s="86">
        <f t="shared" ref="W199:W262" si="72">ABS(S199-V199)</f>
        <v>69.120404335727315</v>
      </c>
      <c r="X199" s="86">
        <f t="shared" ref="X199:X262" si="73">ABS(AB199-V199)</f>
        <v>27.548600000000008</v>
      </c>
      <c r="Y199" s="86" t="str">
        <f t="shared" ref="Y199:Y262" si="74">IF(B199=2,"",IF(INT(D199)&lt;&gt;INT(D198),"Y",""))</f>
        <v>Y</v>
      </c>
      <c r="Z199" s="88">
        <f t="shared" ref="Z199:Z262" si="75">IF(X199&lt;W199,1,0)</f>
        <v>1</v>
      </c>
      <c r="AA199" s="88" t="str">
        <f t="shared" ref="AA199:AA262" si="76">IF($Z199=1,"+","o")</f>
        <v>+</v>
      </c>
      <c r="AB199" s="89">
        <f t="shared" si="71"/>
        <v>56.851399999999998</v>
      </c>
      <c r="AC199" s="89">
        <f t="shared" si="71"/>
        <v>2.7040000000000006</v>
      </c>
      <c r="AD199" s="88">
        <f t="shared" ref="AD199:AD262" si="77">IF(L199-N199&gt;$AD$5,1,0)</f>
        <v>1</v>
      </c>
      <c r="AE199" s="88">
        <v>5.4</v>
      </c>
      <c r="AF199" s="87">
        <f t="shared" si="61"/>
        <v>1</v>
      </c>
      <c r="AG199" s="88">
        <f t="shared" si="62"/>
        <v>1</v>
      </c>
      <c r="AH199" s="90">
        <f t="shared" ref="AH199:AH262" si="78">S199+P199</f>
        <v>4.2795956642726924</v>
      </c>
      <c r="AI199" s="91">
        <f t="shared" si="63"/>
        <v>45.851399999999998</v>
      </c>
      <c r="AJ199" s="82">
        <f t="shared" ref="AJ199:AJ262" si="79">AC199+P199</f>
        <v>-8.2959999999999994</v>
      </c>
      <c r="AK199" s="271">
        <f t="shared" si="64"/>
        <v>108</v>
      </c>
      <c r="AL199" s="271">
        <f>VLOOKUP(AK199,RevisedCalcs!$AE$65:$AJ$72,2,FALSE)</f>
        <v>720</v>
      </c>
      <c r="AM199" s="92" t="str">
        <f t="shared" ref="AM199:AM262" si="80">IF(P199&lt;-20,"&lt;-20",IF(P199&lt;-10,"-20 to -10",IF(P199&lt;0,"-10 to 0",IF(P199&lt;10,"0 to 10",IF(P199&lt;20,"10 to 20","&gt;=20")))))</f>
        <v>-20 to -10</v>
      </c>
      <c r="AN199" s="93">
        <f t="shared" ref="AN199:AN262" si="81">IF(OR(X199&lt;W199,AND(AF199=1,AG199=1)),1,0)</f>
        <v>1</v>
      </c>
      <c r="AO199" s="93" t="str">
        <f t="shared" si="65"/>
        <v>+</v>
      </c>
      <c r="AP199" s="94" t="str">
        <f t="shared" ref="AP199:AP262" si="82">IF(AN199&lt;&gt;Z199,"X","")</f>
        <v/>
      </c>
      <c r="AQ199" s="224">
        <v>1</v>
      </c>
      <c r="AR199" s="214">
        <f t="shared" ref="AR199:AR262" si="83">IF(AND(AQ198=1,J199&lt;=$AR$5),1,0)</f>
        <v>0</v>
      </c>
      <c r="AS199" s="214">
        <f t="shared" si="66"/>
        <v>1</v>
      </c>
      <c r="AT199" s="282">
        <f t="shared" si="67"/>
        <v>1.1833333333333333</v>
      </c>
      <c r="AU199" s="268" t="str">
        <f>IF(F199&gt;0,RevisedCalcs!$AB$53*F199,"")</f>
        <v/>
      </c>
      <c r="AV199" s="268">
        <f>IF(AU199&lt;&gt;"","",SUMIFS(RevisedCalcs!$AF$6:$BN$6,RevisedCalcs!$AF$4:$BN$4,"&lt;="&amp;AT199)/10^3*VLOOKUP(AK199,RevisedCalcs!$AE$65:$AJ$72,6,FALSE))</f>
        <v>0.23745346915362547</v>
      </c>
      <c r="AW199" s="270" t="str">
        <f ca="1">IF(AU199="","",IF(AR199=1,-AU199*OFFSET(RevisedCalcs!$AD$79,0,MATCH(E198*24*60,RevisedCalcs!$AE$80:$AI$80,1)),""))</f>
        <v/>
      </c>
      <c r="AX199" s="268">
        <f t="shared" ca="1" si="68"/>
        <v>0.23745346915362547</v>
      </c>
    </row>
    <row r="200" spans="1:50" x14ac:dyDescent="0.3">
      <c r="A200" s="41" t="s">
        <v>358</v>
      </c>
      <c r="B200" s="42">
        <v>42</v>
      </c>
      <c r="C200" s="68" t="s">
        <v>439</v>
      </c>
      <c r="D200" s="95">
        <v>38660.402083333334</v>
      </c>
      <c r="E200" s="96">
        <v>3.6111111111111114E-3</v>
      </c>
      <c r="F200" s="41">
        <v>1.7</v>
      </c>
      <c r="G200" s="41">
        <v>6</v>
      </c>
      <c r="H200" s="97">
        <v>1.261574070667848E-3</v>
      </c>
      <c r="I200" s="98" t="s">
        <v>440</v>
      </c>
      <c r="J200" s="99">
        <v>1.8166666666666667</v>
      </c>
      <c r="K200" s="100">
        <v>40486.402083333334</v>
      </c>
      <c r="L200" s="46">
        <v>95</v>
      </c>
      <c r="M200" s="101">
        <v>38660.411805555559</v>
      </c>
      <c r="N200" s="102">
        <v>-11</v>
      </c>
      <c r="O200" s="46">
        <v>95</v>
      </c>
      <c r="P200" s="57">
        <v>-11</v>
      </c>
      <c r="Q200" s="50">
        <v>3.0277777777777778E-2</v>
      </c>
      <c r="R200" s="103">
        <v>95</v>
      </c>
      <c r="S200" s="104">
        <v>98.226097236841852</v>
      </c>
      <c r="T200" s="57">
        <v>156.19999999999999</v>
      </c>
      <c r="U200" s="105"/>
      <c r="V200" s="57">
        <v>106</v>
      </c>
      <c r="W200" s="57">
        <f t="shared" si="72"/>
        <v>7.7739027631581479</v>
      </c>
      <c r="X200" s="86">
        <f t="shared" si="73"/>
        <v>49.148600000000002</v>
      </c>
      <c r="Y200" s="86" t="str">
        <f t="shared" si="74"/>
        <v/>
      </c>
      <c r="Z200" s="44">
        <f t="shared" si="75"/>
        <v>0</v>
      </c>
      <c r="AA200" s="44" t="str">
        <f t="shared" si="76"/>
        <v>o</v>
      </c>
      <c r="AB200" s="89">
        <f t="shared" si="71"/>
        <v>56.851399999999998</v>
      </c>
      <c r="AC200" s="89">
        <f t="shared" si="71"/>
        <v>2.7040000000000006</v>
      </c>
      <c r="AD200" s="44">
        <f t="shared" si="77"/>
        <v>1</v>
      </c>
      <c r="AE200" s="44">
        <v>5.4</v>
      </c>
      <c r="AF200" s="87">
        <f t="shared" ref="AF200:AF263" si="84">IF(R200-AH200&gt;$AF$5,1,0)</f>
        <v>0</v>
      </c>
      <c r="AG200" s="44">
        <f t="shared" ref="AG200:AG263" si="85">IF(Q200&gt;=6,1,0)</f>
        <v>0</v>
      </c>
      <c r="AH200" s="90">
        <f t="shared" si="78"/>
        <v>87.226097236841852</v>
      </c>
      <c r="AI200" s="91">
        <f t="shared" ref="AI200:AI263" si="86">AB200+P200</f>
        <v>45.851399999999998</v>
      </c>
      <c r="AJ200" s="82">
        <f t="shared" si="79"/>
        <v>-8.2959999999999994</v>
      </c>
      <c r="AK200" s="271">
        <f t="shared" ref="AK200:AK263" si="87">IF(J200&lt;6,101,IF(J200&lt;30,102,IF(J200&lt;60,103,IF(J200&lt;90,104,IF(J200&lt;120,105,IF(J200&lt;360,106,IF(J200&lt;720,107,108)))))))</f>
        <v>101</v>
      </c>
      <c r="AL200" s="271">
        <f>VLOOKUP(AK200,RevisedCalcs!$AE$65:$AJ$72,2,FALSE)</f>
        <v>3</v>
      </c>
      <c r="AM200" s="92" t="str">
        <f t="shared" si="80"/>
        <v>-20 to -10</v>
      </c>
      <c r="AN200" s="93">
        <f t="shared" si="81"/>
        <v>0</v>
      </c>
      <c r="AO200" s="93" t="str">
        <f t="shared" ref="AO200:AO263" si="88">IF($AN200=1,"+","o")</f>
        <v>o</v>
      </c>
      <c r="AP200" s="94" t="str">
        <f t="shared" si="82"/>
        <v/>
      </c>
      <c r="AQ200" s="54">
        <v>0</v>
      </c>
      <c r="AR200" s="214">
        <f t="shared" si="83"/>
        <v>1</v>
      </c>
      <c r="AS200" s="214">
        <f t="shared" ref="AS200:AS263" si="89">IF(AND(AQ200=1,AN200=1),1,0)</f>
        <v>0</v>
      </c>
      <c r="AT200" s="282">
        <f t="shared" ref="AT200:AT263" si="90">E200*24*60</f>
        <v>5.2</v>
      </c>
      <c r="AU200" s="268">
        <f>IF(F200&gt;0,RevisedCalcs!$AB$53*F200,"")</f>
        <v>0.23706373008179243</v>
      </c>
      <c r="AV200" s="268" t="str">
        <f>IF(AU200&lt;&gt;"","",SUMIFS(RevisedCalcs!$AF$6:$BN$6,RevisedCalcs!$AF$4:$BN$4,"&lt;="&amp;AT200)/10^3*VLOOKUP(AK200,RevisedCalcs!$AE$65:$AJ$72,6,FALSE))</f>
        <v/>
      </c>
      <c r="AW200" s="270">
        <f ca="1">IF(AU200="","",IF(AR200=1,-AU200*OFFSET(RevisedCalcs!$AD$79,0,MATCH(E199*24*60,RevisedCalcs!$AE$80:$AI$80,1)),""))</f>
        <v>-0.23706373008179243</v>
      </c>
      <c r="AX200" s="268">
        <f t="shared" ref="AX200:AX263" ca="1" si="91">SUM(AU200:AW200)</f>
        <v>0</v>
      </c>
    </row>
    <row r="201" spans="1:50" x14ac:dyDescent="0.3">
      <c r="A201" s="194" t="s">
        <v>358</v>
      </c>
      <c r="B201" s="205">
        <v>43</v>
      </c>
      <c r="C201" s="206" t="s">
        <v>441</v>
      </c>
      <c r="D201" s="207">
        <v>38660.456944444442</v>
      </c>
      <c r="E201" s="208">
        <v>4.9768518518518521E-4</v>
      </c>
      <c r="F201" s="194">
        <v>0</v>
      </c>
      <c r="G201" s="194">
        <v>6</v>
      </c>
      <c r="H201" s="195">
        <v>5.1249999996798579E-2</v>
      </c>
      <c r="I201" s="196" t="s">
        <v>442</v>
      </c>
      <c r="J201" s="197">
        <v>73.8</v>
      </c>
      <c r="K201" s="209">
        <v>40486.456944444442</v>
      </c>
      <c r="L201" s="199">
        <v>107.6</v>
      </c>
      <c r="M201" s="225">
        <v>38660.453472222223</v>
      </c>
      <c r="N201" s="200">
        <v>-9</v>
      </c>
      <c r="O201" s="199">
        <v>107.6</v>
      </c>
      <c r="P201" s="201">
        <v>-9</v>
      </c>
      <c r="Q201" s="202">
        <v>1.23</v>
      </c>
      <c r="R201" s="203">
        <v>107.6</v>
      </c>
      <c r="S201" s="204">
        <v>130.38553950485689</v>
      </c>
      <c r="T201" s="201">
        <v>107.6</v>
      </c>
      <c r="U201" s="105"/>
      <c r="V201" s="57">
        <v>116.6</v>
      </c>
      <c r="W201" s="57">
        <f t="shared" si="72"/>
        <v>13.785539504856899</v>
      </c>
      <c r="X201" s="86">
        <f t="shared" si="73"/>
        <v>60.737400000000001</v>
      </c>
      <c r="Y201" s="86" t="str">
        <f t="shared" si="74"/>
        <v/>
      </c>
      <c r="Z201" s="44">
        <f t="shared" si="75"/>
        <v>0</v>
      </c>
      <c r="AA201" s="44" t="str">
        <f t="shared" si="76"/>
        <v>o</v>
      </c>
      <c r="AB201" s="89">
        <f t="shared" si="71"/>
        <v>55.862599999999993</v>
      </c>
      <c r="AC201" s="89">
        <f t="shared" si="71"/>
        <v>2.1647999999999996</v>
      </c>
      <c r="AD201" s="44">
        <f t="shared" si="77"/>
        <v>1</v>
      </c>
      <c r="AE201" s="44">
        <v>5.4</v>
      </c>
      <c r="AF201" s="87">
        <f t="shared" si="84"/>
        <v>0</v>
      </c>
      <c r="AG201" s="44">
        <f t="shared" si="85"/>
        <v>0</v>
      </c>
      <c r="AH201" s="90">
        <f t="shared" si="78"/>
        <v>121.38553950485689</v>
      </c>
      <c r="AI201" s="91">
        <f t="shared" si="86"/>
        <v>46.862599999999993</v>
      </c>
      <c r="AJ201" s="82">
        <f t="shared" si="79"/>
        <v>-6.8352000000000004</v>
      </c>
      <c r="AK201" s="271">
        <f t="shared" si="87"/>
        <v>104</v>
      </c>
      <c r="AL201" s="271">
        <f>VLOOKUP(AK201,RevisedCalcs!$AE$65:$AJ$72,2,FALSE)</f>
        <v>75</v>
      </c>
      <c r="AM201" s="92" t="str">
        <f t="shared" si="80"/>
        <v>-10 to 0</v>
      </c>
      <c r="AN201" s="93">
        <f t="shared" si="81"/>
        <v>0</v>
      </c>
      <c r="AO201" s="93" t="str">
        <f t="shared" si="88"/>
        <v>o</v>
      </c>
      <c r="AP201" s="94" t="str">
        <f t="shared" si="82"/>
        <v/>
      </c>
      <c r="AQ201" s="224">
        <v>1</v>
      </c>
      <c r="AR201" s="214">
        <f t="shared" si="83"/>
        <v>0</v>
      </c>
      <c r="AS201" s="214">
        <f t="shared" si="89"/>
        <v>0</v>
      </c>
      <c r="AT201" s="282">
        <f t="shared" si="90"/>
        <v>0.71666666666666667</v>
      </c>
      <c r="AU201" s="268" t="str">
        <f>IF(F201&gt;0,RevisedCalcs!$AB$53*F201,"")</f>
        <v/>
      </c>
      <c r="AV201" s="268">
        <f>IF(AU201&lt;&gt;"","",SUMIFS(RevisedCalcs!$AF$6:$BN$6,RevisedCalcs!$AF$4:$BN$4,"&lt;="&amp;AT201)/10^3*VLOOKUP(AK201,RevisedCalcs!$AE$65:$AJ$72,6,FALSE))</f>
        <v>0</v>
      </c>
      <c r="AW201" s="270" t="str">
        <f ca="1">IF(AU201="","",IF(AR201=1,-AU201*OFFSET(RevisedCalcs!$AD$79,0,MATCH(E200*24*60,RevisedCalcs!$AE$80:$AI$80,1)),""))</f>
        <v/>
      </c>
      <c r="AX201" s="268">
        <f t="shared" ca="1" si="91"/>
        <v>0</v>
      </c>
    </row>
    <row r="202" spans="1:50" x14ac:dyDescent="0.3">
      <c r="A202" s="41" t="s">
        <v>358</v>
      </c>
      <c r="B202" s="42">
        <v>44</v>
      </c>
      <c r="C202" s="68" t="s">
        <v>443</v>
      </c>
      <c r="D202" s="95">
        <v>38660.482638888891</v>
      </c>
      <c r="E202" s="96">
        <v>9.9768518518518531E-3</v>
      </c>
      <c r="F202" s="41">
        <v>1.7</v>
      </c>
      <c r="G202" s="41">
        <v>6</v>
      </c>
      <c r="H202" s="97">
        <v>2.5196759263053536E-2</v>
      </c>
      <c r="I202" s="98" t="s">
        <v>444</v>
      </c>
      <c r="J202" s="99">
        <v>36.283333333333331</v>
      </c>
      <c r="K202" s="100">
        <v>40486.482638888891</v>
      </c>
      <c r="L202" s="46">
        <v>105.8</v>
      </c>
      <c r="M202" s="101">
        <v>38660.495138888888</v>
      </c>
      <c r="N202" s="102">
        <v>-8</v>
      </c>
      <c r="O202" s="46">
        <v>105.8</v>
      </c>
      <c r="P202" s="57">
        <v>-8</v>
      </c>
      <c r="Q202" s="50">
        <v>0.60472222222222216</v>
      </c>
      <c r="R202" s="103">
        <v>105.8</v>
      </c>
      <c r="S202" s="104">
        <v>102.90260118217634</v>
      </c>
      <c r="T202" s="57">
        <v>165.2</v>
      </c>
      <c r="U202" s="105"/>
      <c r="V202" s="57">
        <v>113.8</v>
      </c>
      <c r="W202" s="57">
        <f t="shared" si="72"/>
        <v>10.897398817823657</v>
      </c>
      <c r="X202" s="86">
        <f t="shared" si="73"/>
        <v>58.431800000000003</v>
      </c>
      <c r="Y202" s="86" t="str">
        <f t="shared" si="74"/>
        <v/>
      </c>
      <c r="Z202" s="44">
        <f t="shared" si="75"/>
        <v>0</v>
      </c>
      <c r="AA202" s="44" t="str">
        <f t="shared" si="76"/>
        <v>o</v>
      </c>
      <c r="AB202" s="89">
        <f t="shared" si="71"/>
        <v>55.368199999999995</v>
      </c>
      <c r="AC202" s="89">
        <f t="shared" si="71"/>
        <v>1.8952</v>
      </c>
      <c r="AD202" s="44">
        <f t="shared" si="77"/>
        <v>1</v>
      </c>
      <c r="AE202" s="44">
        <v>5.4</v>
      </c>
      <c r="AF202" s="87">
        <f t="shared" si="84"/>
        <v>0</v>
      </c>
      <c r="AG202" s="44">
        <f t="shared" si="85"/>
        <v>0</v>
      </c>
      <c r="AH202" s="90">
        <f t="shared" si="78"/>
        <v>94.90260118217634</v>
      </c>
      <c r="AI202" s="91">
        <f t="shared" si="86"/>
        <v>47.368199999999995</v>
      </c>
      <c r="AJ202" s="82">
        <f t="shared" si="79"/>
        <v>-6.1048</v>
      </c>
      <c r="AK202" s="271">
        <f t="shared" si="87"/>
        <v>103</v>
      </c>
      <c r="AL202" s="271">
        <f>VLOOKUP(AK202,RevisedCalcs!$AE$65:$AJ$72,2,FALSE)</f>
        <v>45</v>
      </c>
      <c r="AM202" s="92" t="str">
        <f t="shared" si="80"/>
        <v>-10 to 0</v>
      </c>
      <c r="AN202" s="93">
        <f t="shared" si="81"/>
        <v>0</v>
      </c>
      <c r="AO202" s="93" t="str">
        <f t="shared" si="88"/>
        <v>o</v>
      </c>
      <c r="AP202" s="94" t="str">
        <f t="shared" si="82"/>
        <v/>
      </c>
      <c r="AQ202" s="54">
        <v>0</v>
      </c>
      <c r="AR202" s="214">
        <f t="shared" si="83"/>
        <v>0</v>
      </c>
      <c r="AS202" s="214">
        <f t="shared" si="89"/>
        <v>0</v>
      </c>
      <c r="AT202" s="282">
        <f t="shared" si="90"/>
        <v>14.366666666666667</v>
      </c>
      <c r="AU202" s="268">
        <f>IF(F202&gt;0,RevisedCalcs!$AB$53*F202,"")</f>
        <v>0.23706373008179243</v>
      </c>
      <c r="AV202" s="268" t="str">
        <f>IF(AU202&lt;&gt;"","",SUMIFS(RevisedCalcs!$AF$6:$BN$6,RevisedCalcs!$AF$4:$BN$4,"&lt;="&amp;AT202)/10^3*VLOOKUP(AK202,RevisedCalcs!$AE$65:$AJ$72,6,FALSE))</f>
        <v/>
      </c>
      <c r="AW202" s="270" t="str">
        <f ca="1">IF(AU202="","",IF(AR202=1,-AU202*OFFSET(RevisedCalcs!$AD$79,0,MATCH(E201*24*60,RevisedCalcs!$AE$80:$AI$80,1)),""))</f>
        <v/>
      </c>
      <c r="AX202" s="268">
        <f t="shared" ca="1" si="91"/>
        <v>0.23706373008179243</v>
      </c>
    </row>
    <row r="203" spans="1:50" x14ac:dyDescent="0.3">
      <c r="A203" s="41" t="s">
        <v>358</v>
      </c>
      <c r="B203" s="42">
        <v>45</v>
      </c>
      <c r="C203" s="68" t="s">
        <v>445</v>
      </c>
      <c r="D203" s="95">
        <v>38660.506249999999</v>
      </c>
      <c r="E203" s="96">
        <v>2.7777777777777779E-3</v>
      </c>
      <c r="F203" s="41">
        <v>1.7</v>
      </c>
      <c r="G203" s="41">
        <v>6</v>
      </c>
      <c r="H203" s="97">
        <v>1.3634259259561077E-2</v>
      </c>
      <c r="I203" s="98" t="s">
        <v>446</v>
      </c>
      <c r="J203" s="99">
        <v>19.633333333333333</v>
      </c>
      <c r="K203" s="100">
        <v>40486.506249999999</v>
      </c>
      <c r="L203" s="46">
        <v>150.80000000000001</v>
      </c>
      <c r="M203" s="101">
        <v>38660.495138888888</v>
      </c>
      <c r="N203" s="102">
        <v>-8</v>
      </c>
      <c r="O203" s="46">
        <v>150.80000000000001</v>
      </c>
      <c r="P203" s="57">
        <v>-8</v>
      </c>
      <c r="Q203" s="50">
        <v>0.32722222222222219</v>
      </c>
      <c r="R203" s="103">
        <v>150.80000000000001</v>
      </c>
      <c r="S203" s="104">
        <v>162.63151811977284</v>
      </c>
      <c r="T203" s="57">
        <v>168.8</v>
      </c>
      <c r="U203" s="105"/>
      <c r="V203" s="57">
        <v>158.80000000000001</v>
      </c>
      <c r="W203" s="57">
        <f t="shared" si="72"/>
        <v>3.8315181197728236</v>
      </c>
      <c r="X203" s="86">
        <f t="shared" si="73"/>
        <v>103.43180000000001</v>
      </c>
      <c r="Y203" s="86" t="str">
        <f t="shared" si="74"/>
        <v/>
      </c>
      <c r="Z203" s="44">
        <f t="shared" si="75"/>
        <v>0</v>
      </c>
      <c r="AA203" s="44" t="str">
        <f t="shared" si="76"/>
        <v>o</v>
      </c>
      <c r="AB203" s="89">
        <f t="shared" si="71"/>
        <v>55.368199999999995</v>
      </c>
      <c r="AC203" s="89">
        <f t="shared" si="71"/>
        <v>1.8952</v>
      </c>
      <c r="AD203" s="44">
        <f t="shared" si="77"/>
        <v>1</v>
      </c>
      <c r="AE203" s="44">
        <v>5.4</v>
      </c>
      <c r="AF203" s="87">
        <f t="shared" si="84"/>
        <v>0</v>
      </c>
      <c r="AG203" s="44">
        <f t="shared" si="85"/>
        <v>0</v>
      </c>
      <c r="AH203" s="90">
        <f t="shared" si="78"/>
        <v>154.63151811977284</v>
      </c>
      <c r="AI203" s="91">
        <f t="shared" si="86"/>
        <v>47.368199999999995</v>
      </c>
      <c r="AJ203" s="82">
        <f t="shared" si="79"/>
        <v>-6.1048</v>
      </c>
      <c r="AK203" s="271">
        <f t="shared" si="87"/>
        <v>102</v>
      </c>
      <c r="AL203" s="271">
        <f>VLOOKUP(AK203,RevisedCalcs!$AE$65:$AJ$72,2,FALSE)</f>
        <v>18</v>
      </c>
      <c r="AM203" s="92" t="str">
        <f t="shared" si="80"/>
        <v>-10 to 0</v>
      </c>
      <c r="AN203" s="93">
        <f t="shared" si="81"/>
        <v>0</v>
      </c>
      <c r="AO203" s="93" t="str">
        <f t="shared" si="88"/>
        <v>o</v>
      </c>
      <c r="AP203" s="94" t="str">
        <f t="shared" si="82"/>
        <v/>
      </c>
      <c r="AQ203" s="54">
        <v>0</v>
      </c>
      <c r="AR203" s="214">
        <f t="shared" si="83"/>
        <v>0</v>
      </c>
      <c r="AS203" s="214">
        <f t="shared" si="89"/>
        <v>0</v>
      </c>
      <c r="AT203" s="282">
        <f t="shared" si="90"/>
        <v>4</v>
      </c>
      <c r="AU203" s="268">
        <f>IF(F203&gt;0,RevisedCalcs!$AB$53*F203,"")</f>
        <v>0.23706373008179243</v>
      </c>
      <c r="AV203" s="268" t="str">
        <f>IF(AU203&lt;&gt;"","",SUMIFS(RevisedCalcs!$AF$6:$BN$6,RevisedCalcs!$AF$4:$BN$4,"&lt;="&amp;AT203)/10^3*VLOOKUP(AK203,RevisedCalcs!$AE$65:$AJ$72,6,FALSE))</f>
        <v/>
      </c>
      <c r="AW203" s="270" t="str">
        <f ca="1">IF(AU203="","",IF(AR203=1,-AU203*OFFSET(RevisedCalcs!$AD$79,0,MATCH(E202*24*60,RevisedCalcs!$AE$80:$AI$80,1)),""))</f>
        <v/>
      </c>
      <c r="AX203" s="268">
        <f t="shared" ca="1" si="91"/>
        <v>0.23706373008179243</v>
      </c>
    </row>
    <row r="204" spans="1:50" x14ac:dyDescent="0.3">
      <c r="A204" s="41" t="s">
        <v>358</v>
      </c>
      <c r="B204" s="42">
        <v>46</v>
      </c>
      <c r="C204" s="68" t="s">
        <v>447</v>
      </c>
      <c r="D204" s="95">
        <v>38660.671527777777</v>
      </c>
      <c r="E204" s="96">
        <v>1.4780092592592595E-2</v>
      </c>
      <c r="F204" s="41">
        <v>2.5</v>
      </c>
      <c r="G204" s="41">
        <v>6</v>
      </c>
      <c r="H204" s="97">
        <v>0.16249999999854481</v>
      </c>
      <c r="I204" s="98" t="s">
        <v>448</v>
      </c>
      <c r="J204" s="99">
        <v>234</v>
      </c>
      <c r="K204" s="100">
        <v>40486.671527777777</v>
      </c>
      <c r="L204" s="46">
        <v>71.599999999999994</v>
      </c>
      <c r="M204" s="101">
        <v>38660.661805555559</v>
      </c>
      <c r="N204" s="102">
        <v>-4</v>
      </c>
      <c r="O204" s="46">
        <v>71.599999999999994</v>
      </c>
      <c r="P204" s="57">
        <v>-4</v>
      </c>
      <c r="Q204" s="50">
        <v>3.9</v>
      </c>
      <c r="R204" s="103">
        <v>71.599999999999994</v>
      </c>
      <c r="S204" s="104">
        <v>81.593203452759425</v>
      </c>
      <c r="T204" s="57">
        <v>167</v>
      </c>
      <c r="U204" s="105"/>
      <c r="V204" s="57">
        <v>75.599999999999994</v>
      </c>
      <c r="W204" s="57">
        <f t="shared" si="72"/>
        <v>5.9932034527594311</v>
      </c>
      <c r="X204" s="86">
        <f t="shared" si="73"/>
        <v>22.209399999999995</v>
      </c>
      <c r="Y204" s="86" t="str">
        <f t="shared" si="74"/>
        <v/>
      </c>
      <c r="Z204" s="44">
        <f t="shared" si="75"/>
        <v>0</v>
      </c>
      <c r="AA204" s="44" t="str">
        <f t="shared" si="76"/>
        <v>o</v>
      </c>
      <c r="AB204" s="89">
        <f t="shared" si="71"/>
        <v>53.390599999999999</v>
      </c>
      <c r="AC204" s="89">
        <f t="shared" si="71"/>
        <v>0.81679999999999975</v>
      </c>
      <c r="AD204" s="44">
        <f t="shared" si="77"/>
        <v>1</v>
      </c>
      <c r="AE204" s="44">
        <v>5.4</v>
      </c>
      <c r="AF204" s="87">
        <f t="shared" si="84"/>
        <v>0</v>
      </c>
      <c r="AG204" s="44">
        <f t="shared" si="85"/>
        <v>0</v>
      </c>
      <c r="AH204" s="90">
        <f t="shared" si="78"/>
        <v>77.593203452759425</v>
      </c>
      <c r="AI204" s="91">
        <f t="shared" si="86"/>
        <v>49.390599999999999</v>
      </c>
      <c r="AJ204" s="82">
        <f t="shared" si="79"/>
        <v>-3.1832000000000003</v>
      </c>
      <c r="AK204" s="271">
        <f t="shared" si="87"/>
        <v>106</v>
      </c>
      <c r="AL204" s="271">
        <f>VLOOKUP(AK204,RevisedCalcs!$AE$65:$AJ$72,2,FALSE)</f>
        <v>240</v>
      </c>
      <c r="AM204" s="92" t="str">
        <f t="shared" si="80"/>
        <v>-10 to 0</v>
      </c>
      <c r="AN204" s="93">
        <f t="shared" si="81"/>
        <v>0</v>
      </c>
      <c r="AO204" s="93" t="str">
        <f t="shared" si="88"/>
        <v>o</v>
      </c>
      <c r="AP204" s="94" t="str">
        <f t="shared" si="82"/>
        <v/>
      </c>
      <c r="AQ204" s="54">
        <v>0</v>
      </c>
      <c r="AR204" s="214">
        <f t="shared" si="83"/>
        <v>0</v>
      </c>
      <c r="AS204" s="214">
        <f t="shared" si="89"/>
        <v>0</v>
      </c>
      <c r="AT204" s="282">
        <f t="shared" si="90"/>
        <v>21.283333333333335</v>
      </c>
      <c r="AU204" s="268">
        <f>IF(F204&gt;0,RevisedCalcs!$AB$53*F204,"")</f>
        <v>0.34862313247322418</v>
      </c>
      <c r="AV204" s="268" t="str">
        <f>IF(AU204&lt;&gt;"","",SUMIFS(RevisedCalcs!$AF$6:$BN$6,RevisedCalcs!$AF$4:$BN$4,"&lt;="&amp;AT204)/10^3*VLOOKUP(AK204,RevisedCalcs!$AE$65:$AJ$72,6,FALSE))</f>
        <v/>
      </c>
      <c r="AW204" s="270" t="str">
        <f ca="1">IF(AU204="","",IF(AR204=1,-AU204*OFFSET(RevisedCalcs!$AD$79,0,MATCH(E203*24*60,RevisedCalcs!$AE$80:$AI$80,1)),""))</f>
        <v/>
      </c>
      <c r="AX204" s="268">
        <f t="shared" ca="1" si="91"/>
        <v>0.34862313247322418</v>
      </c>
    </row>
    <row r="205" spans="1:50" x14ac:dyDescent="0.3">
      <c r="A205" s="41" t="s">
        <v>358</v>
      </c>
      <c r="B205" s="42">
        <v>47</v>
      </c>
      <c r="C205" s="68" t="s">
        <v>449</v>
      </c>
      <c r="D205" s="95">
        <v>38660.6875</v>
      </c>
      <c r="E205" s="96">
        <v>2.1412037037037038E-3</v>
      </c>
      <c r="F205" s="41">
        <v>1.3</v>
      </c>
      <c r="G205" s="41">
        <v>6</v>
      </c>
      <c r="H205" s="97">
        <v>1.1921296318178065E-3</v>
      </c>
      <c r="I205" s="98" t="s">
        <v>450</v>
      </c>
      <c r="J205" s="99">
        <v>1.7166666666666668</v>
      </c>
      <c r="K205" s="100">
        <v>40486.6875</v>
      </c>
      <c r="L205" s="46">
        <v>168.8</v>
      </c>
      <c r="M205" s="101">
        <v>38660.703472222223</v>
      </c>
      <c r="N205" s="102">
        <v>-5.0999999999999996</v>
      </c>
      <c r="O205" s="46">
        <v>168.8</v>
      </c>
      <c r="P205" s="57">
        <v>-5.0999999999999996</v>
      </c>
      <c r="Q205" s="50">
        <v>2.8611111111111111E-2</v>
      </c>
      <c r="R205" s="103">
        <v>168.8</v>
      </c>
      <c r="S205" s="104">
        <v>171.15519422961907</v>
      </c>
      <c r="T205" s="57">
        <v>168.8</v>
      </c>
      <c r="U205" s="105"/>
      <c r="V205" s="57">
        <v>173.9</v>
      </c>
      <c r="W205" s="57">
        <f t="shared" si="72"/>
        <v>2.7448057703809354</v>
      </c>
      <c r="X205" s="86">
        <f t="shared" si="73"/>
        <v>119.96556000000001</v>
      </c>
      <c r="Y205" s="86" t="str">
        <f t="shared" si="74"/>
        <v/>
      </c>
      <c r="Z205" s="44">
        <f t="shared" si="75"/>
        <v>0</v>
      </c>
      <c r="AA205" s="44" t="str">
        <f t="shared" si="76"/>
        <v>o</v>
      </c>
      <c r="AB205" s="89">
        <f t="shared" si="71"/>
        <v>53.934439999999995</v>
      </c>
      <c r="AC205" s="89">
        <f t="shared" si="71"/>
        <v>1.1133599999999997</v>
      </c>
      <c r="AD205" s="44">
        <f t="shared" si="77"/>
        <v>1</v>
      </c>
      <c r="AE205" s="44">
        <v>5.4</v>
      </c>
      <c r="AF205" s="87">
        <f t="shared" si="84"/>
        <v>0</v>
      </c>
      <c r="AG205" s="44">
        <f t="shared" si="85"/>
        <v>0</v>
      </c>
      <c r="AH205" s="90">
        <f t="shared" si="78"/>
        <v>166.05519422961908</v>
      </c>
      <c r="AI205" s="91">
        <f t="shared" si="86"/>
        <v>48.834439999999994</v>
      </c>
      <c r="AJ205" s="82">
        <f t="shared" si="79"/>
        <v>-3.98664</v>
      </c>
      <c r="AK205" s="271">
        <f t="shared" si="87"/>
        <v>101</v>
      </c>
      <c r="AL205" s="271">
        <f>VLOOKUP(AK205,RevisedCalcs!$AE$65:$AJ$72,2,FALSE)</f>
        <v>3</v>
      </c>
      <c r="AM205" s="92" t="str">
        <f t="shared" si="80"/>
        <v>-10 to 0</v>
      </c>
      <c r="AN205" s="93">
        <f t="shared" si="81"/>
        <v>0</v>
      </c>
      <c r="AO205" s="93" t="str">
        <f t="shared" si="88"/>
        <v>o</v>
      </c>
      <c r="AP205" s="94" t="str">
        <f t="shared" si="82"/>
        <v/>
      </c>
      <c r="AQ205" s="54">
        <v>0</v>
      </c>
      <c r="AR205" s="214">
        <f t="shared" si="83"/>
        <v>0</v>
      </c>
      <c r="AS205" s="214">
        <f t="shared" si="89"/>
        <v>0</v>
      </c>
      <c r="AT205" s="282">
        <f t="shared" si="90"/>
        <v>3.083333333333333</v>
      </c>
      <c r="AU205" s="268">
        <f>IF(F205&gt;0,RevisedCalcs!$AB$53*F205,"")</f>
        <v>0.18128402888607659</v>
      </c>
      <c r="AV205" s="268" t="str">
        <f>IF(AU205&lt;&gt;"","",SUMIFS(RevisedCalcs!$AF$6:$BN$6,RevisedCalcs!$AF$4:$BN$4,"&lt;="&amp;AT205)/10^3*VLOOKUP(AK205,RevisedCalcs!$AE$65:$AJ$72,6,FALSE))</f>
        <v/>
      </c>
      <c r="AW205" s="270" t="str">
        <f ca="1">IF(AU205="","",IF(AR205=1,-AU205*OFFSET(RevisedCalcs!$AD$79,0,MATCH(E204*24*60,RevisedCalcs!$AE$80:$AI$80,1)),""))</f>
        <v/>
      </c>
      <c r="AX205" s="268">
        <f t="shared" ca="1" si="91"/>
        <v>0.18128402888607659</v>
      </c>
    </row>
    <row r="206" spans="1:50" x14ac:dyDescent="0.3">
      <c r="A206" s="41" t="s">
        <v>358</v>
      </c>
      <c r="B206" s="42">
        <v>48</v>
      </c>
      <c r="C206" s="68" t="s">
        <v>451</v>
      </c>
      <c r="D206" s="95">
        <v>38661.492361111108</v>
      </c>
      <c r="E206" s="96">
        <v>3.2835648148148149E-2</v>
      </c>
      <c r="F206" s="41">
        <v>6.1</v>
      </c>
      <c r="G206" s="41">
        <v>7</v>
      </c>
      <c r="H206" s="97">
        <v>0.80271990740584442</v>
      </c>
      <c r="I206" s="98" t="s">
        <v>452</v>
      </c>
      <c r="J206" s="99">
        <v>1155.9166666666667</v>
      </c>
      <c r="K206" s="100">
        <v>40487.492361111108</v>
      </c>
      <c r="L206" s="46">
        <v>66.2</v>
      </c>
      <c r="M206" s="101">
        <v>38661.495138888888</v>
      </c>
      <c r="N206" s="102">
        <v>-11.9</v>
      </c>
      <c r="O206" s="46">
        <v>66.2</v>
      </c>
      <c r="P206" s="57">
        <v>-11.9</v>
      </c>
      <c r="Q206" s="50">
        <v>19.265277777777779</v>
      </c>
      <c r="R206" s="103">
        <v>66.2</v>
      </c>
      <c r="S206" s="104">
        <v>4.4373442136067078</v>
      </c>
      <c r="T206" s="57">
        <v>168.8</v>
      </c>
      <c r="U206" s="105"/>
      <c r="V206" s="86">
        <v>78.100000000000009</v>
      </c>
      <c r="W206" s="86">
        <f t="shared" si="72"/>
        <v>73.662655786393302</v>
      </c>
      <c r="X206" s="86">
        <f t="shared" si="73"/>
        <v>20.803640000000016</v>
      </c>
      <c r="Y206" s="86" t="str">
        <f t="shared" si="74"/>
        <v>Y</v>
      </c>
      <c r="Z206" s="88">
        <f t="shared" si="75"/>
        <v>1</v>
      </c>
      <c r="AA206" s="88" t="str">
        <f t="shared" si="76"/>
        <v>+</v>
      </c>
      <c r="AB206" s="89">
        <f t="shared" si="71"/>
        <v>57.296359999999993</v>
      </c>
      <c r="AC206" s="89">
        <f t="shared" si="71"/>
        <v>2.9466400000000004</v>
      </c>
      <c r="AD206" s="88">
        <f t="shared" si="77"/>
        <v>1</v>
      </c>
      <c r="AE206" s="88">
        <v>5.4</v>
      </c>
      <c r="AF206" s="87">
        <f t="shared" si="84"/>
        <v>1</v>
      </c>
      <c r="AG206" s="88">
        <f t="shared" si="85"/>
        <v>1</v>
      </c>
      <c r="AH206" s="90">
        <f t="shared" si="78"/>
        <v>-7.4626557863932925</v>
      </c>
      <c r="AI206" s="91">
        <f t="shared" si="86"/>
        <v>45.396359999999994</v>
      </c>
      <c r="AJ206" s="82">
        <f t="shared" si="79"/>
        <v>-8.95336</v>
      </c>
      <c r="AK206" s="271">
        <f t="shared" si="87"/>
        <v>108</v>
      </c>
      <c r="AL206" s="271">
        <f>VLOOKUP(AK206,RevisedCalcs!$AE$65:$AJ$72,2,FALSE)</f>
        <v>720</v>
      </c>
      <c r="AM206" s="92" t="str">
        <f t="shared" si="80"/>
        <v>-20 to -10</v>
      </c>
      <c r="AN206" s="93">
        <f t="shared" si="81"/>
        <v>1</v>
      </c>
      <c r="AO206" s="93" t="str">
        <f t="shared" si="88"/>
        <v>+</v>
      </c>
      <c r="AP206" s="94" t="str">
        <f t="shared" si="82"/>
        <v/>
      </c>
      <c r="AQ206" s="54">
        <v>0</v>
      </c>
      <c r="AR206" s="214">
        <f t="shared" si="83"/>
        <v>0</v>
      </c>
      <c r="AS206" s="214">
        <f t="shared" si="89"/>
        <v>0</v>
      </c>
      <c r="AT206" s="282">
        <f t="shared" si="90"/>
        <v>47.283333333333331</v>
      </c>
      <c r="AU206" s="268">
        <f>IF(F206&gt;0,RevisedCalcs!$AB$53*F206,"")</f>
        <v>0.85064044323466692</v>
      </c>
      <c r="AV206" s="268" t="str">
        <f>IF(AU206&lt;&gt;"","",SUMIFS(RevisedCalcs!$AF$6:$BN$6,RevisedCalcs!$AF$4:$BN$4,"&lt;="&amp;AT206)/10^3*VLOOKUP(AK206,RevisedCalcs!$AE$65:$AJ$72,6,FALSE))</f>
        <v/>
      </c>
      <c r="AW206" s="270" t="str">
        <f ca="1">IF(AU206="","",IF(AR206=1,-AU206*OFFSET(RevisedCalcs!$AD$79,0,MATCH(E205*24*60,RevisedCalcs!$AE$80:$AI$80,1)),""))</f>
        <v/>
      </c>
      <c r="AX206" s="268">
        <f t="shared" ca="1" si="91"/>
        <v>0.85064044323466692</v>
      </c>
    </row>
    <row r="207" spans="1:50" x14ac:dyDescent="0.3">
      <c r="A207" s="41" t="s">
        <v>358</v>
      </c>
      <c r="B207" s="42">
        <v>49</v>
      </c>
      <c r="C207" s="68" t="s">
        <v>453</v>
      </c>
      <c r="D207" s="95">
        <v>38661.533333333333</v>
      </c>
      <c r="E207" s="96">
        <v>2.6122685185185183E-2</v>
      </c>
      <c r="F207" s="41">
        <v>3.5</v>
      </c>
      <c r="G207" s="41">
        <v>7</v>
      </c>
      <c r="H207" s="97">
        <v>8.1365740770706907E-3</v>
      </c>
      <c r="I207" s="98" t="s">
        <v>454</v>
      </c>
      <c r="J207" s="99">
        <v>11.716666666666667</v>
      </c>
      <c r="K207" s="100">
        <v>40487.533333333333</v>
      </c>
      <c r="L207" s="46">
        <v>161.6</v>
      </c>
      <c r="M207" s="101">
        <v>38661.536805555559</v>
      </c>
      <c r="N207" s="102">
        <v>-9.9</v>
      </c>
      <c r="O207" s="46">
        <v>161.6</v>
      </c>
      <c r="P207" s="57">
        <v>-9.9</v>
      </c>
      <c r="Q207" s="50">
        <v>0.19527777777777777</v>
      </c>
      <c r="R207" s="103">
        <v>161.6</v>
      </c>
      <c r="S207" s="104">
        <v>172.11029670705128</v>
      </c>
      <c r="T207" s="57">
        <v>170.6</v>
      </c>
      <c r="U207" s="105"/>
      <c r="V207" s="57">
        <v>171.5</v>
      </c>
      <c r="W207" s="57">
        <f t="shared" si="72"/>
        <v>0.61029670705127614</v>
      </c>
      <c r="X207" s="86">
        <f t="shared" si="73"/>
        <v>115.19244</v>
      </c>
      <c r="Y207" s="86" t="str">
        <f t="shared" si="74"/>
        <v/>
      </c>
      <c r="Z207" s="44">
        <f t="shared" si="75"/>
        <v>0</v>
      </c>
      <c r="AA207" s="44" t="str">
        <f t="shared" si="76"/>
        <v>o</v>
      </c>
      <c r="AB207" s="89">
        <f t="shared" ref="AB207:AC226" si="92">(AB$3+AB$4*$N207)-$N207</f>
        <v>56.307559999999995</v>
      </c>
      <c r="AC207" s="89">
        <f t="shared" si="92"/>
        <v>2.4074400000000002</v>
      </c>
      <c r="AD207" s="44">
        <f t="shared" si="77"/>
        <v>1</v>
      </c>
      <c r="AE207" s="44">
        <v>5.4</v>
      </c>
      <c r="AF207" s="87">
        <f t="shared" si="84"/>
        <v>0</v>
      </c>
      <c r="AG207" s="44">
        <f t="shared" si="85"/>
        <v>0</v>
      </c>
      <c r="AH207" s="90">
        <f t="shared" si="78"/>
        <v>162.21029670705127</v>
      </c>
      <c r="AI207" s="91">
        <f t="shared" si="86"/>
        <v>46.407559999999997</v>
      </c>
      <c r="AJ207" s="82">
        <f t="shared" si="79"/>
        <v>-7.4925600000000001</v>
      </c>
      <c r="AK207" s="271">
        <f t="shared" si="87"/>
        <v>102</v>
      </c>
      <c r="AL207" s="271">
        <f>VLOOKUP(AK207,RevisedCalcs!$AE$65:$AJ$72,2,FALSE)</f>
        <v>18</v>
      </c>
      <c r="AM207" s="92" t="str">
        <f t="shared" si="80"/>
        <v>-10 to 0</v>
      </c>
      <c r="AN207" s="93">
        <f t="shared" si="81"/>
        <v>0</v>
      </c>
      <c r="AO207" s="93" t="str">
        <f t="shared" si="88"/>
        <v>o</v>
      </c>
      <c r="AP207" s="94" t="str">
        <f t="shared" si="82"/>
        <v/>
      </c>
      <c r="AQ207" s="54">
        <v>0</v>
      </c>
      <c r="AR207" s="214">
        <f t="shared" si="83"/>
        <v>0</v>
      </c>
      <c r="AS207" s="214">
        <f t="shared" si="89"/>
        <v>0</v>
      </c>
      <c r="AT207" s="282">
        <f t="shared" si="90"/>
        <v>37.616666666666667</v>
      </c>
      <c r="AU207" s="268">
        <f>IF(F207&gt;0,RevisedCalcs!$AB$53*F207,"")</f>
        <v>0.48807238546251386</v>
      </c>
      <c r="AV207" s="268" t="str">
        <f>IF(AU207&lt;&gt;"","",SUMIFS(RevisedCalcs!$AF$6:$BN$6,RevisedCalcs!$AF$4:$BN$4,"&lt;="&amp;AT207)/10^3*VLOOKUP(AK207,RevisedCalcs!$AE$65:$AJ$72,6,FALSE))</f>
        <v/>
      </c>
      <c r="AW207" s="270" t="str">
        <f ca="1">IF(AU207="","",IF(AR207=1,-AU207*OFFSET(RevisedCalcs!$AD$79,0,MATCH(E206*24*60,RevisedCalcs!$AE$80:$AI$80,1)),""))</f>
        <v/>
      </c>
      <c r="AX207" s="268">
        <f t="shared" ca="1" si="91"/>
        <v>0.48807238546251386</v>
      </c>
    </row>
    <row r="208" spans="1:50" x14ac:dyDescent="0.3">
      <c r="A208" s="41" t="s">
        <v>358</v>
      </c>
      <c r="B208" s="42">
        <v>50</v>
      </c>
      <c r="C208" s="68" t="s">
        <v>455</v>
      </c>
      <c r="D208" s="95">
        <v>38661.580555555556</v>
      </c>
      <c r="E208" s="96">
        <v>4.8148148148148152E-3</v>
      </c>
      <c r="F208" s="41">
        <v>1.7</v>
      </c>
      <c r="G208" s="41">
        <v>7</v>
      </c>
      <c r="H208" s="97">
        <v>2.1099537036207039E-2</v>
      </c>
      <c r="I208" s="98" t="s">
        <v>456</v>
      </c>
      <c r="J208" s="99">
        <v>30.383333333333333</v>
      </c>
      <c r="K208" s="100">
        <v>40487.580555555556</v>
      </c>
      <c r="L208" s="46">
        <v>145.4</v>
      </c>
      <c r="M208" s="101">
        <v>38661.578472222223</v>
      </c>
      <c r="N208" s="102">
        <v>-8</v>
      </c>
      <c r="O208" s="46">
        <v>145.4</v>
      </c>
      <c r="P208" s="57">
        <v>-8</v>
      </c>
      <c r="Q208" s="50">
        <v>0.50638888888888889</v>
      </c>
      <c r="R208" s="103">
        <v>145.4</v>
      </c>
      <c r="S208" s="104">
        <v>162.01933746739238</v>
      </c>
      <c r="T208" s="57">
        <v>170.6</v>
      </c>
      <c r="U208" s="105"/>
      <c r="V208" s="57">
        <v>153.4</v>
      </c>
      <c r="W208" s="57">
        <f t="shared" si="72"/>
        <v>8.6193374673923699</v>
      </c>
      <c r="X208" s="86">
        <f t="shared" si="73"/>
        <v>98.031800000000004</v>
      </c>
      <c r="Y208" s="86" t="str">
        <f t="shared" si="74"/>
        <v/>
      </c>
      <c r="Z208" s="44">
        <f t="shared" si="75"/>
        <v>0</v>
      </c>
      <c r="AA208" s="44" t="str">
        <f t="shared" si="76"/>
        <v>o</v>
      </c>
      <c r="AB208" s="89">
        <f t="shared" si="92"/>
        <v>55.368199999999995</v>
      </c>
      <c r="AC208" s="89">
        <f t="shared" si="92"/>
        <v>1.8952</v>
      </c>
      <c r="AD208" s="44">
        <f t="shared" si="77"/>
        <v>1</v>
      </c>
      <c r="AE208" s="44">
        <v>5.4</v>
      </c>
      <c r="AF208" s="87">
        <f t="shared" si="84"/>
        <v>0</v>
      </c>
      <c r="AG208" s="44">
        <f t="shared" si="85"/>
        <v>0</v>
      </c>
      <c r="AH208" s="90">
        <f t="shared" si="78"/>
        <v>154.01933746739238</v>
      </c>
      <c r="AI208" s="91">
        <f t="shared" si="86"/>
        <v>47.368199999999995</v>
      </c>
      <c r="AJ208" s="82">
        <f t="shared" si="79"/>
        <v>-6.1048</v>
      </c>
      <c r="AK208" s="271">
        <f t="shared" si="87"/>
        <v>103</v>
      </c>
      <c r="AL208" s="271">
        <f>VLOOKUP(AK208,RevisedCalcs!$AE$65:$AJ$72,2,FALSE)</f>
        <v>45</v>
      </c>
      <c r="AM208" s="92" t="str">
        <f t="shared" si="80"/>
        <v>-10 to 0</v>
      </c>
      <c r="AN208" s="93">
        <f t="shared" si="81"/>
        <v>0</v>
      </c>
      <c r="AO208" s="93" t="str">
        <f t="shared" si="88"/>
        <v>o</v>
      </c>
      <c r="AP208" s="94" t="str">
        <f t="shared" si="82"/>
        <v/>
      </c>
      <c r="AQ208" s="54">
        <v>0</v>
      </c>
      <c r="AR208" s="214">
        <f t="shared" si="83"/>
        <v>0</v>
      </c>
      <c r="AS208" s="214">
        <f t="shared" si="89"/>
        <v>0</v>
      </c>
      <c r="AT208" s="282">
        <f t="shared" si="90"/>
        <v>6.9333333333333336</v>
      </c>
      <c r="AU208" s="268">
        <f>IF(F208&gt;0,RevisedCalcs!$AB$53*F208,"")</f>
        <v>0.23706373008179243</v>
      </c>
      <c r="AV208" s="268" t="str">
        <f>IF(AU208&lt;&gt;"","",SUMIFS(RevisedCalcs!$AF$6:$BN$6,RevisedCalcs!$AF$4:$BN$4,"&lt;="&amp;AT208)/10^3*VLOOKUP(AK208,RevisedCalcs!$AE$65:$AJ$72,6,FALSE))</f>
        <v/>
      </c>
      <c r="AW208" s="270" t="str">
        <f ca="1">IF(AU208="","",IF(AR208=1,-AU208*OFFSET(RevisedCalcs!$AD$79,0,MATCH(E207*24*60,RevisedCalcs!$AE$80:$AI$80,1)),""))</f>
        <v/>
      </c>
      <c r="AX208" s="268">
        <f t="shared" ca="1" si="91"/>
        <v>0.23706373008179243</v>
      </c>
    </row>
    <row r="209" spans="1:50" x14ac:dyDescent="0.3">
      <c r="A209" s="41" t="s">
        <v>358</v>
      </c>
      <c r="B209" s="42">
        <v>51</v>
      </c>
      <c r="C209" s="68" t="s">
        <v>457</v>
      </c>
      <c r="D209" s="95">
        <v>38661.71875</v>
      </c>
      <c r="E209" s="96">
        <v>2.5567129629629634E-2</v>
      </c>
      <c r="F209" s="41">
        <v>1.7</v>
      </c>
      <c r="G209" s="41">
        <v>7</v>
      </c>
      <c r="H209" s="97">
        <v>0.13337962963123573</v>
      </c>
      <c r="I209" s="98" t="s">
        <v>458</v>
      </c>
      <c r="J209" s="99">
        <v>192.06666666666666</v>
      </c>
      <c r="K209" s="100">
        <v>40487.71875</v>
      </c>
      <c r="L209" s="46">
        <v>100.4</v>
      </c>
      <c r="M209" s="101">
        <v>38661.703472222223</v>
      </c>
      <c r="N209" s="102">
        <v>-9</v>
      </c>
      <c r="O209" s="46">
        <v>100.4</v>
      </c>
      <c r="P209" s="57">
        <v>-9</v>
      </c>
      <c r="Q209" s="50">
        <v>3.201111111111111</v>
      </c>
      <c r="R209" s="103">
        <v>100.4</v>
      </c>
      <c r="S209" s="104">
        <v>97.010058223767686</v>
      </c>
      <c r="T209" s="57">
        <v>165.2</v>
      </c>
      <c r="U209" s="105"/>
      <c r="V209" s="57">
        <v>109.4</v>
      </c>
      <c r="W209" s="57">
        <f t="shared" si="72"/>
        <v>12.38994177623232</v>
      </c>
      <c r="X209" s="86">
        <f t="shared" si="73"/>
        <v>53.537400000000012</v>
      </c>
      <c r="Y209" s="86" t="str">
        <f t="shared" si="74"/>
        <v/>
      </c>
      <c r="Z209" s="44">
        <f t="shared" si="75"/>
        <v>0</v>
      </c>
      <c r="AA209" s="44" t="str">
        <f t="shared" si="76"/>
        <v>o</v>
      </c>
      <c r="AB209" s="89">
        <f t="shared" si="92"/>
        <v>55.862599999999993</v>
      </c>
      <c r="AC209" s="89">
        <f t="shared" si="92"/>
        <v>2.1647999999999996</v>
      </c>
      <c r="AD209" s="44">
        <f t="shared" si="77"/>
        <v>1</v>
      </c>
      <c r="AE209" s="44">
        <v>5.4</v>
      </c>
      <c r="AF209" s="87">
        <f t="shared" si="84"/>
        <v>0</v>
      </c>
      <c r="AG209" s="44">
        <f t="shared" si="85"/>
        <v>0</v>
      </c>
      <c r="AH209" s="90">
        <f t="shared" si="78"/>
        <v>88.010058223767686</v>
      </c>
      <c r="AI209" s="91">
        <f t="shared" si="86"/>
        <v>46.862599999999993</v>
      </c>
      <c r="AJ209" s="82">
        <f t="shared" si="79"/>
        <v>-6.8352000000000004</v>
      </c>
      <c r="AK209" s="271">
        <f t="shared" si="87"/>
        <v>106</v>
      </c>
      <c r="AL209" s="271">
        <f>VLOOKUP(AK209,RevisedCalcs!$AE$65:$AJ$72,2,FALSE)</f>
        <v>240</v>
      </c>
      <c r="AM209" s="92" t="str">
        <f t="shared" si="80"/>
        <v>-10 to 0</v>
      </c>
      <c r="AN209" s="93">
        <f t="shared" si="81"/>
        <v>0</v>
      </c>
      <c r="AO209" s="93" t="str">
        <f t="shared" si="88"/>
        <v>o</v>
      </c>
      <c r="AP209" s="94" t="str">
        <f t="shared" si="82"/>
        <v/>
      </c>
      <c r="AQ209" s="54">
        <v>0</v>
      </c>
      <c r="AR209" s="214">
        <f t="shared" si="83"/>
        <v>0</v>
      </c>
      <c r="AS209" s="214">
        <f t="shared" si="89"/>
        <v>0</v>
      </c>
      <c r="AT209" s="282">
        <f t="shared" si="90"/>
        <v>36.81666666666667</v>
      </c>
      <c r="AU209" s="268">
        <f>IF(F209&gt;0,RevisedCalcs!$AB$53*F209,"")</f>
        <v>0.23706373008179243</v>
      </c>
      <c r="AV209" s="268" t="str">
        <f>IF(AU209&lt;&gt;"","",SUMIFS(RevisedCalcs!$AF$6:$BN$6,RevisedCalcs!$AF$4:$BN$4,"&lt;="&amp;AT209)/10^3*VLOOKUP(AK209,RevisedCalcs!$AE$65:$AJ$72,6,FALSE))</f>
        <v/>
      </c>
      <c r="AW209" s="270" t="str">
        <f ca="1">IF(AU209="","",IF(AR209=1,-AU209*OFFSET(RevisedCalcs!$AD$79,0,MATCH(E208*24*60,RevisedCalcs!$AE$80:$AI$80,1)),""))</f>
        <v/>
      </c>
      <c r="AX209" s="268">
        <f t="shared" ca="1" si="91"/>
        <v>0.23706373008179243</v>
      </c>
    </row>
    <row r="210" spans="1:50" x14ac:dyDescent="0.3">
      <c r="A210" s="41" t="s">
        <v>358</v>
      </c>
      <c r="B210" s="42">
        <v>52</v>
      </c>
      <c r="C210" s="68" t="s">
        <v>459</v>
      </c>
      <c r="D210" s="95">
        <v>38661.759027777778</v>
      </c>
      <c r="E210" s="96">
        <v>2.7395833333333338E-2</v>
      </c>
      <c r="F210" s="41">
        <v>2.7</v>
      </c>
      <c r="G210" s="41">
        <v>7</v>
      </c>
      <c r="H210" s="97">
        <v>1.4710648145410232E-2</v>
      </c>
      <c r="I210" s="98" t="s">
        <v>460</v>
      </c>
      <c r="J210" s="99">
        <v>21.183333333333334</v>
      </c>
      <c r="K210" s="100">
        <v>40487.759027777778</v>
      </c>
      <c r="L210" s="46">
        <v>149</v>
      </c>
      <c r="M210" s="101">
        <v>38661.745138888888</v>
      </c>
      <c r="N210" s="102">
        <v>-9</v>
      </c>
      <c r="O210" s="46">
        <v>149</v>
      </c>
      <c r="P210" s="57">
        <v>-9</v>
      </c>
      <c r="Q210" s="50">
        <v>0.35305555555555557</v>
      </c>
      <c r="R210" s="103">
        <v>149</v>
      </c>
      <c r="S210" s="104">
        <v>162.7594852185523</v>
      </c>
      <c r="T210" s="57">
        <v>170.6</v>
      </c>
      <c r="U210" s="105"/>
      <c r="V210" s="57">
        <v>158</v>
      </c>
      <c r="W210" s="57">
        <f t="shared" si="72"/>
        <v>4.7594852185522996</v>
      </c>
      <c r="X210" s="86">
        <f t="shared" si="73"/>
        <v>102.13740000000001</v>
      </c>
      <c r="Y210" s="86" t="str">
        <f t="shared" si="74"/>
        <v/>
      </c>
      <c r="Z210" s="44">
        <f t="shared" si="75"/>
        <v>0</v>
      </c>
      <c r="AA210" s="44" t="str">
        <f t="shared" si="76"/>
        <v>o</v>
      </c>
      <c r="AB210" s="89">
        <f t="shared" si="92"/>
        <v>55.862599999999993</v>
      </c>
      <c r="AC210" s="89">
        <f t="shared" si="92"/>
        <v>2.1647999999999996</v>
      </c>
      <c r="AD210" s="44">
        <f t="shared" si="77"/>
        <v>1</v>
      </c>
      <c r="AE210" s="44">
        <v>5.4</v>
      </c>
      <c r="AF210" s="87">
        <f t="shared" si="84"/>
        <v>0</v>
      </c>
      <c r="AG210" s="44">
        <f t="shared" si="85"/>
        <v>0</v>
      </c>
      <c r="AH210" s="90">
        <f t="shared" si="78"/>
        <v>153.7594852185523</v>
      </c>
      <c r="AI210" s="91">
        <f t="shared" si="86"/>
        <v>46.862599999999993</v>
      </c>
      <c r="AJ210" s="82">
        <f t="shared" si="79"/>
        <v>-6.8352000000000004</v>
      </c>
      <c r="AK210" s="271">
        <f t="shared" si="87"/>
        <v>102</v>
      </c>
      <c r="AL210" s="271">
        <f>VLOOKUP(AK210,RevisedCalcs!$AE$65:$AJ$72,2,FALSE)</f>
        <v>18</v>
      </c>
      <c r="AM210" s="92" t="str">
        <f t="shared" si="80"/>
        <v>-10 to 0</v>
      </c>
      <c r="AN210" s="93">
        <f t="shared" si="81"/>
        <v>0</v>
      </c>
      <c r="AO210" s="93" t="str">
        <f t="shared" si="88"/>
        <v>o</v>
      </c>
      <c r="AP210" s="94" t="str">
        <f t="shared" si="82"/>
        <v/>
      </c>
      <c r="AQ210" s="54">
        <v>0</v>
      </c>
      <c r="AR210" s="214">
        <f t="shared" si="83"/>
        <v>0</v>
      </c>
      <c r="AS210" s="214">
        <f t="shared" si="89"/>
        <v>0</v>
      </c>
      <c r="AT210" s="282">
        <f t="shared" si="90"/>
        <v>39.450000000000003</v>
      </c>
      <c r="AU210" s="268">
        <f>IF(F210&gt;0,RevisedCalcs!$AB$53*F210,"")</f>
        <v>0.37651298307108216</v>
      </c>
      <c r="AV210" s="268" t="str">
        <f>IF(AU210&lt;&gt;"","",SUMIFS(RevisedCalcs!$AF$6:$BN$6,RevisedCalcs!$AF$4:$BN$4,"&lt;="&amp;AT210)/10^3*VLOOKUP(AK210,RevisedCalcs!$AE$65:$AJ$72,6,FALSE))</f>
        <v/>
      </c>
      <c r="AW210" s="270" t="str">
        <f ca="1">IF(AU210="","",IF(AR210=1,-AU210*OFFSET(RevisedCalcs!$AD$79,0,MATCH(E209*24*60,RevisedCalcs!$AE$80:$AI$80,1)),""))</f>
        <v/>
      </c>
      <c r="AX210" s="268">
        <f t="shared" ca="1" si="91"/>
        <v>0.37651298307108216</v>
      </c>
    </row>
    <row r="211" spans="1:50" x14ac:dyDescent="0.3">
      <c r="A211" s="41" t="s">
        <v>358</v>
      </c>
      <c r="B211" s="42">
        <v>53</v>
      </c>
      <c r="C211" s="68" t="s">
        <v>461</v>
      </c>
      <c r="D211" s="95">
        <v>38661.79791666667</v>
      </c>
      <c r="E211" s="96">
        <v>5.347222222222222E-3</v>
      </c>
      <c r="F211" s="41">
        <v>2.7</v>
      </c>
      <c r="G211" s="41">
        <v>7</v>
      </c>
      <c r="H211" s="97">
        <v>1.1493055557366461E-2</v>
      </c>
      <c r="I211" s="98" t="s">
        <v>175</v>
      </c>
      <c r="J211" s="99">
        <v>16.55</v>
      </c>
      <c r="K211" s="100">
        <v>40487.79791666667</v>
      </c>
      <c r="L211" s="46">
        <v>156.19999999999999</v>
      </c>
      <c r="M211" s="101">
        <v>38661.786805555559</v>
      </c>
      <c r="N211" s="102">
        <v>-11.9</v>
      </c>
      <c r="O211" s="46">
        <v>156.19999999999999</v>
      </c>
      <c r="P211" s="57">
        <v>-11.9</v>
      </c>
      <c r="Q211" s="50">
        <v>0.27583333333333332</v>
      </c>
      <c r="R211" s="103">
        <v>156.19999999999999</v>
      </c>
      <c r="S211" s="104">
        <v>173.0668258461159</v>
      </c>
      <c r="T211" s="57">
        <v>170.6</v>
      </c>
      <c r="U211" s="105"/>
      <c r="V211" s="57">
        <v>168.1</v>
      </c>
      <c r="W211" s="57">
        <f t="shared" si="72"/>
        <v>4.9668258461159098</v>
      </c>
      <c r="X211" s="86">
        <f t="shared" si="73"/>
        <v>110.80364</v>
      </c>
      <c r="Y211" s="86" t="str">
        <f t="shared" si="74"/>
        <v/>
      </c>
      <c r="Z211" s="44">
        <f t="shared" si="75"/>
        <v>0</v>
      </c>
      <c r="AA211" s="44" t="str">
        <f t="shared" si="76"/>
        <v>o</v>
      </c>
      <c r="AB211" s="89">
        <f t="shared" si="92"/>
        <v>57.296359999999993</v>
      </c>
      <c r="AC211" s="89">
        <f t="shared" si="92"/>
        <v>2.9466400000000004</v>
      </c>
      <c r="AD211" s="44">
        <f t="shared" si="77"/>
        <v>1</v>
      </c>
      <c r="AE211" s="44">
        <v>5.4</v>
      </c>
      <c r="AF211" s="87">
        <f t="shared" si="84"/>
        <v>0</v>
      </c>
      <c r="AG211" s="44">
        <f t="shared" si="85"/>
        <v>0</v>
      </c>
      <c r="AH211" s="90">
        <f t="shared" si="78"/>
        <v>161.1668258461159</v>
      </c>
      <c r="AI211" s="91">
        <f t="shared" si="86"/>
        <v>45.396359999999994</v>
      </c>
      <c r="AJ211" s="82">
        <f t="shared" si="79"/>
        <v>-8.95336</v>
      </c>
      <c r="AK211" s="271">
        <f t="shared" si="87"/>
        <v>102</v>
      </c>
      <c r="AL211" s="271">
        <f>VLOOKUP(AK211,RevisedCalcs!$AE$65:$AJ$72,2,FALSE)</f>
        <v>18</v>
      </c>
      <c r="AM211" s="92" t="str">
        <f t="shared" si="80"/>
        <v>-20 to -10</v>
      </c>
      <c r="AN211" s="93">
        <f t="shared" si="81"/>
        <v>0</v>
      </c>
      <c r="AO211" s="93" t="str">
        <f t="shared" si="88"/>
        <v>o</v>
      </c>
      <c r="AP211" s="94" t="str">
        <f t="shared" si="82"/>
        <v/>
      </c>
      <c r="AQ211" s="54">
        <v>0</v>
      </c>
      <c r="AR211" s="214">
        <f t="shared" si="83"/>
        <v>0</v>
      </c>
      <c r="AS211" s="214">
        <f t="shared" si="89"/>
        <v>0</v>
      </c>
      <c r="AT211" s="282">
        <f t="shared" si="90"/>
        <v>7.6999999999999993</v>
      </c>
      <c r="AU211" s="268">
        <f>IF(F211&gt;0,RevisedCalcs!$AB$53*F211,"")</f>
        <v>0.37651298307108216</v>
      </c>
      <c r="AV211" s="268" t="str">
        <f>IF(AU211&lt;&gt;"","",SUMIFS(RevisedCalcs!$AF$6:$BN$6,RevisedCalcs!$AF$4:$BN$4,"&lt;="&amp;AT211)/10^3*VLOOKUP(AK211,RevisedCalcs!$AE$65:$AJ$72,6,FALSE))</f>
        <v/>
      </c>
      <c r="AW211" s="270" t="str">
        <f ca="1">IF(AU211="","",IF(AR211=1,-AU211*OFFSET(RevisedCalcs!$AD$79,0,MATCH(E210*24*60,RevisedCalcs!$AE$80:$AI$80,1)),""))</f>
        <v/>
      </c>
      <c r="AX211" s="268">
        <f t="shared" ca="1" si="91"/>
        <v>0.37651298307108216</v>
      </c>
    </row>
    <row r="212" spans="1:50" x14ac:dyDescent="0.3">
      <c r="A212" s="41" t="s">
        <v>358</v>
      </c>
      <c r="B212" s="42">
        <v>54</v>
      </c>
      <c r="C212" s="68" t="s">
        <v>462</v>
      </c>
      <c r="D212" s="95">
        <v>38661.824305555558</v>
      </c>
      <c r="E212" s="96">
        <v>7.8703703703703713E-3</v>
      </c>
      <c r="F212" s="41">
        <v>4.0999999999999996</v>
      </c>
      <c r="G212" s="41">
        <v>7</v>
      </c>
      <c r="H212" s="97">
        <v>2.1041666666860692E-2</v>
      </c>
      <c r="I212" s="98" t="s">
        <v>463</v>
      </c>
      <c r="J212" s="99">
        <v>30.3</v>
      </c>
      <c r="K212" s="100">
        <v>40487.824305555558</v>
      </c>
      <c r="L212" s="46">
        <v>152.6</v>
      </c>
      <c r="M212" s="101">
        <v>38661.828472222223</v>
      </c>
      <c r="N212" s="102">
        <v>-11</v>
      </c>
      <c r="O212" s="46">
        <v>152.6</v>
      </c>
      <c r="P212" s="57">
        <v>-11</v>
      </c>
      <c r="Q212" s="50">
        <v>0.505</v>
      </c>
      <c r="R212" s="103">
        <v>152.6</v>
      </c>
      <c r="S212" s="104">
        <v>164.78485688611465</v>
      </c>
      <c r="T212" s="57">
        <v>170.6</v>
      </c>
      <c r="U212" s="105"/>
      <c r="V212" s="57">
        <v>163.6</v>
      </c>
      <c r="W212" s="57">
        <f t="shared" si="72"/>
        <v>1.1848568861146589</v>
      </c>
      <c r="X212" s="86">
        <f t="shared" si="73"/>
        <v>106.7486</v>
      </c>
      <c r="Y212" s="86" t="str">
        <f t="shared" si="74"/>
        <v/>
      </c>
      <c r="Z212" s="44">
        <f t="shared" si="75"/>
        <v>0</v>
      </c>
      <c r="AA212" s="44" t="str">
        <f t="shared" si="76"/>
        <v>o</v>
      </c>
      <c r="AB212" s="89">
        <f t="shared" si="92"/>
        <v>56.851399999999998</v>
      </c>
      <c r="AC212" s="89">
        <f t="shared" si="92"/>
        <v>2.7040000000000006</v>
      </c>
      <c r="AD212" s="44">
        <f t="shared" si="77"/>
        <v>1</v>
      </c>
      <c r="AE212" s="44">
        <v>5.4</v>
      </c>
      <c r="AF212" s="87">
        <f t="shared" si="84"/>
        <v>0</v>
      </c>
      <c r="AG212" s="44">
        <f t="shared" si="85"/>
        <v>0</v>
      </c>
      <c r="AH212" s="90">
        <f t="shared" si="78"/>
        <v>153.78485688611465</v>
      </c>
      <c r="AI212" s="91">
        <f t="shared" si="86"/>
        <v>45.851399999999998</v>
      </c>
      <c r="AJ212" s="82">
        <f t="shared" si="79"/>
        <v>-8.2959999999999994</v>
      </c>
      <c r="AK212" s="271">
        <f t="shared" si="87"/>
        <v>103</v>
      </c>
      <c r="AL212" s="271">
        <f>VLOOKUP(AK212,RevisedCalcs!$AE$65:$AJ$72,2,FALSE)</f>
        <v>45</v>
      </c>
      <c r="AM212" s="92" t="str">
        <f t="shared" si="80"/>
        <v>-20 to -10</v>
      </c>
      <c r="AN212" s="93">
        <f t="shared" si="81"/>
        <v>0</v>
      </c>
      <c r="AO212" s="93" t="str">
        <f t="shared" si="88"/>
        <v>o</v>
      </c>
      <c r="AP212" s="94" t="str">
        <f t="shared" si="82"/>
        <v/>
      </c>
      <c r="AQ212" s="54">
        <v>0</v>
      </c>
      <c r="AR212" s="214">
        <f t="shared" si="83"/>
        <v>0</v>
      </c>
      <c r="AS212" s="214">
        <f t="shared" si="89"/>
        <v>0</v>
      </c>
      <c r="AT212" s="282">
        <f t="shared" si="90"/>
        <v>11.333333333333334</v>
      </c>
      <c r="AU212" s="268">
        <f>IF(F212&gt;0,RevisedCalcs!$AB$53*F212,"")</f>
        <v>0.57174193725608757</v>
      </c>
      <c r="AV212" s="268" t="str">
        <f>IF(AU212&lt;&gt;"","",SUMIFS(RevisedCalcs!$AF$6:$BN$6,RevisedCalcs!$AF$4:$BN$4,"&lt;="&amp;AT212)/10^3*VLOOKUP(AK212,RevisedCalcs!$AE$65:$AJ$72,6,FALSE))</f>
        <v/>
      </c>
      <c r="AW212" s="270" t="str">
        <f ca="1">IF(AU212="","",IF(AR212=1,-AU212*OFFSET(RevisedCalcs!$AD$79,0,MATCH(E211*24*60,RevisedCalcs!$AE$80:$AI$80,1)),""))</f>
        <v/>
      </c>
      <c r="AX212" s="268">
        <f t="shared" ca="1" si="91"/>
        <v>0.57174193725608757</v>
      </c>
    </row>
    <row r="213" spans="1:50" x14ac:dyDescent="0.3">
      <c r="A213" s="194" t="s">
        <v>358</v>
      </c>
      <c r="B213" s="205">
        <v>55</v>
      </c>
      <c r="C213" s="206" t="s">
        <v>464</v>
      </c>
      <c r="D213" s="207">
        <v>38661.883333333331</v>
      </c>
      <c r="E213" s="208">
        <v>2.0972222222222222E-2</v>
      </c>
      <c r="F213" s="194">
        <v>0</v>
      </c>
      <c r="G213" s="194">
        <v>7</v>
      </c>
      <c r="H213" s="195">
        <v>5.1157407404389232E-2</v>
      </c>
      <c r="I213" s="196" t="s">
        <v>465</v>
      </c>
      <c r="J213" s="197">
        <v>73.666666666666671</v>
      </c>
      <c r="K213" s="209">
        <v>40487.883333333331</v>
      </c>
      <c r="L213" s="199">
        <v>114.8</v>
      </c>
      <c r="M213" s="101">
        <v>38661.870138888888</v>
      </c>
      <c r="N213" s="200">
        <v>-9.9</v>
      </c>
      <c r="O213" s="199">
        <v>114.8</v>
      </c>
      <c r="P213" s="201">
        <v>-9.9</v>
      </c>
      <c r="Q213" s="202">
        <v>1.2277777777777779</v>
      </c>
      <c r="R213" s="203">
        <v>114.8</v>
      </c>
      <c r="S213" s="204">
        <v>142.52212327031759</v>
      </c>
      <c r="T213" s="201">
        <v>172.4</v>
      </c>
      <c r="U213" s="105"/>
      <c r="V213" s="57">
        <v>124.7</v>
      </c>
      <c r="W213" s="57">
        <f t="shared" si="72"/>
        <v>17.82212327031759</v>
      </c>
      <c r="X213" s="86">
        <f t="shared" si="73"/>
        <v>68.392440000000008</v>
      </c>
      <c r="Y213" s="86" t="str">
        <f t="shared" si="74"/>
        <v/>
      </c>
      <c r="Z213" s="44">
        <f t="shared" si="75"/>
        <v>0</v>
      </c>
      <c r="AA213" s="44" t="str">
        <f t="shared" si="76"/>
        <v>o</v>
      </c>
      <c r="AB213" s="89">
        <f t="shared" si="92"/>
        <v>56.307559999999995</v>
      </c>
      <c r="AC213" s="89">
        <f t="shared" si="92"/>
        <v>2.4074400000000002</v>
      </c>
      <c r="AD213" s="44">
        <f t="shared" si="77"/>
        <v>1</v>
      </c>
      <c r="AE213" s="44">
        <v>5.4</v>
      </c>
      <c r="AF213" s="87">
        <f t="shared" si="84"/>
        <v>0</v>
      </c>
      <c r="AG213" s="44">
        <f t="shared" si="85"/>
        <v>0</v>
      </c>
      <c r="AH213" s="90">
        <f t="shared" si="78"/>
        <v>132.62212327031759</v>
      </c>
      <c r="AI213" s="91">
        <f t="shared" si="86"/>
        <v>46.407559999999997</v>
      </c>
      <c r="AJ213" s="82">
        <f t="shared" si="79"/>
        <v>-7.4925600000000001</v>
      </c>
      <c r="AK213" s="271">
        <f t="shared" si="87"/>
        <v>104</v>
      </c>
      <c r="AL213" s="271">
        <f>VLOOKUP(AK213,RevisedCalcs!$AE$65:$AJ$72,2,FALSE)</f>
        <v>75</v>
      </c>
      <c r="AM213" s="92" t="str">
        <f t="shared" si="80"/>
        <v>-10 to 0</v>
      </c>
      <c r="AN213" s="93">
        <f t="shared" si="81"/>
        <v>0</v>
      </c>
      <c r="AO213" s="93" t="str">
        <f t="shared" si="88"/>
        <v>o</v>
      </c>
      <c r="AP213" s="94" t="str">
        <f t="shared" si="82"/>
        <v/>
      </c>
      <c r="AQ213" s="224">
        <v>1</v>
      </c>
      <c r="AR213" s="214">
        <f t="shared" si="83"/>
        <v>0</v>
      </c>
      <c r="AS213" s="214">
        <f t="shared" si="89"/>
        <v>0</v>
      </c>
      <c r="AT213" s="282">
        <f t="shared" si="90"/>
        <v>30.2</v>
      </c>
      <c r="AU213" s="268" t="str">
        <f>IF(F213&gt;0,RevisedCalcs!$AB$53*F213,"")</f>
        <v/>
      </c>
      <c r="AV213" s="268">
        <f>IF(AU213&lt;&gt;"","",SUMIFS(RevisedCalcs!$AF$6:$BN$6,RevisedCalcs!$AF$4:$BN$4,"&lt;="&amp;AT213)/10^3*VLOOKUP(AK213,RevisedCalcs!$AE$65:$AJ$72,6,FALSE))</f>
        <v>0.43856186508124784</v>
      </c>
      <c r="AW213" s="270" t="str">
        <f ca="1">IF(AU213="","",IF(AR213=1,-AU213*OFFSET(RevisedCalcs!$AD$79,0,MATCH(E212*24*60,RevisedCalcs!$AE$80:$AI$80,1)),""))</f>
        <v/>
      </c>
      <c r="AX213" s="268">
        <f t="shared" ca="1" si="91"/>
        <v>0.43856186508124784</v>
      </c>
    </row>
    <row r="214" spans="1:50" x14ac:dyDescent="0.3">
      <c r="A214" s="41" t="s">
        <v>358</v>
      </c>
      <c r="B214" s="42">
        <v>56</v>
      </c>
      <c r="C214" s="68" t="s">
        <v>466</v>
      </c>
      <c r="D214" s="95">
        <v>38661.917361111111</v>
      </c>
      <c r="E214" s="96">
        <v>3.2361111111111111E-2</v>
      </c>
      <c r="F214" s="41">
        <v>6.6</v>
      </c>
      <c r="G214" s="41">
        <v>7</v>
      </c>
      <c r="H214" s="97">
        <v>1.3055555558821652E-2</v>
      </c>
      <c r="I214" s="98" t="s">
        <v>467</v>
      </c>
      <c r="J214" s="99">
        <v>18.8</v>
      </c>
      <c r="K214" s="100">
        <v>40487.917361111111</v>
      </c>
      <c r="L214" s="46">
        <v>154.4</v>
      </c>
      <c r="M214" s="101">
        <v>38661.911805555559</v>
      </c>
      <c r="N214" s="102">
        <v>-9.9</v>
      </c>
      <c r="O214" s="46">
        <v>154.4</v>
      </c>
      <c r="P214" s="57">
        <v>-9.9</v>
      </c>
      <c r="Q214" s="50">
        <v>0.31333333333333335</v>
      </c>
      <c r="R214" s="103">
        <v>154.4</v>
      </c>
      <c r="S214" s="104">
        <v>171.63429602390605</v>
      </c>
      <c r="T214" s="57">
        <v>172.4</v>
      </c>
      <c r="U214" s="105"/>
      <c r="V214" s="57">
        <v>164.3</v>
      </c>
      <c r="W214" s="57">
        <f t="shared" si="72"/>
        <v>7.3342960239060346</v>
      </c>
      <c r="X214" s="86">
        <f t="shared" si="73"/>
        <v>107.99244000000002</v>
      </c>
      <c r="Y214" s="86" t="str">
        <f t="shared" si="74"/>
        <v/>
      </c>
      <c r="Z214" s="44">
        <f t="shared" si="75"/>
        <v>0</v>
      </c>
      <c r="AA214" s="44" t="str">
        <f t="shared" si="76"/>
        <v>o</v>
      </c>
      <c r="AB214" s="89">
        <f t="shared" si="92"/>
        <v>56.307559999999995</v>
      </c>
      <c r="AC214" s="89">
        <f t="shared" si="92"/>
        <v>2.4074400000000002</v>
      </c>
      <c r="AD214" s="44">
        <f t="shared" si="77"/>
        <v>1</v>
      </c>
      <c r="AE214" s="44">
        <v>5.4</v>
      </c>
      <c r="AF214" s="87">
        <f t="shared" si="84"/>
        <v>0</v>
      </c>
      <c r="AG214" s="44">
        <f t="shared" si="85"/>
        <v>0</v>
      </c>
      <c r="AH214" s="90">
        <f t="shared" si="78"/>
        <v>161.73429602390604</v>
      </c>
      <c r="AI214" s="91">
        <f t="shared" si="86"/>
        <v>46.407559999999997</v>
      </c>
      <c r="AJ214" s="82">
        <f t="shared" si="79"/>
        <v>-7.4925600000000001</v>
      </c>
      <c r="AK214" s="271">
        <f t="shared" si="87"/>
        <v>102</v>
      </c>
      <c r="AL214" s="271">
        <f>VLOOKUP(AK214,RevisedCalcs!$AE$65:$AJ$72,2,FALSE)</f>
        <v>18</v>
      </c>
      <c r="AM214" s="92" t="str">
        <f t="shared" si="80"/>
        <v>-10 to 0</v>
      </c>
      <c r="AN214" s="93">
        <f t="shared" si="81"/>
        <v>0</v>
      </c>
      <c r="AO214" s="93" t="str">
        <f t="shared" si="88"/>
        <v>o</v>
      </c>
      <c r="AP214" s="94" t="str">
        <f t="shared" si="82"/>
        <v/>
      </c>
      <c r="AQ214" s="54">
        <v>0</v>
      </c>
      <c r="AR214" s="214">
        <f t="shared" si="83"/>
        <v>1</v>
      </c>
      <c r="AS214" s="214">
        <f t="shared" si="89"/>
        <v>0</v>
      </c>
      <c r="AT214" s="282">
        <f t="shared" si="90"/>
        <v>46.599999999999994</v>
      </c>
      <c r="AU214" s="268">
        <f>IF(F214&gt;0,RevisedCalcs!$AB$53*F214,"")</f>
        <v>0.92036506972931176</v>
      </c>
      <c r="AV214" s="268" t="str">
        <f>IF(AU214&lt;&gt;"","",SUMIFS(RevisedCalcs!$AF$6:$BN$6,RevisedCalcs!$AF$4:$BN$4,"&lt;="&amp;AT214)/10^3*VLOOKUP(AK214,RevisedCalcs!$AE$65:$AJ$72,6,FALSE))</f>
        <v/>
      </c>
      <c r="AW214" s="270">
        <f ca="1">IF(AU214="","",IF(AR214=1,-AU214*OFFSET(RevisedCalcs!$AD$79,0,MATCH(E213*24*60,RevisedCalcs!$AE$80:$AI$80,1)),""))</f>
        <v>-0.34182831988078238</v>
      </c>
      <c r="AX214" s="268">
        <f t="shared" ca="1" si="91"/>
        <v>0.57853674984852943</v>
      </c>
    </row>
    <row r="215" spans="1:50" x14ac:dyDescent="0.3">
      <c r="A215" s="41" t="s">
        <v>358</v>
      </c>
      <c r="B215" s="42">
        <v>57</v>
      </c>
      <c r="C215" s="68" t="s">
        <v>468</v>
      </c>
      <c r="D215" s="95">
        <v>38662.473611111112</v>
      </c>
      <c r="E215" s="96">
        <v>2.5011574074074075E-2</v>
      </c>
      <c r="F215" s="41">
        <v>1.7</v>
      </c>
      <c r="G215" s="41">
        <v>1</v>
      </c>
      <c r="H215" s="97">
        <v>0.52388888889254304</v>
      </c>
      <c r="I215" s="98" t="s">
        <v>469</v>
      </c>
      <c r="J215" s="99">
        <v>754.4</v>
      </c>
      <c r="K215" s="100">
        <v>40488.473611111112</v>
      </c>
      <c r="L215" s="46">
        <v>71.599999999999994</v>
      </c>
      <c r="M215" s="101">
        <v>38662.453472222223</v>
      </c>
      <c r="N215" s="102">
        <v>-2.9</v>
      </c>
      <c r="O215" s="46">
        <v>71.599999999999994</v>
      </c>
      <c r="P215" s="57">
        <v>-2.9</v>
      </c>
      <c r="Q215" s="50">
        <v>12.573333333333332</v>
      </c>
      <c r="R215" s="103">
        <v>71.599999999999994</v>
      </c>
      <c r="S215" s="104">
        <v>15.600396378195642</v>
      </c>
      <c r="T215" s="57">
        <v>172.4</v>
      </c>
      <c r="U215" s="105"/>
      <c r="V215" s="86">
        <v>74.5</v>
      </c>
      <c r="W215" s="86">
        <f t="shared" si="72"/>
        <v>58.89960362180436</v>
      </c>
      <c r="X215" s="86">
        <f t="shared" si="73"/>
        <v>21.653240000000004</v>
      </c>
      <c r="Y215" s="86" t="str">
        <f t="shared" si="74"/>
        <v>Y</v>
      </c>
      <c r="Z215" s="88">
        <f t="shared" si="75"/>
        <v>1</v>
      </c>
      <c r="AA215" s="88" t="str">
        <f t="shared" si="76"/>
        <v>+</v>
      </c>
      <c r="AB215" s="89">
        <f t="shared" si="92"/>
        <v>52.846759999999996</v>
      </c>
      <c r="AC215" s="89">
        <f t="shared" si="92"/>
        <v>0.52023999999999981</v>
      </c>
      <c r="AD215" s="88">
        <f t="shared" si="77"/>
        <v>1</v>
      </c>
      <c r="AE215" s="88">
        <v>5.4</v>
      </c>
      <c r="AF215" s="87">
        <f t="shared" si="84"/>
        <v>1</v>
      </c>
      <c r="AG215" s="88">
        <f t="shared" si="85"/>
        <v>1</v>
      </c>
      <c r="AH215" s="90">
        <f t="shared" si="78"/>
        <v>12.700396378195641</v>
      </c>
      <c r="AI215" s="91">
        <f t="shared" si="86"/>
        <v>49.946759999999998</v>
      </c>
      <c r="AJ215" s="82">
        <f t="shared" si="79"/>
        <v>-2.3797600000000001</v>
      </c>
      <c r="AK215" s="271">
        <f t="shared" si="87"/>
        <v>108</v>
      </c>
      <c r="AL215" s="271">
        <f>VLOOKUP(AK215,RevisedCalcs!$AE$65:$AJ$72,2,FALSE)</f>
        <v>720</v>
      </c>
      <c r="AM215" s="92" t="str">
        <f t="shared" si="80"/>
        <v>-10 to 0</v>
      </c>
      <c r="AN215" s="93">
        <f t="shared" si="81"/>
        <v>1</v>
      </c>
      <c r="AO215" s="93" t="str">
        <f t="shared" si="88"/>
        <v>+</v>
      </c>
      <c r="AP215" s="94" t="str">
        <f t="shared" si="82"/>
        <v/>
      </c>
      <c r="AQ215" s="54">
        <v>0</v>
      </c>
      <c r="AR215" s="214">
        <f t="shared" si="83"/>
        <v>0</v>
      </c>
      <c r="AS215" s="214">
        <f t="shared" si="89"/>
        <v>0</v>
      </c>
      <c r="AT215" s="282">
        <f t="shared" si="90"/>
        <v>36.016666666666666</v>
      </c>
      <c r="AU215" s="268">
        <f>IF(F215&gt;0,RevisedCalcs!$AB$53*F215,"")</f>
        <v>0.23706373008179243</v>
      </c>
      <c r="AV215" s="268" t="str">
        <f>IF(AU215&lt;&gt;"","",SUMIFS(RevisedCalcs!$AF$6:$BN$6,RevisedCalcs!$AF$4:$BN$4,"&lt;="&amp;AT215)/10^3*VLOOKUP(AK215,RevisedCalcs!$AE$65:$AJ$72,6,FALSE))</f>
        <v/>
      </c>
      <c r="AW215" s="270" t="str">
        <f ca="1">IF(AU215="","",IF(AR215=1,-AU215*OFFSET(RevisedCalcs!$AD$79,0,MATCH(E214*24*60,RevisedCalcs!$AE$80:$AI$80,1)),""))</f>
        <v/>
      </c>
      <c r="AX215" s="268">
        <f t="shared" ca="1" si="91"/>
        <v>0.23706373008179243</v>
      </c>
    </row>
    <row r="216" spans="1:50" x14ac:dyDescent="0.3">
      <c r="A216" s="41" t="s">
        <v>358</v>
      </c>
      <c r="B216" s="42">
        <v>58</v>
      </c>
      <c r="C216" s="68" t="s">
        <v>470</v>
      </c>
      <c r="D216" s="95">
        <v>38662.500694444447</v>
      </c>
      <c r="E216" s="96">
        <v>3.5763888888888894E-3</v>
      </c>
      <c r="F216" s="41">
        <v>1.7</v>
      </c>
      <c r="G216" s="41">
        <v>1</v>
      </c>
      <c r="H216" s="97">
        <v>2.0717592633445747E-3</v>
      </c>
      <c r="I216" s="98" t="s">
        <v>471</v>
      </c>
      <c r="J216" s="99">
        <v>2.9833333333333334</v>
      </c>
      <c r="K216" s="100">
        <v>40488.500694444447</v>
      </c>
      <c r="L216" s="46">
        <v>174.2</v>
      </c>
      <c r="M216" s="101">
        <v>38662.495138888888</v>
      </c>
      <c r="N216" s="102">
        <v>-2</v>
      </c>
      <c r="O216" s="46">
        <v>174.2</v>
      </c>
      <c r="P216" s="57">
        <v>-2</v>
      </c>
      <c r="Q216" s="50">
        <v>4.9722222222222223E-2</v>
      </c>
      <c r="R216" s="103">
        <v>174.2</v>
      </c>
      <c r="S216" s="104">
        <v>172.73948415670995</v>
      </c>
      <c r="T216" s="57">
        <v>174.2</v>
      </c>
      <c r="U216" s="105"/>
      <c r="V216" s="57">
        <v>176.2</v>
      </c>
      <c r="W216" s="57">
        <f t="shared" si="72"/>
        <v>3.4605158432900396</v>
      </c>
      <c r="X216" s="86">
        <f t="shared" si="73"/>
        <v>123.79819999999999</v>
      </c>
      <c r="Y216" s="86" t="str">
        <f t="shared" si="74"/>
        <v/>
      </c>
      <c r="Z216" s="44">
        <f t="shared" si="75"/>
        <v>0</v>
      </c>
      <c r="AA216" s="44" t="str">
        <f t="shared" si="76"/>
        <v>o</v>
      </c>
      <c r="AB216" s="89">
        <f t="shared" si="92"/>
        <v>52.401799999999994</v>
      </c>
      <c r="AC216" s="89">
        <f t="shared" si="92"/>
        <v>0.27759999999999985</v>
      </c>
      <c r="AD216" s="44">
        <f t="shared" si="77"/>
        <v>1</v>
      </c>
      <c r="AE216" s="44">
        <v>5.4</v>
      </c>
      <c r="AF216" s="87">
        <f t="shared" si="84"/>
        <v>0</v>
      </c>
      <c r="AG216" s="44">
        <f t="shared" si="85"/>
        <v>0</v>
      </c>
      <c r="AH216" s="90">
        <f t="shared" si="78"/>
        <v>170.73948415670995</v>
      </c>
      <c r="AI216" s="91">
        <f t="shared" si="86"/>
        <v>50.401799999999994</v>
      </c>
      <c r="AJ216" s="82">
        <f t="shared" si="79"/>
        <v>-1.7224000000000002</v>
      </c>
      <c r="AK216" s="271">
        <f t="shared" si="87"/>
        <v>101</v>
      </c>
      <c r="AL216" s="271">
        <f>VLOOKUP(AK216,RevisedCalcs!$AE$65:$AJ$72,2,FALSE)</f>
        <v>3</v>
      </c>
      <c r="AM216" s="92" t="str">
        <f t="shared" si="80"/>
        <v>-10 to 0</v>
      </c>
      <c r="AN216" s="93">
        <f t="shared" si="81"/>
        <v>0</v>
      </c>
      <c r="AO216" s="93" t="str">
        <f t="shared" si="88"/>
        <v>o</v>
      </c>
      <c r="AP216" s="94" t="str">
        <f t="shared" si="82"/>
        <v/>
      </c>
      <c r="AQ216" s="54">
        <v>0</v>
      </c>
      <c r="AR216" s="214">
        <f t="shared" si="83"/>
        <v>0</v>
      </c>
      <c r="AS216" s="214">
        <f t="shared" si="89"/>
        <v>0</v>
      </c>
      <c r="AT216" s="282">
        <f t="shared" si="90"/>
        <v>5.15</v>
      </c>
      <c r="AU216" s="268">
        <f>IF(F216&gt;0,RevisedCalcs!$AB$53*F216,"")</f>
        <v>0.23706373008179243</v>
      </c>
      <c r="AV216" s="268" t="str">
        <f>IF(AU216&lt;&gt;"","",SUMIFS(RevisedCalcs!$AF$6:$BN$6,RevisedCalcs!$AF$4:$BN$4,"&lt;="&amp;AT216)/10^3*VLOOKUP(AK216,RevisedCalcs!$AE$65:$AJ$72,6,FALSE))</f>
        <v/>
      </c>
      <c r="AW216" s="270" t="str">
        <f ca="1">IF(AU216="","",IF(AR216=1,-AU216*OFFSET(RevisedCalcs!$AD$79,0,MATCH(E215*24*60,RevisedCalcs!$AE$80:$AI$80,1)),""))</f>
        <v/>
      </c>
      <c r="AX216" s="268">
        <f t="shared" ca="1" si="91"/>
        <v>0.23706373008179243</v>
      </c>
    </row>
    <row r="217" spans="1:50" x14ac:dyDescent="0.3">
      <c r="A217" s="41" t="s">
        <v>358</v>
      </c>
      <c r="B217" s="42">
        <v>59</v>
      </c>
      <c r="C217" s="68" t="s">
        <v>472</v>
      </c>
      <c r="D217" s="95">
        <v>38662.509027777778</v>
      </c>
      <c r="E217" s="96">
        <v>2.1851851851851848E-2</v>
      </c>
      <c r="F217" s="41">
        <v>6.6</v>
      </c>
      <c r="G217" s="41">
        <v>1</v>
      </c>
      <c r="H217" s="97">
        <v>4.756944443215616E-3</v>
      </c>
      <c r="I217" s="98" t="s">
        <v>473</v>
      </c>
      <c r="J217" s="99">
        <v>6.85</v>
      </c>
      <c r="K217" s="100">
        <v>40488.509027777778</v>
      </c>
      <c r="L217" s="46">
        <v>174.2</v>
      </c>
      <c r="M217" s="101">
        <v>38662.495138888888</v>
      </c>
      <c r="N217" s="102">
        <v>-2</v>
      </c>
      <c r="O217" s="46">
        <v>174.2</v>
      </c>
      <c r="P217" s="57">
        <v>-2</v>
      </c>
      <c r="Q217" s="50">
        <v>0.11416666666666667</v>
      </c>
      <c r="R217" s="103">
        <v>174.2</v>
      </c>
      <c r="S217" s="104">
        <v>172.37170164333281</v>
      </c>
      <c r="T217" s="57">
        <v>174.2</v>
      </c>
      <c r="U217" s="105"/>
      <c r="V217" s="57">
        <v>176.2</v>
      </c>
      <c r="W217" s="57">
        <f t="shared" si="72"/>
        <v>3.828298356667176</v>
      </c>
      <c r="X217" s="86">
        <f t="shared" si="73"/>
        <v>123.79819999999999</v>
      </c>
      <c r="Y217" s="86" t="str">
        <f t="shared" si="74"/>
        <v/>
      </c>
      <c r="Z217" s="44">
        <f t="shared" si="75"/>
        <v>0</v>
      </c>
      <c r="AA217" s="44" t="str">
        <f t="shared" si="76"/>
        <v>o</v>
      </c>
      <c r="AB217" s="89">
        <f t="shared" si="92"/>
        <v>52.401799999999994</v>
      </c>
      <c r="AC217" s="89">
        <f t="shared" si="92"/>
        <v>0.27759999999999985</v>
      </c>
      <c r="AD217" s="44">
        <f t="shared" si="77"/>
        <v>1</v>
      </c>
      <c r="AE217" s="44">
        <v>5.4</v>
      </c>
      <c r="AF217" s="87">
        <f t="shared" si="84"/>
        <v>0</v>
      </c>
      <c r="AG217" s="44">
        <f t="shared" si="85"/>
        <v>0</v>
      </c>
      <c r="AH217" s="90">
        <f t="shared" si="78"/>
        <v>170.37170164333281</v>
      </c>
      <c r="AI217" s="91">
        <f t="shared" si="86"/>
        <v>50.401799999999994</v>
      </c>
      <c r="AJ217" s="82">
        <f t="shared" si="79"/>
        <v>-1.7224000000000002</v>
      </c>
      <c r="AK217" s="271">
        <f t="shared" si="87"/>
        <v>102</v>
      </c>
      <c r="AL217" s="271">
        <f>VLOOKUP(AK217,RevisedCalcs!$AE$65:$AJ$72,2,FALSE)</f>
        <v>18</v>
      </c>
      <c r="AM217" s="92" t="str">
        <f t="shared" si="80"/>
        <v>-10 to 0</v>
      </c>
      <c r="AN217" s="93">
        <f t="shared" si="81"/>
        <v>0</v>
      </c>
      <c r="AO217" s="93" t="str">
        <f t="shared" si="88"/>
        <v>o</v>
      </c>
      <c r="AP217" s="94" t="str">
        <f t="shared" si="82"/>
        <v/>
      </c>
      <c r="AQ217" s="54">
        <v>0</v>
      </c>
      <c r="AR217" s="214">
        <f t="shared" si="83"/>
        <v>0</v>
      </c>
      <c r="AS217" s="214">
        <f t="shared" si="89"/>
        <v>0</v>
      </c>
      <c r="AT217" s="282">
        <f t="shared" si="90"/>
        <v>31.466666666666661</v>
      </c>
      <c r="AU217" s="268">
        <f>IF(F217&gt;0,RevisedCalcs!$AB$53*F217,"")</f>
        <v>0.92036506972931176</v>
      </c>
      <c r="AV217" s="268" t="str">
        <f>IF(AU217&lt;&gt;"","",SUMIFS(RevisedCalcs!$AF$6:$BN$6,RevisedCalcs!$AF$4:$BN$4,"&lt;="&amp;AT217)/10^3*VLOOKUP(AK217,RevisedCalcs!$AE$65:$AJ$72,6,FALSE))</f>
        <v/>
      </c>
      <c r="AW217" s="270" t="str">
        <f ca="1">IF(AU217="","",IF(AR217=1,-AU217*OFFSET(RevisedCalcs!$AD$79,0,MATCH(E216*24*60,RevisedCalcs!$AE$80:$AI$80,1)),""))</f>
        <v/>
      </c>
      <c r="AX217" s="268">
        <f t="shared" ca="1" si="91"/>
        <v>0.92036506972931176</v>
      </c>
    </row>
    <row r="218" spans="1:50" x14ac:dyDescent="0.3">
      <c r="A218" s="41" t="s">
        <v>358</v>
      </c>
      <c r="B218" s="42">
        <v>60</v>
      </c>
      <c r="C218" s="68" t="s">
        <v>474</v>
      </c>
      <c r="D218" s="95">
        <v>38662.655555555553</v>
      </c>
      <c r="E218" s="96">
        <v>3.9583333333333337E-3</v>
      </c>
      <c r="F218" s="41">
        <v>1.6</v>
      </c>
      <c r="G218" s="41">
        <v>1</v>
      </c>
      <c r="H218" s="97">
        <v>0.12467592592292931</v>
      </c>
      <c r="I218" s="98" t="s">
        <v>475</v>
      </c>
      <c r="J218" s="99">
        <v>179.53333333333333</v>
      </c>
      <c r="K218" s="100">
        <v>40488.655555555553</v>
      </c>
      <c r="L218" s="46">
        <v>109.4</v>
      </c>
      <c r="M218" s="101">
        <v>38662.661805555559</v>
      </c>
      <c r="N218" s="102">
        <v>-2.9</v>
      </c>
      <c r="O218" s="46">
        <v>109.4</v>
      </c>
      <c r="P218" s="57">
        <v>-2.9</v>
      </c>
      <c r="Q218" s="50">
        <v>2.9922222222222223</v>
      </c>
      <c r="R218" s="103">
        <v>109.4</v>
      </c>
      <c r="S218" s="104">
        <v>99.582736835590566</v>
      </c>
      <c r="T218" s="57">
        <v>172.4</v>
      </c>
      <c r="U218" s="105"/>
      <c r="V218" s="57">
        <v>112.30000000000001</v>
      </c>
      <c r="W218" s="57">
        <f t="shared" si="72"/>
        <v>12.717263164409445</v>
      </c>
      <c r="X218" s="86">
        <f t="shared" si="73"/>
        <v>59.453240000000015</v>
      </c>
      <c r="Y218" s="86" t="str">
        <f t="shared" si="74"/>
        <v/>
      </c>
      <c r="Z218" s="44">
        <f t="shared" si="75"/>
        <v>0</v>
      </c>
      <c r="AA218" s="44" t="str">
        <f t="shared" si="76"/>
        <v>o</v>
      </c>
      <c r="AB218" s="89">
        <f t="shared" si="92"/>
        <v>52.846759999999996</v>
      </c>
      <c r="AC218" s="89">
        <f t="shared" si="92"/>
        <v>0.52023999999999981</v>
      </c>
      <c r="AD218" s="44">
        <f t="shared" si="77"/>
        <v>1</v>
      </c>
      <c r="AE218" s="44">
        <v>5.4</v>
      </c>
      <c r="AF218" s="87">
        <f t="shared" si="84"/>
        <v>0</v>
      </c>
      <c r="AG218" s="44">
        <f t="shared" si="85"/>
        <v>0</v>
      </c>
      <c r="AH218" s="90">
        <f t="shared" si="78"/>
        <v>96.682736835590561</v>
      </c>
      <c r="AI218" s="91">
        <f t="shared" si="86"/>
        <v>49.946759999999998</v>
      </c>
      <c r="AJ218" s="82">
        <f t="shared" si="79"/>
        <v>-2.3797600000000001</v>
      </c>
      <c r="AK218" s="271">
        <f t="shared" si="87"/>
        <v>106</v>
      </c>
      <c r="AL218" s="271">
        <f>VLOOKUP(AK218,RevisedCalcs!$AE$65:$AJ$72,2,FALSE)</f>
        <v>240</v>
      </c>
      <c r="AM218" s="92" t="str">
        <f t="shared" si="80"/>
        <v>-10 to 0</v>
      </c>
      <c r="AN218" s="93">
        <f t="shared" si="81"/>
        <v>0</v>
      </c>
      <c r="AO218" s="93" t="str">
        <f t="shared" si="88"/>
        <v>o</v>
      </c>
      <c r="AP218" s="94" t="str">
        <f t="shared" si="82"/>
        <v/>
      </c>
      <c r="AQ218" s="54">
        <v>0</v>
      </c>
      <c r="AR218" s="214">
        <f t="shared" si="83"/>
        <v>0</v>
      </c>
      <c r="AS218" s="214">
        <f t="shared" si="89"/>
        <v>0</v>
      </c>
      <c r="AT218" s="282">
        <f t="shared" si="90"/>
        <v>5.7</v>
      </c>
      <c r="AU218" s="268">
        <f>IF(F218&gt;0,RevisedCalcs!$AB$53*F218,"")</f>
        <v>0.2231188047828635</v>
      </c>
      <c r="AV218" s="268" t="str">
        <f>IF(AU218&lt;&gt;"","",SUMIFS(RevisedCalcs!$AF$6:$BN$6,RevisedCalcs!$AF$4:$BN$4,"&lt;="&amp;AT218)/10^3*VLOOKUP(AK218,RevisedCalcs!$AE$65:$AJ$72,6,FALSE))</f>
        <v/>
      </c>
      <c r="AW218" s="270" t="str">
        <f ca="1">IF(AU218="","",IF(AR218=1,-AU218*OFFSET(RevisedCalcs!$AD$79,0,MATCH(E217*24*60,RevisedCalcs!$AE$80:$AI$80,1)),""))</f>
        <v/>
      </c>
      <c r="AX218" s="268">
        <f t="shared" ca="1" si="91"/>
        <v>0.2231188047828635</v>
      </c>
    </row>
    <row r="219" spans="1:50" x14ac:dyDescent="0.3">
      <c r="A219" s="41" t="s">
        <v>358</v>
      </c>
      <c r="B219" s="42">
        <v>61</v>
      </c>
      <c r="C219" s="68" t="s">
        <v>476</v>
      </c>
      <c r="D219" s="95">
        <v>38662.664583333331</v>
      </c>
      <c r="E219" s="96">
        <v>4.3518518518518515E-3</v>
      </c>
      <c r="F219" s="41">
        <v>2.6</v>
      </c>
      <c r="G219" s="41">
        <v>1</v>
      </c>
      <c r="H219" s="97">
        <v>5.0694444435066544E-3</v>
      </c>
      <c r="I219" s="98" t="s">
        <v>477</v>
      </c>
      <c r="J219" s="99">
        <v>7.3</v>
      </c>
      <c r="K219" s="100">
        <v>40488.664583333331</v>
      </c>
      <c r="L219" s="46">
        <v>168.8</v>
      </c>
      <c r="M219" s="101">
        <v>38662.661805555559</v>
      </c>
      <c r="N219" s="102">
        <v>-2.9</v>
      </c>
      <c r="O219" s="46">
        <v>168.8</v>
      </c>
      <c r="P219" s="57">
        <v>-2.9</v>
      </c>
      <c r="Q219" s="50">
        <v>0.12166666666666666</v>
      </c>
      <c r="R219" s="103">
        <v>168.8</v>
      </c>
      <c r="S219" s="104">
        <v>171.24396301023185</v>
      </c>
      <c r="T219" s="57">
        <v>168.8</v>
      </c>
      <c r="U219" s="105"/>
      <c r="V219" s="57">
        <v>171.70000000000002</v>
      </c>
      <c r="W219" s="57">
        <f t="shared" si="72"/>
        <v>0.45603698976816531</v>
      </c>
      <c r="X219" s="86">
        <f t="shared" si="73"/>
        <v>118.85324000000003</v>
      </c>
      <c r="Y219" s="86" t="str">
        <f t="shared" si="74"/>
        <v/>
      </c>
      <c r="Z219" s="44">
        <f t="shared" si="75"/>
        <v>0</v>
      </c>
      <c r="AA219" s="44" t="str">
        <f t="shared" si="76"/>
        <v>o</v>
      </c>
      <c r="AB219" s="89">
        <f t="shared" si="92"/>
        <v>52.846759999999996</v>
      </c>
      <c r="AC219" s="89">
        <f t="shared" si="92"/>
        <v>0.52023999999999981</v>
      </c>
      <c r="AD219" s="44">
        <f t="shared" si="77"/>
        <v>1</v>
      </c>
      <c r="AE219" s="44">
        <v>5.4</v>
      </c>
      <c r="AF219" s="87">
        <f t="shared" si="84"/>
        <v>0</v>
      </c>
      <c r="AG219" s="44">
        <f t="shared" si="85"/>
        <v>0</v>
      </c>
      <c r="AH219" s="90">
        <f t="shared" si="78"/>
        <v>168.34396301023185</v>
      </c>
      <c r="AI219" s="91">
        <f t="shared" si="86"/>
        <v>49.946759999999998</v>
      </c>
      <c r="AJ219" s="82">
        <f t="shared" si="79"/>
        <v>-2.3797600000000001</v>
      </c>
      <c r="AK219" s="271">
        <f t="shared" si="87"/>
        <v>102</v>
      </c>
      <c r="AL219" s="271">
        <f>VLOOKUP(AK219,RevisedCalcs!$AE$65:$AJ$72,2,FALSE)</f>
        <v>18</v>
      </c>
      <c r="AM219" s="92" t="str">
        <f t="shared" si="80"/>
        <v>-10 to 0</v>
      </c>
      <c r="AN219" s="93">
        <f t="shared" si="81"/>
        <v>0</v>
      </c>
      <c r="AO219" s="93" t="str">
        <f t="shared" si="88"/>
        <v>o</v>
      </c>
      <c r="AP219" s="94" t="str">
        <f t="shared" si="82"/>
        <v/>
      </c>
      <c r="AQ219" s="54">
        <v>0</v>
      </c>
      <c r="AR219" s="214">
        <f t="shared" si="83"/>
        <v>0</v>
      </c>
      <c r="AS219" s="214">
        <f t="shared" si="89"/>
        <v>0</v>
      </c>
      <c r="AT219" s="282">
        <f t="shared" si="90"/>
        <v>6.2666666666666666</v>
      </c>
      <c r="AU219" s="268">
        <f>IF(F219&gt;0,RevisedCalcs!$AB$53*F219,"")</f>
        <v>0.36256805777215317</v>
      </c>
      <c r="AV219" s="268" t="str">
        <f>IF(AU219&lt;&gt;"","",SUMIFS(RevisedCalcs!$AF$6:$BN$6,RevisedCalcs!$AF$4:$BN$4,"&lt;="&amp;AT219)/10^3*VLOOKUP(AK219,RevisedCalcs!$AE$65:$AJ$72,6,FALSE))</f>
        <v/>
      </c>
      <c r="AW219" s="270" t="str">
        <f ca="1">IF(AU219="","",IF(AR219=1,-AU219*OFFSET(RevisedCalcs!$AD$79,0,MATCH(E218*24*60,RevisedCalcs!$AE$80:$AI$80,1)),""))</f>
        <v/>
      </c>
      <c r="AX219" s="268">
        <f t="shared" ca="1" si="91"/>
        <v>0.36256805777215317</v>
      </c>
    </row>
    <row r="220" spans="1:50" x14ac:dyDescent="0.3">
      <c r="A220" s="41" t="s">
        <v>358</v>
      </c>
      <c r="B220" s="42">
        <v>62</v>
      </c>
      <c r="C220" s="68" t="s">
        <v>478</v>
      </c>
      <c r="D220" s="95">
        <v>38662.720138888886</v>
      </c>
      <c r="E220" s="96">
        <v>6.7361111111111103E-3</v>
      </c>
      <c r="F220" s="41">
        <v>1.7</v>
      </c>
      <c r="G220" s="41">
        <v>1</v>
      </c>
      <c r="H220" s="97">
        <v>5.1203703704231884E-2</v>
      </c>
      <c r="I220" s="98" t="s">
        <v>479</v>
      </c>
      <c r="J220" s="99">
        <v>73.733333333333334</v>
      </c>
      <c r="K220" s="100">
        <v>40488.720138888886</v>
      </c>
      <c r="L220" s="46">
        <v>114.8</v>
      </c>
      <c r="M220" s="101">
        <v>38662.703472222223</v>
      </c>
      <c r="N220" s="102">
        <v>-2.9</v>
      </c>
      <c r="O220" s="46">
        <v>114.8</v>
      </c>
      <c r="P220" s="57">
        <v>-2.9</v>
      </c>
      <c r="Q220" s="50">
        <v>1.2288888888888889</v>
      </c>
      <c r="R220" s="103">
        <v>114.8</v>
      </c>
      <c r="S220" s="104">
        <v>135.54469560610329</v>
      </c>
      <c r="T220" s="57">
        <v>170.6</v>
      </c>
      <c r="U220" s="105"/>
      <c r="V220" s="57">
        <v>117.7</v>
      </c>
      <c r="W220" s="57">
        <f t="shared" si="72"/>
        <v>17.844695606103286</v>
      </c>
      <c r="X220" s="86">
        <f t="shared" si="73"/>
        <v>64.85324</v>
      </c>
      <c r="Y220" s="86" t="str">
        <f t="shared" si="74"/>
        <v/>
      </c>
      <c r="Z220" s="44">
        <f t="shared" si="75"/>
        <v>0</v>
      </c>
      <c r="AA220" s="44" t="str">
        <f t="shared" si="76"/>
        <v>o</v>
      </c>
      <c r="AB220" s="89">
        <f t="shared" si="92"/>
        <v>52.846759999999996</v>
      </c>
      <c r="AC220" s="89">
        <f t="shared" si="92"/>
        <v>0.52023999999999981</v>
      </c>
      <c r="AD220" s="44">
        <f t="shared" si="77"/>
        <v>1</v>
      </c>
      <c r="AE220" s="44">
        <v>5.4</v>
      </c>
      <c r="AF220" s="87">
        <f t="shared" si="84"/>
        <v>0</v>
      </c>
      <c r="AG220" s="44">
        <f t="shared" si="85"/>
        <v>0</v>
      </c>
      <c r="AH220" s="90">
        <f t="shared" si="78"/>
        <v>132.64469560610328</v>
      </c>
      <c r="AI220" s="91">
        <f t="shared" si="86"/>
        <v>49.946759999999998</v>
      </c>
      <c r="AJ220" s="82">
        <f t="shared" si="79"/>
        <v>-2.3797600000000001</v>
      </c>
      <c r="AK220" s="271">
        <f t="shared" si="87"/>
        <v>104</v>
      </c>
      <c r="AL220" s="271">
        <f>VLOOKUP(AK220,RevisedCalcs!$AE$65:$AJ$72,2,FALSE)</f>
        <v>75</v>
      </c>
      <c r="AM220" s="92" t="str">
        <f t="shared" si="80"/>
        <v>-10 to 0</v>
      </c>
      <c r="AN220" s="93">
        <f t="shared" si="81"/>
        <v>0</v>
      </c>
      <c r="AO220" s="93" t="str">
        <f t="shared" si="88"/>
        <v>o</v>
      </c>
      <c r="AP220" s="94" t="str">
        <f t="shared" si="82"/>
        <v/>
      </c>
      <c r="AQ220" s="54">
        <v>0</v>
      </c>
      <c r="AR220" s="214">
        <f t="shared" si="83"/>
        <v>0</v>
      </c>
      <c r="AS220" s="214">
        <f t="shared" si="89"/>
        <v>0</v>
      </c>
      <c r="AT220" s="282">
        <f t="shared" si="90"/>
        <v>9.6999999999999993</v>
      </c>
      <c r="AU220" s="268">
        <f>IF(F220&gt;0,RevisedCalcs!$AB$53*F220,"")</f>
        <v>0.23706373008179243</v>
      </c>
      <c r="AV220" s="268" t="str">
        <f>IF(AU220&lt;&gt;"","",SUMIFS(RevisedCalcs!$AF$6:$BN$6,RevisedCalcs!$AF$4:$BN$4,"&lt;="&amp;AT220)/10^3*VLOOKUP(AK220,RevisedCalcs!$AE$65:$AJ$72,6,FALSE))</f>
        <v/>
      </c>
      <c r="AW220" s="270" t="str">
        <f ca="1">IF(AU220="","",IF(AR220=1,-AU220*OFFSET(RevisedCalcs!$AD$79,0,MATCH(E219*24*60,RevisedCalcs!$AE$80:$AI$80,1)),""))</f>
        <v/>
      </c>
      <c r="AX220" s="268">
        <f t="shared" ca="1" si="91"/>
        <v>0.23706373008179243</v>
      </c>
    </row>
    <row r="221" spans="1:50" x14ac:dyDescent="0.3">
      <c r="A221" s="41" t="s">
        <v>358</v>
      </c>
      <c r="B221" s="42">
        <v>63</v>
      </c>
      <c r="C221" s="68" t="s">
        <v>480</v>
      </c>
      <c r="D221" s="95">
        <v>38663.359027777777</v>
      </c>
      <c r="E221" s="96">
        <v>4.5254629629629629E-3</v>
      </c>
      <c r="F221" s="41">
        <v>2.1</v>
      </c>
      <c r="G221" s="41">
        <v>2</v>
      </c>
      <c r="H221" s="97">
        <v>0.63215277777635492</v>
      </c>
      <c r="I221" s="98" t="s">
        <v>481</v>
      </c>
      <c r="J221" s="99">
        <v>910.3</v>
      </c>
      <c r="K221" s="100">
        <v>40489.359027777777</v>
      </c>
      <c r="L221" s="46">
        <v>71.599999999999994</v>
      </c>
      <c r="M221" s="101">
        <v>38663.370138888888</v>
      </c>
      <c r="N221" s="102">
        <v>-11</v>
      </c>
      <c r="O221" s="46">
        <v>71.599999999999994</v>
      </c>
      <c r="P221" s="57">
        <v>-11</v>
      </c>
      <c r="Q221" s="50">
        <v>15.171666666666665</v>
      </c>
      <c r="R221" s="103">
        <v>71.599999999999994</v>
      </c>
      <c r="S221" s="104">
        <v>9.8027740974173359</v>
      </c>
      <c r="T221" s="57">
        <v>158</v>
      </c>
      <c r="U221" s="105"/>
      <c r="V221" s="86">
        <v>82.6</v>
      </c>
      <c r="W221" s="86">
        <f t="shared" si="72"/>
        <v>72.797225902582653</v>
      </c>
      <c r="X221" s="86">
        <f t="shared" si="73"/>
        <v>25.748599999999996</v>
      </c>
      <c r="Y221" s="86" t="str">
        <f t="shared" si="74"/>
        <v>Y</v>
      </c>
      <c r="Z221" s="88">
        <f t="shared" si="75"/>
        <v>1</v>
      </c>
      <c r="AA221" s="88" t="str">
        <f t="shared" si="76"/>
        <v>+</v>
      </c>
      <c r="AB221" s="89">
        <f t="shared" si="92"/>
        <v>56.851399999999998</v>
      </c>
      <c r="AC221" s="89">
        <f t="shared" si="92"/>
        <v>2.7040000000000006</v>
      </c>
      <c r="AD221" s="88">
        <f t="shared" si="77"/>
        <v>1</v>
      </c>
      <c r="AE221" s="88">
        <v>5.4</v>
      </c>
      <c r="AF221" s="87">
        <f t="shared" si="84"/>
        <v>1</v>
      </c>
      <c r="AG221" s="88">
        <f t="shared" si="85"/>
        <v>1</v>
      </c>
      <c r="AH221" s="90">
        <f t="shared" si="78"/>
        <v>-1.1972259025826641</v>
      </c>
      <c r="AI221" s="91">
        <f t="shared" si="86"/>
        <v>45.851399999999998</v>
      </c>
      <c r="AJ221" s="82">
        <f t="shared" si="79"/>
        <v>-8.2959999999999994</v>
      </c>
      <c r="AK221" s="271">
        <f t="shared" si="87"/>
        <v>108</v>
      </c>
      <c r="AL221" s="271">
        <f>VLOOKUP(AK221,RevisedCalcs!$AE$65:$AJ$72,2,FALSE)</f>
        <v>720</v>
      </c>
      <c r="AM221" s="92" t="str">
        <f t="shared" si="80"/>
        <v>-20 to -10</v>
      </c>
      <c r="AN221" s="93">
        <f t="shared" si="81"/>
        <v>1</v>
      </c>
      <c r="AO221" s="93" t="str">
        <f t="shared" si="88"/>
        <v>+</v>
      </c>
      <c r="AP221" s="94" t="str">
        <f t="shared" si="82"/>
        <v/>
      </c>
      <c r="AQ221" s="54">
        <v>0</v>
      </c>
      <c r="AR221" s="214">
        <f t="shared" si="83"/>
        <v>0</v>
      </c>
      <c r="AS221" s="214">
        <f t="shared" si="89"/>
        <v>0</v>
      </c>
      <c r="AT221" s="282">
        <f t="shared" si="90"/>
        <v>6.5166666666666657</v>
      </c>
      <c r="AU221" s="268">
        <f>IF(F221&gt;0,RevisedCalcs!$AB$53*F221,"")</f>
        <v>0.29284343127750834</v>
      </c>
      <c r="AV221" s="268" t="str">
        <f>IF(AU221&lt;&gt;"","",SUMIFS(RevisedCalcs!$AF$6:$BN$6,RevisedCalcs!$AF$4:$BN$4,"&lt;="&amp;AT221)/10^3*VLOOKUP(AK221,RevisedCalcs!$AE$65:$AJ$72,6,FALSE))</f>
        <v/>
      </c>
      <c r="AW221" s="270" t="str">
        <f ca="1">IF(AU221="","",IF(AR221=1,-AU221*OFFSET(RevisedCalcs!$AD$79,0,MATCH(E220*24*60,RevisedCalcs!$AE$80:$AI$80,1)),""))</f>
        <v/>
      </c>
      <c r="AX221" s="268">
        <f t="shared" ca="1" si="91"/>
        <v>0.29284343127750834</v>
      </c>
    </row>
    <row r="222" spans="1:50" x14ac:dyDescent="0.3">
      <c r="A222" s="41" t="s">
        <v>358</v>
      </c>
      <c r="B222" s="42">
        <v>64</v>
      </c>
      <c r="C222" s="68" t="s">
        <v>482</v>
      </c>
      <c r="D222" s="95">
        <v>38663.365277777775</v>
      </c>
      <c r="E222" s="96">
        <v>1.4351851851851854E-3</v>
      </c>
      <c r="F222" s="41">
        <v>0.6</v>
      </c>
      <c r="G222" s="41">
        <v>2</v>
      </c>
      <c r="H222" s="97">
        <v>1.7245370327145793E-3</v>
      </c>
      <c r="I222" s="98" t="s">
        <v>483</v>
      </c>
      <c r="J222" s="99">
        <v>2.4833333333333334</v>
      </c>
      <c r="K222" s="100">
        <v>40489.365277777775</v>
      </c>
      <c r="L222" s="46">
        <v>158</v>
      </c>
      <c r="M222" s="101">
        <v>38663.370138888888</v>
      </c>
      <c r="N222" s="102">
        <v>-11</v>
      </c>
      <c r="O222" s="46">
        <v>158</v>
      </c>
      <c r="P222" s="57">
        <v>-11</v>
      </c>
      <c r="Q222" s="50">
        <v>4.1388888888888892E-2</v>
      </c>
      <c r="R222" s="103">
        <v>158</v>
      </c>
      <c r="S222" s="104">
        <v>167.65950823831156</v>
      </c>
      <c r="T222" s="57">
        <v>168.8</v>
      </c>
      <c r="U222" s="105"/>
      <c r="V222" s="57">
        <v>169</v>
      </c>
      <c r="W222" s="57">
        <f t="shared" si="72"/>
        <v>1.3404917616884404</v>
      </c>
      <c r="X222" s="86">
        <f t="shared" si="73"/>
        <v>112.1486</v>
      </c>
      <c r="Y222" s="86" t="str">
        <f t="shared" si="74"/>
        <v/>
      </c>
      <c r="Z222" s="44">
        <f t="shared" si="75"/>
        <v>0</v>
      </c>
      <c r="AA222" s="44" t="str">
        <f t="shared" si="76"/>
        <v>o</v>
      </c>
      <c r="AB222" s="89">
        <f t="shared" si="92"/>
        <v>56.851399999999998</v>
      </c>
      <c r="AC222" s="89">
        <f t="shared" si="92"/>
        <v>2.7040000000000006</v>
      </c>
      <c r="AD222" s="44">
        <f t="shared" si="77"/>
        <v>1</v>
      </c>
      <c r="AE222" s="44">
        <v>5.4</v>
      </c>
      <c r="AF222" s="87">
        <f t="shared" si="84"/>
        <v>0</v>
      </c>
      <c r="AG222" s="44">
        <f t="shared" si="85"/>
        <v>0</v>
      </c>
      <c r="AH222" s="90">
        <f t="shared" si="78"/>
        <v>156.65950823831156</v>
      </c>
      <c r="AI222" s="91">
        <f t="shared" si="86"/>
        <v>45.851399999999998</v>
      </c>
      <c r="AJ222" s="82">
        <f t="shared" si="79"/>
        <v>-8.2959999999999994</v>
      </c>
      <c r="AK222" s="271">
        <f t="shared" si="87"/>
        <v>101</v>
      </c>
      <c r="AL222" s="271">
        <f>VLOOKUP(AK222,RevisedCalcs!$AE$65:$AJ$72,2,FALSE)</f>
        <v>3</v>
      </c>
      <c r="AM222" s="92" t="str">
        <f t="shared" si="80"/>
        <v>-20 to -10</v>
      </c>
      <c r="AN222" s="93">
        <f t="shared" si="81"/>
        <v>0</v>
      </c>
      <c r="AO222" s="93" t="str">
        <f t="shared" si="88"/>
        <v>o</v>
      </c>
      <c r="AP222" s="94" t="str">
        <f t="shared" si="82"/>
        <v/>
      </c>
      <c r="AQ222" s="54">
        <v>0</v>
      </c>
      <c r="AR222" s="214">
        <f t="shared" si="83"/>
        <v>0</v>
      </c>
      <c r="AS222" s="214">
        <f t="shared" si="89"/>
        <v>0</v>
      </c>
      <c r="AT222" s="282">
        <f t="shared" si="90"/>
        <v>2.0666666666666669</v>
      </c>
      <c r="AU222" s="268">
        <f>IF(F222&gt;0,RevisedCalcs!$AB$53*F222,"")</f>
        <v>8.3669551793573799E-2</v>
      </c>
      <c r="AV222" s="268" t="str">
        <f>IF(AU222&lt;&gt;"","",SUMIFS(RevisedCalcs!$AF$6:$BN$6,RevisedCalcs!$AF$4:$BN$4,"&lt;="&amp;AT222)/10^3*VLOOKUP(AK222,RevisedCalcs!$AE$65:$AJ$72,6,FALSE))</f>
        <v/>
      </c>
      <c r="AW222" s="270" t="str">
        <f ca="1">IF(AU222="","",IF(AR222=1,-AU222*OFFSET(RevisedCalcs!$AD$79,0,MATCH(E221*24*60,RevisedCalcs!$AE$80:$AI$80,1)),""))</f>
        <v/>
      </c>
      <c r="AX222" s="268">
        <f t="shared" ca="1" si="91"/>
        <v>8.3669551793573799E-2</v>
      </c>
    </row>
    <row r="223" spans="1:50" x14ac:dyDescent="0.3">
      <c r="A223" s="41" t="s">
        <v>358</v>
      </c>
      <c r="B223" s="42">
        <v>65</v>
      </c>
      <c r="C223" s="68" t="s">
        <v>484</v>
      </c>
      <c r="D223" s="95">
        <v>38663.470138888886</v>
      </c>
      <c r="E223" s="96">
        <v>2.4409722222222222E-2</v>
      </c>
      <c r="F223" s="41">
        <v>3</v>
      </c>
      <c r="G223" s="41">
        <v>2</v>
      </c>
      <c r="H223" s="97">
        <v>0.10342592592496658</v>
      </c>
      <c r="I223" s="98" t="s">
        <v>485</v>
      </c>
      <c r="J223" s="99">
        <v>148.93333333333334</v>
      </c>
      <c r="K223" s="100">
        <v>40489.470138888886</v>
      </c>
      <c r="L223" s="46">
        <v>91.4</v>
      </c>
      <c r="M223" s="101">
        <v>38663.453472222223</v>
      </c>
      <c r="N223" s="102">
        <v>-6</v>
      </c>
      <c r="O223" s="46">
        <v>91.4</v>
      </c>
      <c r="P223" s="57">
        <v>-6</v>
      </c>
      <c r="Q223" s="50">
        <v>2.4822222222222221</v>
      </c>
      <c r="R223" s="103">
        <v>91.4</v>
      </c>
      <c r="S223" s="104">
        <v>108.4234637493294</v>
      </c>
      <c r="T223" s="57">
        <v>168.8</v>
      </c>
      <c r="U223" s="105"/>
      <c r="V223" s="57">
        <v>97.4</v>
      </c>
      <c r="W223" s="57">
        <f t="shared" si="72"/>
        <v>11.023463749329395</v>
      </c>
      <c r="X223" s="86">
        <f t="shared" si="73"/>
        <v>43.020600000000009</v>
      </c>
      <c r="Y223" s="86" t="str">
        <f t="shared" si="74"/>
        <v/>
      </c>
      <c r="Z223" s="44">
        <f t="shared" si="75"/>
        <v>0</v>
      </c>
      <c r="AA223" s="44" t="str">
        <f t="shared" si="76"/>
        <v>o</v>
      </c>
      <c r="AB223" s="89">
        <f t="shared" si="92"/>
        <v>54.379399999999997</v>
      </c>
      <c r="AC223" s="89">
        <f t="shared" si="92"/>
        <v>1.3559999999999999</v>
      </c>
      <c r="AD223" s="44">
        <f t="shared" si="77"/>
        <v>1</v>
      </c>
      <c r="AE223" s="44">
        <v>5.4</v>
      </c>
      <c r="AF223" s="87">
        <f t="shared" si="84"/>
        <v>0</v>
      </c>
      <c r="AG223" s="44">
        <f t="shared" si="85"/>
        <v>0</v>
      </c>
      <c r="AH223" s="90">
        <f t="shared" si="78"/>
        <v>102.4234637493294</v>
      </c>
      <c r="AI223" s="91">
        <f t="shared" si="86"/>
        <v>48.379399999999997</v>
      </c>
      <c r="AJ223" s="82">
        <f t="shared" si="79"/>
        <v>-4.6440000000000001</v>
      </c>
      <c r="AK223" s="271">
        <f t="shared" si="87"/>
        <v>106</v>
      </c>
      <c r="AL223" s="271">
        <f>VLOOKUP(AK223,RevisedCalcs!$AE$65:$AJ$72,2,FALSE)</f>
        <v>240</v>
      </c>
      <c r="AM223" s="92" t="str">
        <f t="shared" si="80"/>
        <v>-10 to 0</v>
      </c>
      <c r="AN223" s="93">
        <f t="shared" si="81"/>
        <v>0</v>
      </c>
      <c r="AO223" s="93" t="str">
        <f t="shared" si="88"/>
        <v>o</v>
      </c>
      <c r="AP223" s="94" t="str">
        <f t="shared" si="82"/>
        <v/>
      </c>
      <c r="AQ223" s="54">
        <v>0</v>
      </c>
      <c r="AR223" s="214">
        <f t="shared" si="83"/>
        <v>0</v>
      </c>
      <c r="AS223" s="214">
        <f t="shared" si="89"/>
        <v>0</v>
      </c>
      <c r="AT223" s="282">
        <f t="shared" si="90"/>
        <v>35.15</v>
      </c>
      <c r="AU223" s="268">
        <f>IF(F223&gt;0,RevisedCalcs!$AB$53*F223,"")</f>
        <v>0.41834775896786902</v>
      </c>
      <c r="AV223" s="268" t="str">
        <f>IF(AU223&lt;&gt;"","",SUMIFS(RevisedCalcs!$AF$6:$BN$6,RevisedCalcs!$AF$4:$BN$4,"&lt;="&amp;AT223)/10^3*VLOOKUP(AK223,RevisedCalcs!$AE$65:$AJ$72,6,FALSE))</f>
        <v/>
      </c>
      <c r="AW223" s="270" t="str">
        <f ca="1">IF(AU223="","",IF(AR223=1,-AU223*OFFSET(RevisedCalcs!$AD$79,0,MATCH(E222*24*60,RevisedCalcs!$AE$80:$AI$80,1)),""))</f>
        <v/>
      </c>
      <c r="AX223" s="268">
        <f t="shared" ca="1" si="91"/>
        <v>0.41834775896786902</v>
      </c>
    </row>
    <row r="224" spans="1:50" x14ac:dyDescent="0.3">
      <c r="A224" s="41" t="s">
        <v>358</v>
      </c>
      <c r="B224" s="42">
        <v>66</v>
      </c>
      <c r="C224" s="68" t="s">
        <v>486</v>
      </c>
      <c r="D224" s="95">
        <v>38663.520833333336</v>
      </c>
      <c r="E224" s="96">
        <v>4.340277777777778E-3</v>
      </c>
      <c r="F224" s="41">
        <v>1</v>
      </c>
      <c r="G224" s="41">
        <v>2</v>
      </c>
      <c r="H224" s="97">
        <v>2.6284722225682344E-2</v>
      </c>
      <c r="I224" s="98" t="s">
        <v>487</v>
      </c>
      <c r="J224" s="99">
        <v>37.85</v>
      </c>
      <c r="K224" s="100">
        <v>40489.520833333336</v>
      </c>
      <c r="L224" s="46">
        <v>140</v>
      </c>
      <c r="M224" s="101">
        <v>38663.536805555559</v>
      </c>
      <c r="N224" s="102">
        <v>-2.9</v>
      </c>
      <c r="O224" s="46">
        <v>140</v>
      </c>
      <c r="P224" s="57">
        <v>-2.9</v>
      </c>
      <c r="Q224" s="50">
        <v>0.63083333333333336</v>
      </c>
      <c r="R224" s="103">
        <v>140</v>
      </c>
      <c r="S224" s="104">
        <v>152.07468695755733</v>
      </c>
      <c r="T224" s="57">
        <v>172.4</v>
      </c>
      <c r="U224" s="105"/>
      <c r="V224" s="57">
        <v>142.9</v>
      </c>
      <c r="W224" s="57">
        <f t="shared" si="72"/>
        <v>9.1746869575573271</v>
      </c>
      <c r="X224" s="86">
        <f t="shared" si="73"/>
        <v>90.053240000000017</v>
      </c>
      <c r="Y224" s="86" t="str">
        <f t="shared" si="74"/>
        <v/>
      </c>
      <c r="Z224" s="44">
        <f t="shared" si="75"/>
        <v>0</v>
      </c>
      <c r="AA224" s="44" t="str">
        <f t="shared" si="76"/>
        <v>o</v>
      </c>
      <c r="AB224" s="89">
        <f t="shared" si="92"/>
        <v>52.846759999999996</v>
      </c>
      <c r="AC224" s="89">
        <f t="shared" si="92"/>
        <v>0.52023999999999981</v>
      </c>
      <c r="AD224" s="44">
        <f t="shared" si="77"/>
        <v>1</v>
      </c>
      <c r="AE224" s="44">
        <v>5.4</v>
      </c>
      <c r="AF224" s="87">
        <f t="shared" si="84"/>
        <v>0</v>
      </c>
      <c r="AG224" s="44">
        <f t="shared" si="85"/>
        <v>0</v>
      </c>
      <c r="AH224" s="90">
        <f t="shared" si="78"/>
        <v>149.17468695755733</v>
      </c>
      <c r="AI224" s="91">
        <f t="shared" si="86"/>
        <v>49.946759999999998</v>
      </c>
      <c r="AJ224" s="82">
        <f t="shared" si="79"/>
        <v>-2.3797600000000001</v>
      </c>
      <c r="AK224" s="271">
        <f t="shared" si="87"/>
        <v>103</v>
      </c>
      <c r="AL224" s="271">
        <f>VLOOKUP(AK224,RevisedCalcs!$AE$65:$AJ$72,2,FALSE)</f>
        <v>45</v>
      </c>
      <c r="AM224" s="92" t="str">
        <f t="shared" si="80"/>
        <v>-10 to 0</v>
      </c>
      <c r="AN224" s="93">
        <f t="shared" si="81"/>
        <v>0</v>
      </c>
      <c r="AO224" s="93" t="str">
        <f t="shared" si="88"/>
        <v>o</v>
      </c>
      <c r="AP224" s="94" t="str">
        <f t="shared" si="82"/>
        <v/>
      </c>
      <c r="AQ224" s="54">
        <v>0</v>
      </c>
      <c r="AR224" s="214">
        <f t="shared" si="83"/>
        <v>0</v>
      </c>
      <c r="AS224" s="214">
        <f t="shared" si="89"/>
        <v>0</v>
      </c>
      <c r="AT224" s="282">
        <f t="shared" si="90"/>
        <v>6.25</v>
      </c>
      <c r="AU224" s="268">
        <f>IF(F224&gt;0,RevisedCalcs!$AB$53*F224,"")</f>
        <v>0.13944925298928967</v>
      </c>
      <c r="AV224" s="268" t="str">
        <f>IF(AU224&lt;&gt;"","",SUMIFS(RevisedCalcs!$AF$6:$BN$6,RevisedCalcs!$AF$4:$BN$4,"&lt;="&amp;AT224)/10^3*VLOOKUP(AK224,RevisedCalcs!$AE$65:$AJ$72,6,FALSE))</f>
        <v/>
      </c>
      <c r="AW224" s="270" t="str">
        <f ca="1">IF(AU224="","",IF(AR224=1,-AU224*OFFSET(RevisedCalcs!$AD$79,0,MATCH(E223*24*60,RevisedCalcs!$AE$80:$AI$80,1)),""))</f>
        <v/>
      </c>
      <c r="AX224" s="268">
        <f t="shared" ca="1" si="91"/>
        <v>0.13944925298928967</v>
      </c>
    </row>
    <row r="225" spans="1:50" x14ac:dyDescent="0.3">
      <c r="A225" s="41" t="s">
        <v>358</v>
      </c>
      <c r="B225" s="42">
        <v>67</v>
      </c>
      <c r="C225" s="68" t="s">
        <v>488</v>
      </c>
      <c r="D225" s="95">
        <v>38663.530555555553</v>
      </c>
      <c r="E225" s="96">
        <v>5.7754629629629623E-3</v>
      </c>
      <c r="F225" s="41">
        <v>3.3</v>
      </c>
      <c r="G225" s="41">
        <v>2</v>
      </c>
      <c r="H225" s="97">
        <v>5.381944436521735E-3</v>
      </c>
      <c r="I225" s="98" t="s">
        <v>489</v>
      </c>
      <c r="J225" s="99">
        <v>7.75</v>
      </c>
      <c r="K225" s="100">
        <v>40489.530555555553</v>
      </c>
      <c r="L225" s="46">
        <v>167</v>
      </c>
      <c r="M225" s="101">
        <v>38663.536805555559</v>
      </c>
      <c r="N225" s="102">
        <v>-2.9</v>
      </c>
      <c r="O225" s="46">
        <v>167</v>
      </c>
      <c r="P225" s="57">
        <v>-2.9</v>
      </c>
      <c r="Q225" s="50">
        <v>0.12916666666666668</v>
      </c>
      <c r="R225" s="103">
        <v>167</v>
      </c>
      <c r="S225" s="104">
        <v>170.99702667233359</v>
      </c>
      <c r="T225" s="57">
        <v>170.6</v>
      </c>
      <c r="U225" s="105"/>
      <c r="V225" s="57">
        <v>169.9</v>
      </c>
      <c r="W225" s="57">
        <f t="shared" si="72"/>
        <v>1.097026672333584</v>
      </c>
      <c r="X225" s="86">
        <f t="shared" si="73"/>
        <v>117.05324000000002</v>
      </c>
      <c r="Y225" s="86" t="str">
        <f t="shared" si="74"/>
        <v/>
      </c>
      <c r="Z225" s="44">
        <f t="shared" si="75"/>
        <v>0</v>
      </c>
      <c r="AA225" s="44" t="str">
        <f t="shared" si="76"/>
        <v>o</v>
      </c>
      <c r="AB225" s="89">
        <f t="shared" si="92"/>
        <v>52.846759999999996</v>
      </c>
      <c r="AC225" s="89">
        <f t="shared" si="92"/>
        <v>0.52023999999999981</v>
      </c>
      <c r="AD225" s="44">
        <f t="shared" si="77"/>
        <v>1</v>
      </c>
      <c r="AE225" s="44">
        <v>5.4</v>
      </c>
      <c r="AF225" s="87">
        <f t="shared" si="84"/>
        <v>0</v>
      </c>
      <c r="AG225" s="44">
        <f t="shared" si="85"/>
        <v>0</v>
      </c>
      <c r="AH225" s="90">
        <f t="shared" si="78"/>
        <v>168.09702667233358</v>
      </c>
      <c r="AI225" s="91">
        <f t="shared" si="86"/>
        <v>49.946759999999998</v>
      </c>
      <c r="AJ225" s="82">
        <f t="shared" si="79"/>
        <v>-2.3797600000000001</v>
      </c>
      <c r="AK225" s="271">
        <f t="shared" si="87"/>
        <v>102</v>
      </c>
      <c r="AL225" s="271">
        <f>VLOOKUP(AK225,RevisedCalcs!$AE$65:$AJ$72,2,FALSE)</f>
        <v>18</v>
      </c>
      <c r="AM225" s="92" t="str">
        <f t="shared" si="80"/>
        <v>-10 to 0</v>
      </c>
      <c r="AN225" s="93">
        <f t="shared" si="81"/>
        <v>0</v>
      </c>
      <c r="AO225" s="93" t="str">
        <f t="shared" si="88"/>
        <v>o</v>
      </c>
      <c r="AP225" s="94" t="str">
        <f t="shared" si="82"/>
        <v/>
      </c>
      <c r="AQ225" s="54">
        <v>0</v>
      </c>
      <c r="AR225" s="214">
        <f t="shared" si="83"/>
        <v>0</v>
      </c>
      <c r="AS225" s="214">
        <f t="shared" si="89"/>
        <v>0</v>
      </c>
      <c r="AT225" s="282">
        <f t="shared" si="90"/>
        <v>8.3166666666666664</v>
      </c>
      <c r="AU225" s="268">
        <f>IF(F225&gt;0,RevisedCalcs!$AB$53*F225,"")</f>
        <v>0.46018253486465588</v>
      </c>
      <c r="AV225" s="268" t="str">
        <f>IF(AU225&lt;&gt;"","",SUMIFS(RevisedCalcs!$AF$6:$BN$6,RevisedCalcs!$AF$4:$BN$4,"&lt;="&amp;AT225)/10^3*VLOOKUP(AK225,RevisedCalcs!$AE$65:$AJ$72,6,FALSE))</f>
        <v/>
      </c>
      <c r="AW225" s="270" t="str">
        <f ca="1">IF(AU225="","",IF(AR225=1,-AU225*OFFSET(RevisedCalcs!$AD$79,0,MATCH(E224*24*60,RevisedCalcs!$AE$80:$AI$80,1)),""))</f>
        <v/>
      </c>
      <c r="AX225" s="268">
        <f t="shared" ca="1" si="91"/>
        <v>0.46018253486465588</v>
      </c>
    </row>
    <row r="226" spans="1:50" x14ac:dyDescent="0.3">
      <c r="A226" s="41" t="s">
        <v>358</v>
      </c>
      <c r="B226" s="42">
        <v>68</v>
      </c>
      <c r="C226" s="68" t="s">
        <v>490</v>
      </c>
      <c r="D226" s="95">
        <v>38663.537499999999</v>
      </c>
      <c r="E226" s="96">
        <v>3.2754629629629631E-3</v>
      </c>
      <c r="F226" s="41">
        <v>1.8</v>
      </c>
      <c r="G226" s="41">
        <v>2</v>
      </c>
      <c r="H226" s="97">
        <v>1.1689814855344594E-3</v>
      </c>
      <c r="I226" s="98" t="s">
        <v>491</v>
      </c>
      <c r="J226" s="99">
        <v>1.6833333333333333</v>
      </c>
      <c r="K226" s="100">
        <v>40489.537499999999</v>
      </c>
      <c r="L226" s="46">
        <v>172.4</v>
      </c>
      <c r="M226" s="101">
        <v>38663.536805555559</v>
      </c>
      <c r="N226" s="102">
        <v>-2.9</v>
      </c>
      <c r="O226" s="46">
        <v>172.4</v>
      </c>
      <c r="P226" s="57">
        <v>-2.9</v>
      </c>
      <c r="Q226" s="50">
        <v>2.8055555555555556E-2</v>
      </c>
      <c r="R226" s="103">
        <v>172.4</v>
      </c>
      <c r="S226" s="104">
        <v>172.56595352592387</v>
      </c>
      <c r="T226" s="57">
        <v>170.6</v>
      </c>
      <c r="U226" s="105"/>
      <c r="V226" s="57">
        <v>175.3</v>
      </c>
      <c r="W226" s="57">
        <f t="shared" si="72"/>
        <v>2.7340464740761377</v>
      </c>
      <c r="X226" s="86">
        <f t="shared" si="73"/>
        <v>122.45324000000002</v>
      </c>
      <c r="Y226" s="86" t="str">
        <f t="shared" si="74"/>
        <v/>
      </c>
      <c r="Z226" s="44">
        <f t="shared" si="75"/>
        <v>0</v>
      </c>
      <c r="AA226" s="44" t="str">
        <f t="shared" si="76"/>
        <v>o</v>
      </c>
      <c r="AB226" s="89">
        <f t="shared" si="92"/>
        <v>52.846759999999996</v>
      </c>
      <c r="AC226" s="89">
        <f t="shared" si="92"/>
        <v>0.52023999999999981</v>
      </c>
      <c r="AD226" s="44">
        <f t="shared" si="77"/>
        <v>1</v>
      </c>
      <c r="AE226" s="44">
        <v>5.4</v>
      </c>
      <c r="AF226" s="87">
        <f t="shared" si="84"/>
        <v>0</v>
      </c>
      <c r="AG226" s="44">
        <f t="shared" si="85"/>
        <v>0</v>
      </c>
      <c r="AH226" s="90">
        <f t="shared" si="78"/>
        <v>169.66595352592387</v>
      </c>
      <c r="AI226" s="91">
        <f t="shared" si="86"/>
        <v>49.946759999999998</v>
      </c>
      <c r="AJ226" s="82">
        <f t="shared" si="79"/>
        <v>-2.3797600000000001</v>
      </c>
      <c r="AK226" s="271">
        <f t="shared" si="87"/>
        <v>101</v>
      </c>
      <c r="AL226" s="271">
        <f>VLOOKUP(AK226,RevisedCalcs!$AE$65:$AJ$72,2,FALSE)</f>
        <v>3</v>
      </c>
      <c r="AM226" s="92" t="str">
        <f t="shared" si="80"/>
        <v>-10 to 0</v>
      </c>
      <c r="AN226" s="93">
        <f t="shared" si="81"/>
        <v>0</v>
      </c>
      <c r="AO226" s="93" t="str">
        <f t="shared" si="88"/>
        <v>o</v>
      </c>
      <c r="AP226" s="94" t="str">
        <f t="shared" si="82"/>
        <v/>
      </c>
      <c r="AQ226" s="54">
        <v>0</v>
      </c>
      <c r="AR226" s="214">
        <f t="shared" si="83"/>
        <v>0</v>
      </c>
      <c r="AS226" s="214">
        <f t="shared" si="89"/>
        <v>0</v>
      </c>
      <c r="AT226" s="282">
        <f t="shared" si="90"/>
        <v>4.7166666666666668</v>
      </c>
      <c r="AU226" s="268">
        <f>IF(F226&gt;0,RevisedCalcs!$AB$53*F226,"")</f>
        <v>0.25100865538072142</v>
      </c>
      <c r="AV226" s="268" t="str">
        <f>IF(AU226&lt;&gt;"","",SUMIFS(RevisedCalcs!$AF$6:$BN$6,RevisedCalcs!$AF$4:$BN$4,"&lt;="&amp;AT226)/10^3*VLOOKUP(AK226,RevisedCalcs!$AE$65:$AJ$72,6,FALSE))</f>
        <v/>
      </c>
      <c r="AW226" s="270" t="str">
        <f ca="1">IF(AU226="","",IF(AR226=1,-AU226*OFFSET(RevisedCalcs!$AD$79,0,MATCH(E225*24*60,RevisedCalcs!$AE$80:$AI$80,1)),""))</f>
        <v/>
      </c>
      <c r="AX226" s="268">
        <f t="shared" ca="1" si="91"/>
        <v>0.25100865538072142</v>
      </c>
    </row>
    <row r="227" spans="1:50" x14ac:dyDescent="0.3">
      <c r="A227" s="41" t="s">
        <v>358</v>
      </c>
      <c r="B227" s="42">
        <v>69</v>
      </c>
      <c r="C227" s="68" t="s">
        <v>492</v>
      </c>
      <c r="D227" s="95">
        <v>38663.545138888891</v>
      </c>
      <c r="E227" s="96">
        <v>7.4768518518518526E-3</v>
      </c>
      <c r="F227" s="41">
        <v>1.8</v>
      </c>
      <c r="G227" s="41">
        <v>2</v>
      </c>
      <c r="H227" s="97">
        <v>4.3634259272948839E-3</v>
      </c>
      <c r="I227" s="98" t="s">
        <v>493</v>
      </c>
      <c r="J227" s="99">
        <v>6.2833333333333332</v>
      </c>
      <c r="K227" s="100">
        <v>40489.545138888891</v>
      </c>
      <c r="L227" s="46">
        <v>174.2</v>
      </c>
      <c r="M227" s="101">
        <v>38663.536805555559</v>
      </c>
      <c r="N227" s="102">
        <v>-2.9</v>
      </c>
      <c r="O227" s="46">
        <v>174.2</v>
      </c>
      <c r="P227" s="57">
        <v>-2.9</v>
      </c>
      <c r="Q227" s="50">
        <v>0.10472222222222222</v>
      </c>
      <c r="R227" s="103">
        <v>174.2</v>
      </c>
      <c r="S227" s="104">
        <v>170.03907577059931</v>
      </c>
      <c r="T227" s="57">
        <v>172.4</v>
      </c>
      <c r="U227" s="105"/>
      <c r="V227" s="57">
        <v>177.1</v>
      </c>
      <c r="W227" s="57">
        <f t="shared" si="72"/>
        <v>7.0609242294006833</v>
      </c>
      <c r="X227" s="86">
        <f t="shared" si="73"/>
        <v>124.25324000000001</v>
      </c>
      <c r="Y227" s="86" t="str">
        <f t="shared" si="74"/>
        <v/>
      </c>
      <c r="Z227" s="44">
        <f t="shared" si="75"/>
        <v>0</v>
      </c>
      <c r="AA227" s="44" t="str">
        <f t="shared" si="76"/>
        <v>o</v>
      </c>
      <c r="AB227" s="89">
        <f t="shared" ref="AB227:AC246" si="93">(AB$3+AB$4*$N227)-$N227</f>
        <v>52.846759999999996</v>
      </c>
      <c r="AC227" s="89">
        <f t="shared" si="93"/>
        <v>0.52023999999999981</v>
      </c>
      <c r="AD227" s="44">
        <f t="shared" si="77"/>
        <v>1</v>
      </c>
      <c r="AE227" s="44">
        <v>5.4</v>
      </c>
      <c r="AF227" s="87">
        <f t="shared" si="84"/>
        <v>0</v>
      </c>
      <c r="AG227" s="44">
        <f t="shared" si="85"/>
        <v>0</v>
      </c>
      <c r="AH227" s="90">
        <f t="shared" si="78"/>
        <v>167.13907577059931</v>
      </c>
      <c r="AI227" s="91">
        <f t="shared" si="86"/>
        <v>49.946759999999998</v>
      </c>
      <c r="AJ227" s="82">
        <f t="shared" si="79"/>
        <v>-2.3797600000000001</v>
      </c>
      <c r="AK227" s="271">
        <f t="shared" si="87"/>
        <v>102</v>
      </c>
      <c r="AL227" s="271">
        <f>VLOOKUP(AK227,RevisedCalcs!$AE$65:$AJ$72,2,FALSE)</f>
        <v>18</v>
      </c>
      <c r="AM227" s="92" t="str">
        <f t="shared" si="80"/>
        <v>-10 to 0</v>
      </c>
      <c r="AN227" s="93">
        <f t="shared" si="81"/>
        <v>0</v>
      </c>
      <c r="AO227" s="93" t="str">
        <f t="shared" si="88"/>
        <v>o</v>
      </c>
      <c r="AP227" s="94" t="str">
        <f t="shared" si="82"/>
        <v/>
      </c>
      <c r="AQ227" s="54">
        <v>0</v>
      </c>
      <c r="AR227" s="214">
        <f t="shared" si="83"/>
        <v>0</v>
      </c>
      <c r="AS227" s="214">
        <f t="shared" si="89"/>
        <v>0</v>
      </c>
      <c r="AT227" s="282">
        <f t="shared" si="90"/>
        <v>10.766666666666667</v>
      </c>
      <c r="AU227" s="268">
        <f>IF(F227&gt;0,RevisedCalcs!$AB$53*F227,"")</f>
        <v>0.25100865538072142</v>
      </c>
      <c r="AV227" s="268" t="str">
        <f>IF(AU227&lt;&gt;"","",SUMIFS(RevisedCalcs!$AF$6:$BN$6,RevisedCalcs!$AF$4:$BN$4,"&lt;="&amp;AT227)/10^3*VLOOKUP(AK227,RevisedCalcs!$AE$65:$AJ$72,6,FALSE))</f>
        <v/>
      </c>
      <c r="AW227" s="270" t="str">
        <f ca="1">IF(AU227="","",IF(AR227=1,-AU227*OFFSET(RevisedCalcs!$AD$79,0,MATCH(E226*24*60,RevisedCalcs!$AE$80:$AI$80,1)),""))</f>
        <v/>
      </c>
      <c r="AX227" s="268">
        <f t="shared" ca="1" si="91"/>
        <v>0.25100865538072142</v>
      </c>
    </row>
    <row r="228" spans="1:50" x14ac:dyDescent="0.3">
      <c r="A228" s="41" t="s">
        <v>358</v>
      </c>
      <c r="B228" s="42">
        <v>70</v>
      </c>
      <c r="C228" s="68" t="s">
        <v>494</v>
      </c>
      <c r="D228" s="95">
        <v>38663.674305555556</v>
      </c>
      <c r="E228" s="96">
        <v>5.635416666666667E-2</v>
      </c>
      <c r="F228" s="41">
        <v>2.7</v>
      </c>
      <c r="G228" s="41">
        <v>2</v>
      </c>
      <c r="H228" s="97">
        <v>0.12168981481227092</v>
      </c>
      <c r="I228" s="98" t="s">
        <v>495</v>
      </c>
      <c r="J228" s="99">
        <v>175.23333333333332</v>
      </c>
      <c r="K228" s="100">
        <v>40489.674305555556</v>
      </c>
      <c r="L228" s="46">
        <v>91.4</v>
      </c>
      <c r="M228" s="101">
        <v>38663.661805555559</v>
      </c>
      <c r="N228" s="102">
        <v>-2</v>
      </c>
      <c r="O228" s="46">
        <v>91.4</v>
      </c>
      <c r="P228" s="57">
        <v>-2</v>
      </c>
      <c r="Q228" s="50">
        <v>2.9205555555555551</v>
      </c>
      <c r="R228" s="103">
        <v>91.4</v>
      </c>
      <c r="S228" s="104">
        <v>99.426133227491377</v>
      </c>
      <c r="T228" s="57">
        <v>174.2</v>
      </c>
      <c r="U228" s="105"/>
      <c r="V228" s="57">
        <v>93.4</v>
      </c>
      <c r="W228" s="57">
        <f t="shared" si="72"/>
        <v>6.0261332274913713</v>
      </c>
      <c r="X228" s="86">
        <f t="shared" si="73"/>
        <v>40.998200000000011</v>
      </c>
      <c r="Y228" s="86" t="str">
        <f t="shared" si="74"/>
        <v/>
      </c>
      <c r="Z228" s="44">
        <f t="shared" si="75"/>
        <v>0</v>
      </c>
      <c r="AA228" s="44" t="str">
        <f t="shared" si="76"/>
        <v>o</v>
      </c>
      <c r="AB228" s="89">
        <f t="shared" si="93"/>
        <v>52.401799999999994</v>
      </c>
      <c r="AC228" s="89">
        <f t="shared" si="93"/>
        <v>0.27759999999999985</v>
      </c>
      <c r="AD228" s="44">
        <f t="shared" si="77"/>
        <v>1</v>
      </c>
      <c r="AE228" s="44">
        <v>5.4</v>
      </c>
      <c r="AF228" s="87">
        <f t="shared" si="84"/>
        <v>0</v>
      </c>
      <c r="AG228" s="44">
        <f t="shared" si="85"/>
        <v>0</v>
      </c>
      <c r="AH228" s="90">
        <f t="shared" si="78"/>
        <v>97.426133227491377</v>
      </c>
      <c r="AI228" s="91">
        <f t="shared" si="86"/>
        <v>50.401799999999994</v>
      </c>
      <c r="AJ228" s="82">
        <f t="shared" si="79"/>
        <v>-1.7224000000000002</v>
      </c>
      <c r="AK228" s="271">
        <f t="shared" si="87"/>
        <v>106</v>
      </c>
      <c r="AL228" s="271">
        <f>VLOOKUP(AK228,RevisedCalcs!$AE$65:$AJ$72,2,FALSE)</f>
        <v>240</v>
      </c>
      <c r="AM228" s="92" t="str">
        <f t="shared" si="80"/>
        <v>-10 to 0</v>
      </c>
      <c r="AN228" s="93">
        <f t="shared" si="81"/>
        <v>0</v>
      </c>
      <c r="AO228" s="93" t="str">
        <f t="shared" si="88"/>
        <v>o</v>
      </c>
      <c r="AP228" s="94" t="str">
        <f t="shared" si="82"/>
        <v/>
      </c>
      <c r="AQ228" s="54">
        <v>0</v>
      </c>
      <c r="AR228" s="214">
        <f t="shared" si="83"/>
        <v>0</v>
      </c>
      <c r="AS228" s="214">
        <f t="shared" si="89"/>
        <v>0</v>
      </c>
      <c r="AT228" s="282">
        <f t="shared" si="90"/>
        <v>81.150000000000006</v>
      </c>
      <c r="AU228" s="268">
        <f>IF(F228&gt;0,RevisedCalcs!$AB$53*F228,"")</f>
        <v>0.37651298307108216</v>
      </c>
      <c r="AV228" s="268" t="str">
        <f>IF(AU228&lt;&gt;"","",SUMIFS(RevisedCalcs!$AF$6:$BN$6,RevisedCalcs!$AF$4:$BN$4,"&lt;="&amp;AT228)/10^3*VLOOKUP(AK228,RevisedCalcs!$AE$65:$AJ$72,6,FALSE))</f>
        <v/>
      </c>
      <c r="AW228" s="270" t="str">
        <f ca="1">IF(AU228="","",IF(AR228=1,-AU228*OFFSET(RevisedCalcs!$AD$79,0,MATCH(E227*24*60,RevisedCalcs!$AE$80:$AI$80,1)),""))</f>
        <v/>
      </c>
      <c r="AX228" s="268">
        <f t="shared" ca="1" si="91"/>
        <v>0.37651298307108216</v>
      </c>
    </row>
    <row r="229" spans="1:50" x14ac:dyDescent="0.3">
      <c r="A229" s="107" t="s">
        <v>496</v>
      </c>
      <c r="B229" s="108">
        <v>2</v>
      </c>
      <c r="C229" s="109" t="s">
        <v>232</v>
      </c>
      <c r="D229" s="110">
        <v>40582.765972222223</v>
      </c>
      <c r="E229" s="111">
        <v>5.0231481481481481E-3</v>
      </c>
      <c r="F229" s="43">
        <v>2.5</v>
      </c>
      <c r="G229" s="41">
        <v>3</v>
      </c>
      <c r="H229" s="97">
        <v>3.1018518566270359E-3</v>
      </c>
      <c r="I229" s="98" t="s">
        <v>497</v>
      </c>
      <c r="J229" s="99">
        <v>4.4666666666666668</v>
      </c>
      <c r="K229" s="112">
        <v>40582.765972222223</v>
      </c>
      <c r="L229" s="46">
        <v>177.8</v>
      </c>
      <c r="M229" s="101">
        <v>40582.745138888888</v>
      </c>
      <c r="N229" s="102">
        <v>7</v>
      </c>
      <c r="O229" s="46">
        <v>177.8</v>
      </c>
      <c r="P229" s="57">
        <v>7</v>
      </c>
      <c r="Q229" s="50">
        <v>7.4444444444444452E-2</v>
      </c>
      <c r="R229" s="103">
        <v>177.8</v>
      </c>
      <c r="S229" s="104">
        <v>168.60151952157221</v>
      </c>
      <c r="T229" s="57">
        <v>183.2</v>
      </c>
      <c r="U229" s="105"/>
      <c r="V229" s="57">
        <v>170.8</v>
      </c>
      <c r="W229" s="57">
        <f t="shared" si="72"/>
        <v>2.1984804784277969</v>
      </c>
      <c r="X229" s="86">
        <f t="shared" si="73"/>
        <v>122.84780000000001</v>
      </c>
      <c r="Y229" s="86" t="str">
        <f t="shared" si="74"/>
        <v/>
      </c>
      <c r="Z229" s="44">
        <f t="shared" si="75"/>
        <v>0</v>
      </c>
      <c r="AA229" s="44" t="str">
        <f t="shared" si="76"/>
        <v>o</v>
      </c>
      <c r="AB229" s="89">
        <f t="shared" si="93"/>
        <v>47.952199999999998</v>
      </c>
      <c r="AC229" s="89">
        <f t="shared" si="93"/>
        <v>-2.1487999999999996</v>
      </c>
      <c r="AD229" s="44">
        <f t="shared" si="77"/>
        <v>1</v>
      </c>
      <c r="AE229" s="44">
        <v>3.3</v>
      </c>
      <c r="AF229" s="87">
        <f t="shared" si="84"/>
        <v>0</v>
      </c>
      <c r="AG229" s="44">
        <f t="shared" si="85"/>
        <v>0</v>
      </c>
      <c r="AH229" s="90">
        <f t="shared" si="78"/>
        <v>175.60151952157221</v>
      </c>
      <c r="AI229" s="91">
        <f t="shared" si="86"/>
        <v>54.952199999999998</v>
      </c>
      <c r="AJ229" s="82">
        <f t="shared" si="79"/>
        <v>4.8512000000000004</v>
      </c>
      <c r="AK229" s="271">
        <f t="shared" si="87"/>
        <v>101</v>
      </c>
      <c r="AL229" s="271">
        <f>VLOOKUP(AK229,RevisedCalcs!$AE$65:$AJ$72,2,FALSE)</f>
        <v>3</v>
      </c>
      <c r="AM229" s="92" t="str">
        <f t="shared" si="80"/>
        <v>0 to 10</v>
      </c>
      <c r="AN229" s="93">
        <f t="shared" si="81"/>
        <v>0</v>
      </c>
      <c r="AO229" s="93" t="str">
        <f t="shared" si="88"/>
        <v>o</v>
      </c>
      <c r="AP229" s="94" t="str">
        <f t="shared" si="82"/>
        <v/>
      </c>
      <c r="AQ229" s="54">
        <v>0</v>
      </c>
      <c r="AR229" s="214">
        <f t="shared" si="83"/>
        <v>0</v>
      </c>
      <c r="AS229" s="214">
        <f t="shared" si="89"/>
        <v>0</v>
      </c>
      <c r="AT229" s="282">
        <f t="shared" si="90"/>
        <v>7.2333333333333334</v>
      </c>
      <c r="AU229" s="268">
        <f>IF(F229&gt;0,RevisedCalcs!$AB$53*F229,"")</f>
        <v>0.34862313247322418</v>
      </c>
      <c r="AV229" s="268" t="str">
        <f>IF(AU229&lt;&gt;"","",SUMIFS(RevisedCalcs!$AF$6:$BN$6,RevisedCalcs!$AF$4:$BN$4,"&lt;="&amp;AT229)/10^3*VLOOKUP(AK229,RevisedCalcs!$AE$65:$AJ$72,6,FALSE))</f>
        <v/>
      </c>
      <c r="AW229" s="270" t="str">
        <f ca="1">IF(AU229="","",IF(AR229=1,-AU229*OFFSET(RevisedCalcs!$AD$79,0,MATCH(E228*24*60,RevisedCalcs!$AE$80:$AI$80,1)),""))</f>
        <v/>
      </c>
      <c r="AX229" s="268">
        <f t="shared" ca="1" si="91"/>
        <v>0.34862313247322418</v>
      </c>
    </row>
    <row r="230" spans="1:50" x14ac:dyDescent="0.3">
      <c r="A230" s="107" t="s">
        <v>496</v>
      </c>
      <c r="B230" s="108">
        <v>3</v>
      </c>
      <c r="C230" s="109" t="s">
        <v>234</v>
      </c>
      <c r="D230" s="110">
        <v>40582.831944444442</v>
      </c>
      <c r="E230" s="111">
        <v>8.1828703703703699E-3</v>
      </c>
      <c r="F230" s="43">
        <v>5.5</v>
      </c>
      <c r="G230" s="41">
        <v>3</v>
      </c>
      <c r="H230" s="97">
        <v>6.0949074068048503E-2</v>
      </c>
      <c r="I230" s="98" t="s">
        <v>498</v>
      </c>
      <c r="J230" s="99">
        <v>87.766666666666666</v>
      </c>
      <c r="K230" s="112">
        <v>40582.831944444442</v>
      </c>
      <c r="L230" s="46">
        <v>111.2</v>
      </c>
      <c r="M230" s="101">
        <v>40582.828472222223</v>
      </c>
      <c r="N230" s="102">
        <v>14</v>
      </c>
      <c r="O230" s="46">
        <v>111.2</v>
      </c>
      <c r="P230" s="57">
        <v>14</v>
      </c>
      <c r="Q230" s="50">
        <v>1.4627777777777777</v>
      </c>
      <c r="R230" s="103">
        <v>111.2</v>
      </c>
      <c r="S230" s="104">
        <v>106.75410227422806</v>
      </c>
      <c r="T230" s="57">
        <v>186.8</v>
      </c>
      <c r="U230" s="105"/>
      <c r="V230" s="57">
        <v>97.2</v>
      </c>
      <c r="W230" s="57">
        <f t="shared" si="72"/>
        <v>9.5541022742280575</v>
      </c>
      <c r="X230" s="86">
        <f t="shared" si="73"/>
        <v>52.708600000000004</v>
      </c>
      <c r="Y230" s="86" t="str">
        <f t="shared" si="74"/>
        <v/>
      </c>
      <c r="Z230" s="44">
        <f t="shared" si="75"/>
        <v>0</v>
      </c>
      <c r="AA230" s="44" t="str">
        <f t="shared" si="76"/>
        <v>o</v>
      </c>
      <c r="AB230" s="89">
        <f t="shared" si="93"/>
        <v>44.491399999999999</v>
      </c>
      <c r="AC230" s="89">
        <f t="shared" si="93"/>
        <v>-4.0359999999999996</v>
      </c>
      <c r="AD230" s="44">
        <f t="shared" si="77"/>
        <v>1</v>
      </c>
      <c r="AE230" s="44">
        <v>3.3</v>
      </c>
      <c r="AF230" s="87">
        <f t="shared" si="84"/>
        <v>0</v>
      </c>
      <c r="AG230" s="44">
        <f t="shared" si="85"/>
        <v>0</v>
      </c>
      <c r="AH230" s="90">
        <f t="shared" si="78"/>
        <v>120.75410227422806</v>
      </c>
      <c r="AI230" s="91">
        <f t="shared" si="86"/>
        <v>58.491399999999999</v>
      </c>
      <c r="AJ230" s="82">
        <f t="shared" si="79"/>
        <v>9.9640000000000004</v>
      </c>
      <c r="AK230" s="271">
        <f t="shared" si="87"/>
        <v>104</v>
      </c>
      <c r="AL230" s="271">
        <f>VLOOKUP(AK230,RevisedCalcs!$AE$65:$AJ$72,2,FALSE)</f>
        <v>75</v>
      </c>
      <c r="AM230" s="92" t="str">
        <f t="shared" si="80"/>
        <v>10 to 20</v>
      </c>
      <c r="AN230" s="93">
        <f t="shared" si="81"/>
        <v>0</v>
      </c>
      <c r="AO230" s="93" t="str">
        <f t="shared" si="88"/>
        <v>o</v>
      </c>
      <c r="AP230" s="94" t="str">
        <f t="shared" si="82"/>
        <v/>
      </c>
      <c r="AQ230" s="54">
        <v>0</v>
      </c>
      <c r="AR230" s="214">
        <f t="shared" si="83"/>
        <v>0</v>
      </c>
      <c r="AS230" s="214">
        <f t="shared" si="89"/>
        <v>0</v>
      </c>
      <c r="AT230" s="282">
        <f t="shared" si="90"/>
        <v>11.783333333333333</v>
      </c>
      <c r="AU230" s="268">
        <f>IF(F230&gt;0,RevisedCalcs!$AB$53*F230,"")</f>
        <v>0.76697089144109321</v>
      </c>
      <c r="AV230" s="268" t="str">
        <f>IF(AU230&lt;&gt;"","",SUMIFS(RevisedCalcs!$AF$6:$BN$6,RevisedCalcs!$AF$4:$BN$4,"&lt;="&amp;AT230)/10^3*VLOOKUP(AK230,RevisedCalcs!$AE$65:$AJ$72,6,FALSE))</f>
        <v/>
      </c>
      <c r="AW230" s="270" t="str">
        <f ca="1">IF(AU230="","",IF(AR230=1,-AU230*OFFSET(RevisedCalcs!$AD$79,0,MATCH(E229*24*60,RevisedCalcs!$AE$80:$AI$80,1)),""))</f>
        <v/>
      </c>
      <c r="AX230" s="268">
        <f t="shared" ca="1" si="91"/>
        <v>0.76697089144109321</v>
      </c>
    </row>
    <row r="231" spans="1:50" x14ac:dyDescent="0.3">
      <c r="A231" s="107" t="s">
        <v>496</v>
      </c>
      <c r="B231" s="108">
        <v>4</v>
      </c>
      <c r="C231" s="109" t="s">
        <v>236</v>
      </c>
      <c r="D231" s="110">
        <v>40582.915972222225</v>
      </c>
      <c r="E231" s="111">
        <v>2.0138888888888888E-3</v>
      </c>
      <c r="F231" s="43">
        <v>0.6</v>
      </c>
      <c r="G231" s="41">
        <v>3</v>
      </c>
      <c r="H231" s="97">
        <v>7.5844907412829343E-2</v>
      </c>
      <c r="I231" s="98" t="s">
        <v>499</v>
      </c>
      <c r="J231" s="99">
        <v>109.21666666666667</v>
      </c>
      <c r="K231" s="112">
        <v>40582.915972222225</v>
      </c>
      <c r="L231" s="46">
        <v>98.6</v>
      </c>
      <c r="M231" s="101">
        <v>40582.911805555559</v>
      </c>
      <c r="N231" s="102">
        <v>15.1</v>
      </c>
      <c r="O231" s="46">
        <v>98.6</v>
      </c>
      <c r="P231" s="57">
        <v>15.1</v>
      </c>
      <c r="Q231" s="50">
        <v>1.8202777777777779</v>
      </c>
      <c r="R231" s="103">
        <v>98.6</v>
      </c>
      <c r="S231" s="104">
        <v>96.7990390986797</v>
      </c>
      <c r="T231" s="57">
        <v>136.4</v>
      </c>
      <c r="U231" s="105"/>
      <c r="V231" s="57">
        <v>83.5</v>
      </c>
      <c r="W231" s="57">
        <f t="shared" si="72"/>
        <v>13.2990390986797</v>
      </c>
      <c r="X231" s="86">
        <f t="shared" si="73"/>
        <v>39.552440000000004</v>
      </c>
      <c r="Y231" s="86" t="str">
        <f t="shared" si="74"/>
        <v/>
      </c>
      <c r="Z231" s="44">
        <f t="shared" si="75"/>
        <v>0</v>
      </c>
      <c r="AA231" s="44" t="str">
        <f t="shared" si="76"/>
        <v>o</v>
      </c>
      <c r="AB231" s="89">
        <f t="shared" si="93"/>
        <v>43.947559999999996</v>
      </c>
      <c r="AC231" s="89">
        <f t="shared" si="93"/>
        <v>-4.3325599999999991</v>
      </c>
      <c r="AD231" s="44">
        <f t="shared" si="77"/>
        <v>1</v>
      </c>
      <c r="AE231" s="44">
        <v>3.3</v>
      </c>
      <c r="AF231" s="87">
        <f t="shared" si="84"/>
        <v>0</v>
      </c>
      <c r="AG231" s="44">
        <f t="shared" si="85"/>
        <v>0</v>
      </c>
      <c r="AH231" s="90">
        <f t="shared" si="78"/>
        <v>111.89903909867969</v>
      </c>
      <c r="AI231" s="91">
        <f t="shared" si="86"/>
        <v>59.047559999999997</v>
      </c>
      <c r="AJ231" s="82">
        <f t="shared" si="79"/>
        <v>10.767440000000001</v>
      </c>
      <c r="AK231" s="271">
        <f t="shared" si="87"/>
        <v>105</v>
      </c>
      <c r="AL231" s="271">
        <f>VLOOKUP(AK231,RevisedCalcs!$AE$65:$AJ$72,2,FALSE)</f>
        <v>105</v>
      </c>
      <c r="AM231" s="92" t="str">
        <f t="shared" si="80"/>
        <v>10 to 20</v>
      </c>
      <c r="AN231" s="93">
        <f t="shared" si="81"/>
        <v>0</v>
      </c>
      <c r="AO231" s="93" t="str">
        <f t="shared" si="88"/>
        <v>o</v>
      </c>
      <c r="AP231" s="94" t="str">
        <f t="shared" si="82"/>
        <v/>
      </c>
      <c r="AQ231" s="54">
        <v>0</v>
      </c>
      <c r="AR231" s="214">
        <f t="shared" si="83"/>
        <v>0</v>
      </c>
      <c r="AS231" s="214">
        <f t="shared" si="89"/>
        <v>0</v>
      </c>
      <c r="AT231" s="282">
        <f t="shared" si="90"/>
        <v>2.9</v>
      </c>
      <c r="AU231" s="268">
        <f>IF(F231&gt;0,RevisedCalcs!$AB$53*F231,"")</f>
        <v>8.3669551793573799E-2</v>
      </c>
      <c r="AV231" s="268" t="str">
        <f>IF(AU231&lt;&gt;"","",SUMIFS(RevisedCalcs!$AF$6:$BN$6,RevisedCalcs!$AF$4:$BN$4,"&lt;="&amp;AT231)/10^3*VLOOKUP(AK231,RevisedCalcs!$AE$65:$AJ$72,6,FALSE))</f>
        <v/>
      </c>
      <c r="AW231" s="270" t="str">
        <f ca="1">IF(AU231="","",IF(AR231=1,-AU231*OFFSET(RevisedCalcs!$AD$79,0,MATCH(E230*24*60,RevisedCalcs!$AE$80:$AI$80,1)),""))</f>
        <v/>
      </c>
      <c r="AX231" s="268">
        <f t="shared" ca="1" si="91"/>
        <v>8.3669551793573799E-2</v>
      </c>
    </row>
    <row r="232" spans="1:50" x14ac:dyDescent="0.3">
      <c r="A232" s="107" t="s">
        <v>496</v>
      </c>
      <c r="B232" s="108">
        <v>5</v>
      </c>
      <c r="C232" s="109" t="s">
        <v>238</v>
      </c>
      <c r="D232" s="110">
        <v>40582.986805555556</v>
      </c>
      <c r="E232" s="111">
        <v>6.168981481481481E-3</v>
      </c>
      <c r="F232" s="43">
        <v>5</v>
      </c>
      <c r="G232" s="41">
        <v>3</v>
      </c>
      <c r="H232" s="97">
        <v>6.8819444444670808E-2</v>
      </c>
      <c r="I232" s="98" t="s">
        <v>500</v>
      </c>
      <c r="J232" s="99">
        <v>99.1</v>
      </c>
      <c r="K232" s="112">
        <v>40582.986805555556</v>
      </c>
      <c r="L232" s="46">
        <v>80.599999999999994</v>
      </c>
      <c r="M232" s="101">
        <v>40582.995138888888</v>
      </c>
      <c r="N232" s="102">
        <v>14</v>
      </c>
      <c r="O232" s="46">
        <v>80.599999999999994</v>
      </c>
      <c r="P232" s="57">
        <v>14</v>
      </c>
      <c r="Q232" s="50">
        <v>1.6516666666666666</v>
      </c>
      <c r="R232" s="103">
        <v>80.599999999999994</v>
      </c>
      <c r="S232" s="104">
        <v>72.76751423704782</v>
      </c>
      <c r="T232" s="57">
        <v>186.8</v>
      </c>
      <c r="U232" s="105"/>
      <c r="V232" s="57">
        <v>66.599999999999994</v>
      </c>
      <c r="W232" s="57">
        <f t="shared" si="72"/>
        <v>6.1675142370478255</v>
      </c>
      <c r="X232" s="86">
        <f t="shared" si="73"/>
        <v>22.108599999999996</v>
      </c>
      <c r="Y232" s="86" t="str">
        <f t="shared" si="74"/>
        <v/>
      </c>
      <c r="Z232" s="44">
        <f t="shared" si="75"/>
        <v>0</v>
      </c>
      <c r="AA232" s="44" t="str">
        <f t="shared" si="76"/>
        <v>o</v>
      </c>
      <c r="AB232" s="89">
        <f t="shared" si="93"/>
        <v>44.491399999999999</v>
      </c>
      <c r="AC232" s="89">
        <f t="shared" si="93"/>
        <v>-4.0359999999999996</v>
      </c>
      <c r="AD232" s="44">
        <f t="shared" si="77"/>
        <v>1</v>
      </c>
      <c r="AE232" s="44">
        <v>3.3</v>
      </c>
      <c r="AF232" s="87">
        <f t="shared" si="84"/>
        <v>0</v>
      </c>
      <c r="AG232" s="44">
        <f t="shared" si="85"/>
        <v>0</v>
      </c>
      <c r="AH232" s="90">
        <f t="shared" si="78"/>
        <v>86.76751423704782</v>
      </c>
      <c r="AI232" s="91">
        <f t="shared" si="86"/>
        <v>58.491399999999999</v>
      </c>
      <c r="AJ232" s="82">
        <f t="shared" si="79"/>
        <v>9.9640000000000004</v>
      </c>
      <c r="AK232" s="271">
        <f t="shared" si="87"/>
        <v>105</v>
      </c>
      <c r="AL232" s="271">
        <f>VLOOKUP(AK232,RevisedCalcs!$AE$65:$AJ$72,2,FALSE)</f>
        <v>105</v>
      </c>
      <c r="AM232" s="92" t="str">
        <f t="shared" si="80"/>
        <v>10 to 20</v>
      </c>
      <c r="AN232" s="93">
        <f t="shared" si="81"/>
        <v>0</v>
      </c>
      <c r="AO232" s="93" t="str">
        <f t="shared" si="88"/>
        <v>o</v>
      </c>
      <c r="AP232" s="94" t="str">
        <f t="shared" si="82"/>
        <v/>
      </c>
      <c r="AQ232" s="54">
        <v>0</v>
      </c>
      <c r="AR232" s="214">
        <f t="shared" si="83"/>
        <v>0</v>
      </c>
      <c r="AS232" s="214">
        <f t="shared" si="89"/>
        <v>0</v>
      </c>
      <c r="AT232" s="282">
        <f t="shared" si="90"/>
        <v>8.8833333333333329</v>
      </c>
      <c r="AU232" s="268">
        <f>IF(F232&gt;0,RevisedCalcs!$AB$53*F232,"")</f>
        <v>0.69724626494644837</v>
      </c>
      <c r="AV232" s="268" t="str">
        <f>IF(AU232&lt;&gt;"","",SUMIFS(RevisedCalcs!$AF$6:$BN$6,RevisedCalcs!$AF$4:$BN$4,"&lt;="&amp;AT232)/10^3*VLOOKUP(AK232,RevisedCalcs!$AE$65:$AJ$72,6,FALSE))</f>
        <v/>
      </c>
      <c r="AW232" s="270" t="str">
        <f ca="1">IF(AU232="","",IF(AR232=1,-AU232*OFFSET(RevisedCalcs!$AD$79,0,MATCH(E231*24*60,RevisedCalcs!$AE$80:$AI$80,1)),""))</f>
        <v/>
      </c>
      <c r="AX232" s="268">
        <f t="shared" ca="1" si="91"/>
        <v>0.69724626494644837</v>
      </c>
    </row>
    <row r="233" spans="1:50" x14ac:dyDescent="0.3">
      <c r="A233" s="107" t="s">
        <v>496</v>
      </c>
      <c r="B233" s="108">
        <v>6</v>
      </c>
      <c r="C233" s="109" t="s">
        <v>240</v>
      </c>
      <c r="D233" s="110">
        <v>40583.386111111111</v>
      </c>
      <c r="E233" s="111">
        <v>1.6550925925925924E-2</v>
      </c>
      <c r="F233" s="43">
        <v>5.5</v>
      </c>
      <c r="G233" s="41">
        <v>4</v>
      </c>
      <c r="H233" s="97">
        <v>0.393136574071832</v>
      </c>
      <c r="I233" s="98" t="s">
        <v>501</v>
      </c>
      <c r="J233" s="99">
        <v>566.11666666666667</v>
      </c>
      <c r="K233" s="112">
        <v>40583.386111111111</v>
      </c>
      <c r="L233" s="46">
        <v>75.2</v>
      </c>
      <c r="M233" s="101">
        <v>40583.370138888888</v>
      </c>
      <c r="N233" s="102">
        <v>7</v>
      </c>
      <c r="O233" s="46">
        <v>75.2</v>
      </c>
      <c r="P233" s="57">
        <v>7</v>
      </c>
      <c r="Q233" s="50">
        <v>9.4352777777777774</v>
      </c>
      <c r="R233" s="103">
        <v>75.2</v>
      </c>
      <c r="S233" s="104">
        <v>9.2180379347409982</v>
      </c>
      <c r="T233" s="57">
        <v>183.2</v>
      </c>
      <c r="U233" s="105"/>
      <c r="V233" s="86">
        <v>68.2</v>
      </c>
      <c r="W233" s="86">
        <f t="shared" si="72"/>
        <v>58.981962065259005</v>
      </c>
      <c r="X233" s="86">
        <f t="shared" si="73"/>
        <v>20.247800000000005</v>
      </c>
      <c r="Y233" s="86" t="str">
        <f t="shared" si="74"/>
        <v>Y</v>
      </c>
      <c r="Z233" s="88">
        <f t="shared" si="75"/>
        <v>1</v>
      </c>
      <c r="AA233" s="88" t="str">
        <f t="shared" si="76"/>
        <v>+</v>
      </c>
      <c r="AB233" s="89">
        <f t="shared" si="93"/>
        <v>47.952199999999998</v>
      </c>
      <c r="AC233" s="89">
        <f t="shared" si="93"/>
        <v>-2.1487999999999996</v>
      </c>
      <c r="AD233" s="88">
        <f t="shared" si="77"/>
        <v>1</v>
      </c>
      <c r="AE233" s="88">
        <v>3.3</v>
      </c>
      <c r="AF233" s="87">
        <f t="shared" si="84"/>
        <v>1</v>
      </c>
      <c r="AG233" s="88">
        <f t="shared" si="85"/>
        <v>1</v>
      </c>
      <c r="AH233" s="90">
        <f t="shared" si="78"/>
        <v>16.218037934740998</v>
      </c>
      <c r="AI233" s="91">
        <f t="shared" si="86"/>
        <v>54.952199999999998</v>
      </c>
      <c r="AJ233" s="82">
        <f t="shared" si="79"/>
        <v>4.8512000000000004</v>
      </c>
      <c r="AK233" s="271">
        <f t="shared" si="87"/>
        <v>107</v>
      </c>
      <c r="AL233" s="271">
        <f>VLOOKUP(AK233,RevisedCalcs!$AE$65:$AJ$72,2,FALSE)</f>
        <v>540</v>
      </c>
      <c r="AM233" s="92" t="str">
        <f t="shared" si="80"/>
        <v>0 to 10</v>
      </c>
      <c r="AN233" s="93">
        <f t="shared" si="81"/>
        <v>1</v>
      </c>
      <c r="AO233" s="93" t="str">
        <f t="shared" si="88"/>
        <v>+</v>
      </c>
      <c r="AP233" s="94" t="str">
        <f t="shared" si="82"/>
        <v/>
      </c>
      <c r="AQ233" s="54">
        <v>0</v>
      </c>
      <c r="AR233" s="214">
        <f t="shared" si="83"/>
        <v>0</v>
      </c>
      <c r="AS233" s="214">
        <f t="shared" si="89"/>
        <v>0</v>
      </c>
      <c r="AT233" s="282">
        <f t="shared" si="90"/>
        <v>23.833333333333329</v>
      </c>
      <c r="AU233" s="268">
        <f>IF(F233&gt;0,RevisedCalcs!$AB$53*F233,"")</f>
        <v>0.76697089144109321</v>
      </c>
      <c r="AV233" s="268" t="str">
        <f>IF(AU233&lt;&gt;"","",SUMIFS(RevisedCalcs!$AF$6:$BN$6,RevisedCalcs!$AF$4:$BN$4,"&lt;="&amp;AT233)/10^3*VLOOKUP(AK233,RevisedCalcs!$AE$65:$AJ$72,6,FALSE))</f>
        <v/>
      </c>
      <c r="AW233" s="270" t="str">
        <f ca="1">IF(AU233="","",IF(AR233=1,-AU233*OFFSET(RevisedCalcs!$AD$79,0,MATCH(E232*24*60,RevisedCalcs!$AE$80:$AI$80,1)),""))</f>
        <v/>
      </c>
      <c r="AX233" s="268">
        <f t="shared" ca="1" si="91"/>
        <v>0.76697089144109321</v>
      </c>
    </row>
    <row r="234" spans="1:50" x14ac:dyDescent="0.3">
      <c r="A234" s="107" t="s">
        <v>496</v>
      </c>
      <c r="B234" s="108">
        <v>7</v>
      </c>
      <c r="C234" s="109" t="s">
        <v>242</v>
      </c>
      <c r="D234" s="110">
        <v>40583.436111111114</v>
      </c>
      <c r="E234" s="111">
        <v>6.4930555555555549E-3</v>
      </c>
      <c r="F234" s="43">
        <v>3.9</v>
      </c>
      <c r="G234" s="41">
        <v>4</v>
      </c>
      <c r="H234" s="97">
        <v>3.3449074078816921E-2</v>
      </c>
      <c r="I234" s="98" t="s">
        <v>502</v>
      </c>
      <c r="J234" s="99">
        <v>48.166666666666664</v>
      </c>
      <c r="K234" s="112">
        <v>40583.436111111114</v>
      </c>
      <c r="L234" s="46">
        <v>140</v>
      </c>
      <c r="M234" s="101">
        <v>40583.453472222223</v>
      </c>
      <c r="N234" s="102">
        <v>12</v>
      </c>
      <c r="O234" s="46">
        <v>140</v>
      </c>
      <c r="P234" s="57">
        <v>12</v>
      </c>
      <c r="Q234" s="50">
        <v>0.8027777777777777</v>
      </c>
      <c r="R234" s="103">
        <v>140</v>
      </c>
      <c r="S234" s="104">
        <v>132.96409065672071</v>
      </c>
      <c r="T234" s="57">
        <v>183.2</v>
      </c>
      <c r="U234" s="105"/>
      <c r="V234" s="57">
        <v>128</v>
      </c>
      <c r="W234" s="57">
        <f t="shared" si="72"/>
        <v>4.9640906567207139</v>
      </c>
      <c r="X234" s="86">
        <f t="shared" si="73"/>
        <v>82.519800000000004</v>
      </c>
      <c r="Y234" s="86" t="str">
        <f t="shared" si="74"/>
        <v/>
      </c>
      <c r="Z234" s="44">
        <f t="shared" si="75"/>
        <v>0</v>
      </c>
      <c r="AA234" s="44" t="str">
        <f t="shared" si="76"/>
        <v>o</v>
      </c>
      <c r="AB234" s="89">
        <f t="shared" si="93"/>
        <v>45.480199999999996</v>
      </c>
      <c r="AC234" s="89">
        <f t="shared" si="93"/>
        <v>-3.4967999999999986</v>
      </c>
      <c r="AD234" s="44">
        <f t="shared" si="77"/>
        <v>1</v>
      </c>
      <c r="AE234" s="44">
        <v>3.3</v>
      </c>
      <c r="AF234" s="87">
        <f t="shared" si="84"/>
        <v>0</v>
      </c>
      <c r="AG234" s="44">
        <f t="shared" si="85"/>
        <v>0</v>
      </c>
      <c r="AH234" s="90">
        <f t="shared" si="78"/>
        <v>144.96409065672071</v>
      </c>
      <c r="AI234" s="91">
        <f t="shared" si="86"/>
        <v>57.480199999999996</v>
      </c>
      <c r="AJ234" s="82">
        <f t="shared" si="79"/>
        <v>8.5032000000000014</v>
      </c>
      <c r="AK234" s="271">
        <f t="shared" si="87"/>
        <v>103</v>
      </c>
      <c r="AL234" s="271">
        <f>VLOOKUP(AK234,RevisedCalcs!$AE$65:$AJ$72,2,FALSE)</f>
        <v>45</v>
      </c>
      <c r="AM234" s="92" t="str">
        <f t="shared" si="80"/>
        <v>10 to 20</v>
      </c>
      <c r="AN234" s="93">
        <f t="shared" si="81"/>
        <v>0</v>
      </c>
      <c r="AO234" s="93" t="str">
        <f t="shared" si="88"/>
        <v>o</v>
      </c>
      <c r="AP234" s="94" t="str">
        <f t="shared" si="82"/>
        <v/>
      </c>
      <c r="AQ234" s="54">
        <v>0</v>
      </c>
      <c r="AR234" s="214">
        <f t="shared" si="83"/>
        <v>0</v>
      </c>
      <c r="AS234" s="214">
        <f t="shared" si="89"/>
        <v>0</v>
      </c>
      <c r="AT234" s="282">
        <f t="shared" si="90"/>
        <v>9.35</v>
      </c>
      <c r="AU234" s="268">
        <f>IF(F234&gt;0,RevisedCalcs!$AB$53*F234,"")</f>
        <v>0.54385208665822971</v>
      </c>
      <c r="AV234" s="268" t="str">
        <f>IF(AU234&lt;&gt;"","",SUMIFS(RevisedCalcs!$AF$6:$BN$6,RevisedCalcs!$AF$4:$BN$4,"&lt;="&amp;AT234)/10^3*VLOOKUP(AK234,RevisedCalcs!$AE$65:$AJ$72,6,FALSE))</f>
        <v/>
      </c>
      <c r="AW234" s="270" t="str">
        <f ca="1">IF(AU234="","",IF(AR234=1,-AU234*OFFSET(RevisedCalcs!$AD$79,0,MATCH(E233*24*60,RevisedCalcs!$AE$80:$AI$80,1)),""))</f>
        <v/>
      </c>
      <c r="AX234" s="268">
        <f t="shared" ca="1" si="91"/>
        <v>0.54385208665822971</v>
      </c>
    </row>
    <row r="235" spans="1:50" x14ac:dyDescent="0.3">
      <c r="A235" s="107" t="s">
        <v>496</v>
      </c>
      <c r="B235" s="108">
        <v>8</v>
      </c>
      <c r="C235" s="109" t="s">
        <v>244</v>
      </c>
      <c r="D235" s="110">
        <v>40583.626388888886</v>
      </c>
      <c r="E235" s="111">
        <v>7.2222222222222228E-3</v>
      </c>
      <c r="F235" s="43">
        <v>3.5</v>
      </c>
      <c r="G235" s="41">
        <v>4</v>
      </c>
      <c r="H235" s="97">
        <v>0.18378472221957054</v>
      </c>
      <c r="I235" s="98" t="s">
        <v>503</v>
      </c>
      <c r="J235" s="99">
        <v>264.64999999999998</v>
      </c>
      <c r="K235" s="112">
        <v>40583.626388888886</v>
      </c>
      <c r="L235" s="46">
        <v>59</v>
      </c>
      <c r="M235" s="101">
        <v>40583.620138888888</v>
      </c>
      <c r="N235" s="102">
        <v>19</v>
      </c>
      <c r="O235" s="46">
        <v>59</v>
      </c>
      <c r="P235" s="57">
        <v>19</v>
      </c>
      <c r="Q235" s="50">
        <v>4.4108333333333327</v>
      </c>
      <c r="R235" s="103">
        <v>59</v>
      </c>
      <c r="S235" s="104">
        <v>40.949557529452861</v>
      </c>
      <c r="T235" s="57">
        <v>183.2</v>
      </c>
      <c r="U235" s="105"/>
      <c r="V235" s="57">
        <v>40</v>
      </c>
      <c r="W235" s="57">
        <f t="shared" si="72"/>
        <v>0.94955752945286065</v>
      </c>
      <c r="X235" s="86">
        <f t="shared" si="73"/>
        <v>2.0193999999999974</v>
      </c>
      <c r="Y235" s="86" t="str">
        <f t="shared" si="74"/>
        <v/>
      </c>
      <c r="Z235" s="44">
        <f t="shared" si="75"/>
        <v>0</v>
      </c>
      <c r="AA235" s="44" t="str">
        <f t="shared" si="76"/>
        <v>o</v>
      </c>
      <c r="AB235" s="89">
        <f t="shared" si="93"/>
        <v>42.019399999999997</v>
      </c>
      <c r="AC235" s="89">
        <f t="shared" si="93"/>
        <v>-5.3839999999999986</v>
      </c>
      <c r="AD235" s="44">
        <f t="shared" si="77"/>
        <v>1</v>
      </c>
      <c r="AE235" s="44">
        <v>3.3</v>
      </c>
      <c r="AF235" s="87">
        <f t="shared" si="84"/>
        <v>0</v>
      </c>
      <c r="AG235" s="44">
        <f t="shared" si="85"/>
        <v>0</v>
      </c>
      <c r="AH235" s="90">
        <f t="shared" si="78"/>
        <v>59.949557529452861</v>
      </c>
      <c r="AI235" s="91">
        <f t="shared" si="86"/>
        <v>61.019399999999997</v>
      </c>
      <c r="AJ235" s="82">
        <f t="shared" si="79"/>
        <v>13.616000000000001</v>
      </c>
      <c r="AK235" s="271">
        <f t="shared" si="87"/>
        <v>106</v>
      </c>
      <c r="AL235" s="271">
        <f>VLOOKUP(AK235,RevisedCalcs!$AE$65:$AJ$72,2,FALSE)</f>
        <v>240</v>
      </c>
      <c r="AM235" s="92" t="str">
        <f t="shared" si="80"/>
        <v>10 to 20</v>
      </c>
      <c r="AN235" s="93">
        <f t="shared" si="81"/>
        <v>0</v>
      </c>
      <c r="AO235" s="93" t="str">
        <f t="shared" si="88"/>
        <v>o</v>
      </c>
      <c r="AP235" s="94" t="str">
        <f t="shared" si="82"/>
        <v/>
      </c>
      <c r="AQ235" s="54">
        <v>0</v>
      </c>
      <c r="AR235" s="214">
        <f t="shared" si="83"/>
        <v>0</v>
      </c>
      <c r="AS235" s="214">
        <f t="shared" si="89"/>
        <v>0</v>
      </c>
      <c r="AT235" s="282">
        <f t="shared" si="90"/>
        <v>10.4</v>
      </c>
      <c r="AU235" s="268">
        <f>IF(F235&gt;0,RevisedCalcs!$AB$53*F235,"")</f>
        <v>0.48807238546251386</v>
      </c>
      <c r="AV235" s="268" t="str">
        <f>IF(AU235&lt;&gt;"","",SUMIFS(RevisedCalcs!$AF$6:$BN$6,RevisedCalcs!$AF$4:$BN$4,"&lt;="&amp;AT235)/10^3*VLOOKUP(AK235,RevisedCalcs!$AE$65:$AJ$72,6,FALSE))</f>
        <v/>
      </c>
      <c r="AW235" s="270" t="str">
        <f ca="1">IF(AU235="","",IF(AR235=1,-AU235*OFFSET(RevisedCalcs!$AD$79,0,MATCH(E234*24*60,RevisedCalcs!$AE$80:$AI$80,1)),""))</f>
        <v/>
      </c>
      <c r="AX235" s="268">
        <f t="shared" ca="1" si="91"/>
        <v>0.48807238546251386</v>
      </c>
    </row>
    <row r="236" spans="1:50" x14ac:dyDescent="0.3">
      <c r="A236" s="107" t="s">
        <v>496</v>
      </c>
      <c r="B236" s="108">
        <v>9</v>
      </c>
      <c r="C236" s="109" t="s">
        <v>245</v>
      </c>
      <c r="D236" s="110">
        <v>40583.822222222225</v>
      </c>
      <c r="E236" s="111">
        <v>1.1701388888888891E-2</v>
      </c>
      <c r="F236" s="43">
        <v>5</v>
      </c>
      <c r="G236" s="41">
        <v>4</v>
      </c>
      <c r="H236" s="97">
        <v>0.18861111111618811</v>
      </c>
      <c r="I236" s="98" t="s">
        <v>504</v>
      </c>
      <c r="J236" s="99">
        <v>271.60000000000002</v>
      </c>
      <c r="K236" s="112">
        <v>40583.822222222225</v>
      </c>
      <c r="L236" s="46">
        <v>51.8</v>
      </c>
      <c r="M236" s="101">
        <v>40583.828472222223</v>
      </c>
      <c r="N236" s="102">
        <v>18</v>
      </c>
      <c r="O236" s="46">
        <v>51.8</v>
      </c>
      <c r="P236" s="57">
        <v>18</v>
      </c>
      <c r="Q236" s="50">
        <v>4.5266666666666673</v>
      </c>
      <c r="R236" s="103">
        <v>51.8</v>
      </c>
      <c r="S236" s="104">
        <v>39.723490766674665</v>
      </c>
      <c r="T236" s="57">
        <v>183.2</v>
      </c>
      <c r="U236" s="105"/>
      <c r="V236" s="57">
        <v>33.799999999999997</v>
      </c>
      <c r="W236" s="57">
        <f t="shared" si="72"/>
        <v>5.9234907666746679</v>
      </c>
      <c r="X236" s="86">
        <f t="shared" si="73"/>
        <v>8.7137999999999991</v>
      </c>
      <c r="Y236" s="86" t="str">
        <f t="shared" si="74"/>
        <v/>
      </c>
      <c r="Z236" s="44">
        <f t="shared" si="75"/>
        <v>0</v>
      </c>
      <c r="AA236" s="44" t="str">
        <f t="shared" si="76"/>
        <v>o</v>
      </c>
      <c r="AB236" s="89">
        <f t="shared" si="93"/>
        <v>42.513799999999996</v>
      </c>
      <c r="AC236" s="89">
        <f t="shared" si="93"/>
        <v>-5.1143999999999981</v>
      </c>
      <c r="AD236" s="44">
        <f t="shared" si="77"/>
        <v>1</v>
      </c>
      <c r="AE236" s="44">
        <v>3.3</v>
      </c>
      <c r="AF236" s="87">
        <f t="shared" si="84"/>
        <v>0</v>
      </c>
      <c r="AG236" s="44">
        <f t="shared" si="85"/>
        <v>0</v>
      </c>
      <c r="AH236" s="90">
        <f t="shared" si="78"/>
        <v>57.723490766674665</v>
      </c>
      <c r="AI236" s="91">
        <f t="shared" si="86"/>
        <v>60.513799999999996</v>
      </c>
      <c r="AJ236" s="82">
        <f t="shared" si="79"/>
        <v>12.885600000000002</v>
      </c>
      <c r="AK236" s="271">
        <f t="shared" si="87"/>
        <v>106</v>
      </c>
      <c r="AL236" s="271">
        <f>VLOOKUP(AK236,RevisedCalcs!$AE$65:$AJ$72,2,FALSE)</f>
        <v>240</v>
      </c>
      <c r="AM236" s="92" t="str">
        <f t="shared" si="80"/>
        <v>10 to 20</v>
      </c>
      <c r="AN236" s="93">
        <f t="shared" si="81"/>
        <v>0</v>
      </c>
      <c r="AO236" s="93" t="str">
        <f t="shared" si="88"/>
        <v>o</v>
      </c>
      <c r="AP236" s="94" t="str">
        <f t="shared" si="82"/>
        <v/>
      </c>
      <c r="AQ236" s="54">
        <v>0</v>
      </c>
      <c r="AR236" s="214">
        <f t="shared" si="83"/>
        <v>0</v>
      </c>
      <c r="AS236" s="214">
        <f t="shared" si="89"/>
        <v>0</v>
      </c>
      <c r="AT236" s="282">
        <f t="shared" si="90"/>
        <v>16.850000000000001</v>
      </c>
      <c r="AU236" s="268">
        <f>IF(F236&gt;0,RevisedCalcs!$AB$53*F236,"")</f>
        <v>0.69724626494644837</v>
      </c>
      <c r="AV236" s="268" t="str">
        <f>IF(AU236&lt;&gt;"","",SUMIFS(RevisedCalcs!$AF$6:$BN$6,RevisedCalcs!$AF$4:$BN$4,"&lt;="&amp;AT236)/10^3*VLOOKUP(AK236,RevisedCalcs!$AE$65:$AJ$72,6,FALSE))</f>
        <v/>
      </c>
      <c r="AW236" s="270" t="str">
        <f ca="1">IF(AU236="","",IF(AR236=1,-AU236*OFFSET(RevisedCalcs!$AD$79,0,MATCH(E235*24*60,RevisedCalcs!$AE$80:$AI$80,1)),""))</f>
        <v/>
      </c>
      <c r="AX236" s="268">
        <f t="shared" ca="1" si="91"/>
        <v>0.69724626494644837</v>
      </c>
    </row>
    <row r="237" spans="1:50" x14ac:dyDescent="0.3">
      <c r="A237" s="107" t="s">
        <v>496</v>
      </c>
      <c r="B237" s="108">
        <v>10</v>
      </c>
      <c r="C237" s="109" t="s">
        <v>247</v>
      </c>
      <c r="D237" s="110">
        <v>40583.848611111112</v>
      </c>
      <c r="E237" s="111">
        <v>1.1539351851851851E-2</v>
      </c>
      <c r="F237" s="43">
        <v>7.6</v>
      </c>
      <c r="G237" s="41">
        <v>4</v>
      </c>
      <c r="H237" s="97">
        <v>1.4687499999126885E-2</v>
      </c>
      <c r="I237" s="98" t="s">
        <v>505</v>
      </c>
      <c r="J237" s="99">
        <v>21.15</v>
      </c>
      <c r="K237" s="112">
        <v>40583.848611111112</v>
      </c>
      <c r="L237" s="46">
        <v>167</v>
      </c>
      <c r="M237" s="101">
        <v>40583.866666666669</v>
      </c>
      <c r="N237" s="102">
        <v>17.600000000000001</v>
      </c>
      <c r="O237" s="46">
        <v>167</v>
      </c>
      <c r="P237" s="57">
        <v>17.600000000000001</v>
      </c>
      <c r="Q237" s="50">
        <v>0.35249999999999998</v>
      </c>
      <c r="R237" s="103">
        <v>167</v>
      </c>
      <c r="S237" s="104">
        <v>148.2042145982156</v>
      </c>
      <c r="T237" s="57">
        <v>188.6</v>
      </c>
      <c r="U237" s="105"/>
      <c r="V237" s="57">
        <v>149.4</v>
      </c>
      <c r="W237" s="57">
        <f t="shared" si="72"/>
        <v>1.1957854017844056</v>
      </c>
      <c r="X237" s="86">
        <f t="shared" si="73"/>
        <v>106.68844000000001</v>
      </c>
      <c r="Y237" s="86" t="str">
        <f t="shared" si="74"/>
        <v/>
      </c>
      <c r="Z237" s="44">
        <f t="shared" si="75"/>
        <v>0</v>
      </c>
      <c r="AA237" s="44" t="str">
        <f t="shared" si="76"/>
        <v>o</v>
      </c>
      <c r="AB237" s="89">
        <f t="shared" si="93"/>
        <v>42.711559999999999</v>
      </c>
      <c r="AC237" s="89">
        <f t="shared" si="93"/>
        <v>-5.0065599999999986</v>
      </c>
      <c r="AD237" s="44">
        <f t="shared" si="77"/>
        <v>1</v>
      </c>
      <c r="AE237" s="44">
        <v>3.3</v>
      </c>
      <c r="AF237" s="87">
        <f t="shared" si="84"/>
        <v>0</v>
      </c>
      <c r="AG237" s="44">
        <f t="shared" si="85"/>
        <v>0</v>
      </c>
      <c r="AH237" s="90">
        <f t="shared" si="78"/>
        <v>165.80421459821559</v>
      </c>
      <c r="AI237" s="91">
        <f t="shared" si="86"/>
        <v>60.31156</v>
      </c>
      <c r="AJ237" s="82">
        <f t="shared" si="79"/>
        <v>12.593440000000003</v>
      </c>
      <c r="AK237" s="271">
        <f t="shared" si="87"/>
        <v>102</v>
      </c>
      <c r="AL237" s="271">
        <f>VLOOKUP(AK237,RevisedCalcs!$AE$65:$AJ$72,2,FALSE)</f>
        <v>18</v>
      </c>
      <c r="AM237" s="92" t="str">
        <f t="shared" si="80"/>
        <v>10 to 20</v>
      </c>
      <c r="AN237" s="93">
        <f t="shared" si="81"/>
        <v>0</v>
      </c>
      <c r="AO237" s="93" t="str">
        <f t="shared" si="88"/>
        <v>o</v>
      </c>
      <c r="AP237" s="94" t="str">
        <f t="shared" si="82"/>
        <v/>
      </c>
      <c r="AQ237" s="54">
        <v>0</v>
      </c>
      <c r="AR237" s="214">
        <f t="shared" si="83"/>
        <v>0</v>
      </c>
      <c r="AS237" s="214">
        <f t="shared" si="89"/>
        <v>0</v>
      </c>
      <c r="AT237" s="282">
        <f t="shared" si="90"/>
        <v>16.616666666666667</v>
      </c>
      <c r="AU237" s="268">
        <f>IF(F237&gt;0,RevisedCalcs!$AB$53*F237,"")</f>
        <v>1.0598143227186014</v>
      </c>
      <c r="AV237" s="268" t="str">
        <f>IF(AU237&lt;&gt;"","",SUMIFS(RevisedCalcs!$AF$6:$BN$6,RevisedCalcs!$AF$4:$BN$4,"&lt;="&amp;AT237)/10^3*VLOOKUP(AK237,RevisedCalcs!$AE$65:$AJ$72,6,FALSE))</f>
        <v/>
      </c>
      <c r="AW237" s="270" t="str">
        <f ca="1">IF(AU237="","",IF(AR237=1,-AU237*OFFSET(RevisedCalcs!$AD$79,0,MATCH(E236*24*60,RevisedCalcs!$AE$80:$AI$80,1)),""))</f>
        <v/>
      </c>
      <c r="AX237" s="268">
        <f t="shared" ca="1" si="91"/>
        <v>1.0598143227186014</v>
      </c>
    </row>
    <row r="238" spans="1:50" x14ac:dyDescent="0.3">
      <c r="A238" s="107" t="s">
        <v>496</v>
      </c>
      <c r="B238" s="108">
        <v>11</v>
      </c>
      <c r="C238" s="109" t="s">
        <v>249</v>
      </c>
      <c r="D238" s="110">
        <v>40583.925694444442</v>
      </c>
      <c r="E238" s="111">
        <v>1.1689814814814814E-2</v>
      </c>
      <c r="F238" s="43">
        <v>8.3000000000000007</v>
      </c>
      <c r="G238" s="41">
        <v>4</v>
      </c>
      <c r="H238" s="97">
        <v>6.5543981480004732E-2</v>
      </c>
      <c r="I238" s="98" t="s">
        <v>506</v>
      </c>
      <c r="J238" s="99">
        <v>94.38333333333334</v>
      </c>
      <c r="K238" s="112">
        <v>40583.925694444442</v>
      </c>
      <c r="L238" s="46">
        <v>114.8</v>
      </c>
      <c r="M238" s="101">
        <v>40583.911805555559</v>
      </c>
      <c r="N238" s="102">
        <v>19</v>
      </c>
      <c r="O238" s="46">
        <v>114.8</v>
      </c>
      <c r="P238" s="57">
        <v>19</v>
      </c>
      <c r="Q238" s="50">
        <v>1.5730555555555557</v>
      </c>
      <c r="R238" s="103">
        <v>114.8</v>
      </c>
      <c r="S238" s="104">
        <v>103.35488639818368</v>
      </c>
      <c r="T238" s="57">
        <v>185</v>
      </c>
      <c r="U238" s="105"/>
      <c r="V238" s="57">
        <v>95.8</v>
      </c>
      <c r="W238" s="57">
        <f t="shared" si="72"/>
        <v>7.5548863981836831</v>
      </c>
      <c r="X238" s="86">
        <f t="shared" si="73"/>
        <v>53.7806</v>
      </c>
      <c r="Y238" s="86" t="str">
        <f t="shared" si="74"/>
        <v/>
      </c>
      <c r="Z238" s="44">
        <f t="shared" si="75"/>
        <v>0</v>
      </c>
      <c r="AA238" s="44" t="str">
        <f t="shared" si="76"/>
        <v>o</v>
      </c>
      <c r="AB238" s="89">
        <f t="shared" si="93"/>
        <v>42.019399999999997</v>
      </c>
      <c r="AC238" s="89">
        <f t="shared" si="93"/>
        <v>-5.3839999999999986</v>
      </c>
      <c r="AD238" s="44">
        <f t="shared" si="77"/>
        <v>1</v>
      </c>
      <c r="AE238" s="44">
        <v>3.3</v>
      </c>
      <c r="AF238" s="87">
        <f t="shared" si="84"/>
        <v>0</v>
      </c>
      <c r="AG238" s="44">
        <f t="shared" si="85"/>
        <v>0</v>
      </c>
      <c r="AH238" s="90">
        <f t="shared" si="78"/>
        <v>122.35488639818368</v>
      </c>
      <c r="AI238" s="91">
        <f t="shared" si="86"/>
        <v>61.019399999999997</v>
      </c>
      <c r="AJ238" s="82">
        <f t="shared" si="79"/>
        <v>13.616000000000001</v>
      </c>
      <c r="AK238" s="271">
        <f t="shared" si="87"/>
        <v>105</v>
      </c>
      <c r="AL238" s="271">
        <f>VLOOKUP(AK238,RevisedCalcs!$AE$65:$AJ$72,2,FALSE)</f>
        <v>105</v>
      </c>
      <c r="AM238" s="92" t="str">
        <f t="shared" si="80"/>
        <v>10 to 20</v>
      </c>
      <c r="AN238" s="93">
        <f t="shared" si="81"/>
        <v>0</v>
      </c>
      <c r="AO238" s="93" t="str">
        <f t="shared" si="88"/>
        <v>o</v>
      </c>
      <c r="AP238" s="94" t="str">
        <f t="shared" si="82"/>
        <v/>
      </c>
      <c r="AQ238" s="54">
        <v>0</v>
      </c>
      <c r="AR238" s="214">
        <f t="shared" si="83"/>
        <v>0</v>
      </c>
      <c r="AS238" s="214">
        <f t="shared" si="89"/>
        <v>0</v>
      </c>
      <c r="AT238" s="282">
        <f t="shared" si="90"/>
        <v>16.833333333333332</v>
      </c>
      <c r="AU238" s="268">
        <f>IF(F238&gt;0,RevisedCalcs!$AB$53*F238,"")</f>
        <v>1.1574287998111044</v>
      </c>
      <c r="AV238" s="268" t="str">
        <f>IF(AU238&lt;&gt;"","",SUMIFS(RevisedCalcs!$AF$6:$BN$6,RevisedCalcs!$AF$4:$BN$4,"&lt;="&amp;AT238)/10^3*VLOOKUP(AK238,RevisedCalcs!$AE$65:$AJ$72,6,FALSE))</f>
        <v/>
      </c>
      <c r="AW238" s="270" t="str">
        <f ca="1">IF(AU238="","",IF(AR238=1,-AU238*OFFSET(RevisedCalcs!$AD$79,0,MATCH(E237*24*60,RevisedCalcs!$AE$80:$AI$80,1)),""))</f>
        <v/>
      </c>
      <c r="AX238" s="268">
        <f t="shared" ca="1" si="91"/>
        <v>1.1574287998111044</v>
      </c>
    </row>
    <row r="239" spans="1:50" x14ac:dyDescent="0.3">
      <c r="A239" s="107" t="s">
        <v>496</v>
      </c>
      <c r="B239" s="108">
        <v>12</v>
      </c>
      <c r="C239" s="109" t="s">
        <v>251</v>
      </c>
      <c r="D239" s="110">
        <v>40584.373611111114</v>
      </c>
      <c r="E239" s="111">
        <v>1.1932870370370371E-2</v>
      </c>
      <c r="F239" s="43">
        <v>5.5</v>
      </c>
      <c r="G239" s="41">
        <v>5</v>
      </c>
      <c r="H239" s="97">
        <v>0.43622685185982846</v>
      </c>
      <c r="I239" s="98" t="s">
        <v>507</v>
      </c>
      <c r="J239" s="99">
        <v>628.16666666666663</v>
      </c>
      <c r="K239" s="112">
        <v>40584.373611111114</v>
      </c>
      <c r="L239" s="46">
        <v>68</v>
      </c>
      <c r="M239" s="101">
        <v>40584.370138888888</v>
      </c>
      <c r="N239" s="102">
        <v>14</v>
      </c>
      <c r="O239" s="46">
        <v>68</v>
      </c>
      <c r="P239" s="57">
        <v>14</v>
      </c>
      <c r="Q239" s="50">
        <v>10.469444444444443</v>
      </c>
      <c r="R239" s="103">
        <v>68</v>
      </c>
      <c r="S239" s="104">
        <v>6.3304722343978028</v>
      </c>
      <c r="T239" s="57">
        <v>183.2</v>
      </c>
      <c r="U239" s="105"/>
      <c r="V239" s="86">
        <v>54</v>
      </c>
      <c r="W239" s="86">
        <f t="shared" si="72"/>
        <v>47.669527765602197</v>
      </c>
      <c r="X239" s="86">
        <f t="shared" si="73"/>
        <v>9.5086000000000013</v>
      </c>
      <c r="Y239" s="86" t="str">
        <f t="shared" si="74"/>
        <v>Y</v>
      </c>
      <c r="Z239" s="88">
        <f t="shared" si="75"/>
        <v>1</v>
      </c>
      <c r="AA239" s="88" t="str">
        <f t="shared" si="76"/>
        <v>+</v>
      </c>
      <c r="AB239" s="89">
        <f t="shared" si="93"/>
        <v>44.491399999999999</v>
      </c>
      <c r="AC239" s="89">
        <f t="shared" si="93"/>
        <v>-4.0359999999999996</v>
      </c>
      <c r="AD239" s="88">
        <f t="shared" si="77"/>
        <v>1</v>
      </c>
      <c r="AE239" s="88">
        <v>3.3</v>
      </c>
      <c r="AF239" s="87">
        <f t="shared" si="84"/>
        <v>1</v>
      </c>
      <c r="AG239" s="88">
        <f t="shared" si="85"/>
        <v>1</v>
      </c>
      <c r="AH239" s="90">
        <f t="shared" si="78"/>
        <v>20.330472234397803</v>
      </c>
      <c r="AI239" s="91">
        <f t="shared" si="86"/>
        <v>58.491399999999999</v>
      </c>
      <c r="AJ239" s="82">
        <f t="shared" si="79"/>
        <v>9.9640000000000004</v>
      </c>
      <c r="AK239" s="271">
        <f t="shared" si="87"/>
        <v>107</v>
      </c>
      <c r="AL239" s="271">
        <f>VLOOKUP(AK239,RevisedCalcs!$AE$65:$AJ$72,2,FALSE)</f>
        <v>540</v>
      </c>
      <c r="AM239" s="92" t="str">
        <f t="shared" si="80"/>
        <v>10 to 20</v>
      </c>
      <c r="AN239" s="93">
        <f t="shared" si="81"/>
        <v>1</v>
      </c>
      <c r="AO239" s="93" t="str">
        <f t="shared" si="88"/>
        <v>+</v>
      </c>
      <c r="AP239" s="94" t="str">
        <f t="shared" si="82"/>
        <v/>
      </c>
      <c r="AQ239" s="54">
        <v>0</v>
      </c>
      <c r="AR239" s="214">
        <f t="shared" si="83"/>
        <v>0</v>
      </c>
      <c r="AS239" s="214">
        <f t="shared" si="89"/>
        <v>0</v>
      </c>
      <c r="AT239" s="282">
        <f t="shared" si="90"/>
        <v>17.183333333333334</v>
      </c>
      <c r="AU239" s="268">
        <f>IF(F239&gt;0,RevisedCalcs!$AB$53*F239,"")</f>
        <v>0.76697089144109321</v>
      </c>
      <c r="AV239" s="268" t="str">
        <f>IF(AU239&lt;&gt;"","",SUMIFS(RevisedCalcs!$AF$6:$BN$6,RevisedCalcs!$AF$4:$BN$4,"&lt;="&amp;AT239)/10^3*VLOOKUP(AK239,RevisedCalcs!$AE$65:$AJ$72,6,FALSE))</f>
        <v/>
      </c>
      <c r="AW239" s="270" t="str">
        <f ca="1">IF(AU239="","",IF(AR239=1,-AU239*OFFSET(RevisedCalcs!$AD$79,0,MATCH(E238*24*60,RevisedCalcs!$AE$80:$AI$80,1)),""))</f>
        <v/>
      </c>
      <c r="AX239" s="268">
        <f t="shared" ca="1" si="91"/>
        <v>0.76697089144109321</v>
      </c>
    </row>
    <row r="240" spans="1:50" x14ac:dyDescent="0.3">
      <c r="A240" s="107" t="s">
        <v>496</v>
      </c>
      <c r="B240" s="108">
        <v>13</v>
      </c>
      <c r="C240" s="109" t="s">
        <v>253</v>
      </c>
      <c r="D240" s="110">
        <v>40584.656944444447</v>
      </c>
      <c r="E240" s="111">
        <v>4.3749999999999995E-3</v>
      </c>
      <c r="F240" s="43">
        <v>1.6</v>
      </c>
      <c r="G240" s="41">
        <v>5</v>
      </c>
      <c r="H240" s="97">
        <v>0.27140046295971842</v>
      </c>
      <c r="I240" s="98" t="s">
        <v>508</v>
      </c>
      <c r="J240" s="99">
        <v>390.81666666666666</v>
      </c>
      <c r="K240" s="112">
        <v>40584.656944444447</v>
      </c>
      <c r="L240" s="46">
        <v>30.2</v>
      </c>
      <c r="M240" s="101">
        <v>40584.661805555559</v>
      </c>
      <c r="N240" s="102">
        <v>8.1</v>
      </c>
      <c r="O240" s="46">
        <v>30.2</v>
      </c>
      <c r="P240" s="57">
        <v>8.1</v>
      </c>
      <c r="Q240" s="50">
        <v>6.5136111111111115</v>
      </c>
      <c r="R240" s="103">
        <v>30.2</v>
      </c>
      <c r="S240" s="104">
        <v>22.52344237288839</v>
      </c>
      <c r="T240" s="57">
        <v>127.4</v>
      </c>
      <c r="U240" s="105"/>
      <c r="V240" s="86">
        <v>22.1</v>
      </c>
      <c r="W240" s="86">
        <f t="shared" si="72"/>
        <v>0.42344237288838826</v>
      </c>
      <c r="X240" s="86">
        <f t="shared" si="73"/>
        <v>25.308359999999993</v>
      </c>
      <c r="Y240" s="86" t="str">
        <f t="shared" si="74"/>
        <v/>
      </c>
      <c r="Z240" s="88">
        <f t="shared" si="75"/>
        <v>0</v>
      </c>
      <c r="AA240" s="88" t="str">
        <f t="shared" si="76"/>
        <v>o</v>
      </c>
      <c r="AB240" s="89">
        <f t="shared" si="93"/>
        <v>47.408359999999995</v>
      </c>
      <c r="AC240" s="89">
        <f t="shared" si="93"/>
        <v>-2.4453599999999991</v>
      </c>
      <c r="AD240" s="88">
        <f t="shared" si="77"/>
        <v>0</v>
      </c>
      <c r="AE240" s="88">
        <v>3.3</v>
      </c>
      <c r="AF240" s="87">
        <f t="shared" si="84"/>
        <v>0</v>
      </c>
      <c r="AG240" s="88">
        <f t="shared" si="85"/>
        <v>1</v>
      </c>
      <c r="AH240" s="90">
        <f t="shared" si="78"/>
        <v>30.623442372888391</v>
      </c>
      <c r="AI240" s="91">
        <f t="shared" si="86"/>
        <v>55.508359999999996</v>
      </c>
      <c r="AJ240" s="82">
        <f t="shared" si="79"/>
        <v>5.6546400000000006</v>
      </c>
      <c r="AK240" s="271">
        <f t="shared" si="87"/>
        <v>107</v>
      </c>
      <c r="AL240" s="271">
        <f>VLOOKUP(AK240,RevisedCalcs!$AE$65:$AJ$72,2,FALSE)</f>
        <v>540</v>
      </c>
      <c r="AM240" s="92" t="str">
        <f t="shared" si="80"/>
        <v>0 to 10</v>
      </c>
      <c r="AN240" s="93">
        <f t="shared" si="81"/>
        <v>0</v>
      </c>
      <c r="AO240" s="93" t="str">
        <f t="shared" si="88"/>
        <v>o</v>
      </c>
      <c r="AP240" s="94" t="str">
        <f t="shared" si="82"/>
        <v/>
      </c>
      <c r="AQ240" s="54">
        <v>0</v>
      </c>
      <c r="AR240" s="214">
        <f t="shared" si="83"/>
        <v>0</v>
      </c>
      <c r="AS240" s="214">
        <f t="shared" si="89"/>
        <v>0</v>
      </c>
      <c r="AT240" s="282">
        <f t="shared" si="90"/>
        <v>6.2999999999999989</v>
      </c>
      <c r="AU240" s="268">
        <f>IF(F240&gt;0,RevisedCalcs!$AB$53*F240,"")</f>
        <v>0.2231188047828635</v>
      </c>
      <c r="AV240" s="268" t="str">
        <f>IF(AU240&lt;&gt;"","",SUMIFS(RevisedCalcs!$AF$6:$BN$6,RevisedCalcs!$AF$4:$BN$4,"&lt;="&amp;AT240)/10^3*VLOOKUP(AK240,RevisedCalcs!$AE$65:$AJ$72,6,FALSE))</f>
        <v/>
      </c>
      <c r="AW240" s="270" t="str">
        <f ca="1">IF(AU240="","",IF(AR240=1,-AU240*OFFSET(RevisedCalcs!$AD$79,0,MATCH(E239*24*60,RevisedCalcs!$AE$80:$AI$80,1)),""))</f>
        <v/>
      </c>
      <c r="AX240" s="268">
        <f t="shared" ca="1" si="91"/>
        <v>0.2231188047828635</v>
      </c>
    </row>
    <row r="241" spans="1:50" x14ac:dyDescent="0.3">
      <c r="A241" s="107" t="s">
        <v>496</v>
      </c>
      <c r="B241" s="108">
        <v>14</v>
      </c>
      <c r="C241" s="109" t="s">
        <v>255</v>
      </c>
      <c r="D241" s="110">
        <v>40584.668749999997</v>
      </c>
      <c r="E241" s="111">
        <v>5.4861111111111117E-3</v>
      </c>
      <c r="F241" s="43">
        <v>1.5</v>
      </c>
      <c r="G241" s="41">
        <v>5</v>
      </c>
      <c r="H241" s="97">
        <v>7.4305555535829626E-3</v>
      </c>
      <c r="I241" s="98" t="s">
        <v>509</v>
      </c>
      <c r="J241" s="99">
        <v>10.7</v>
      </c>
      <c r="K241" s="112">
        <v>40584.668749999997</v>
      </c>
      <c r="L241" s="46">
        <v>131</v>
      </c>
      <c r="M241" s="101">
        <v>40584.661805555559</v>
      </c>
      <c r="N241" s="102">
        <v>8.1</v>
      </c>
      <c r="O241" s="46">
        <v>131</v>
      </c>
      <c r="P241" s="57">
        <v>8.1</v>
      </c>
      <c r="Q241" s="50">
        <v>0.17833333333333332</v>
      </c>
      <c r="R241" s="103">
        <v>131</v>
      </c>
      <c r="S241" s="104">
        <v>112.78612760838848</v>
      </c>
      <c r="T241" s="57">
        <v>172.4</v>
      </c>
      <c r="U241" s="105"/>
      <c r="V241" s="57">
        <v>122.9</v>
      </c>
      <c r="W241" s="57">
        <f t="shared" si="72"/>
        <v>10.113872391611523</v>
      </c>
      <c r="X241" s="86">
        <f t="shared" si="73"/>
        <v>75.491640000000018</v>
      </c>
      <c r="Y241" s="86" t="str">
        <f t="shared" si="74"/>
        <v/>
      </c>
      <c r="Z241" s="44">
        <f t="shared" si="75"/>
        <v>0</v>
      </c>
      <c r="AA241" s="44" t="str">
        <f t="shared" si="76"/>
        <v>o</v>
      </c>
      <c r="AB241" s="89">
        <f t="shared" si="93"/>
        <v>47.408359999999995</v>
      </c>
      <c r="AC241" s="89">
        <f t="shared" si="93"/>
        <v>-2.4453599999999991</v>
      </c>
      <c r="AD241" s="44">
        <f t="shared" si="77"/>
        <v>1</v>
      </c>
      <c r="AE241" s="44">
        <v>3.3</v>
      </c>
      <c r="AF241" s="87">
        <f t="shared" si="84"/>
        <v>0</v>
      </c>
      <c r="AG241" s="44">
        <f t="shared" si="85"/>
        <v>0</v>
      </c>
      <c r="AH241" s="90">
        <f t="shared" si="78"/>
        <v>120.88612760838848</v>
      </c>
      <c r="AI241" s="91">
        <f t="shared" si="86"/>
        <v>55.508359999999996</v>
      </c>
      <c r="AJ241" s="82">
        <f t="shared" si="79"/>
        <v>5.6546400000000006</v>
      </c>
      <c r="AK241" s="271">
        <f t="shared" si="87"/>
        <v>102</v>
      </c>
      <c r="AL241" s="271">
        <f>VLOOKUP(AK241,RevisedCalcs!$AE$65:$AJ$72,2,FALSE)</f>
        <v>18</v>
      </c>
      <c r="AM241" s="92" t="str">
        <f t="shared" si="80"/>
        <v>0 to 10</v>
      </c>
      <c r="AN241" s="93">
        <f t="shared" si="81"/>
        <v>0</v>
      </c>
      <c r="AO241" s="93" t="str">
        <f t="shared" si="88"/>
        <v>o</v>
      </c>
      <c r="AP241" s="94" t="str">
        <f t="shared" si="82"/>
        <v/>
      </c>
      <c r="AQ241" s="54">
        <v>0</v>
      </c>
      <c r="AR241" s="214">
        <f t="shared" si="83"/>
        <v>0</v>
      </c>
      <c r="AS241" s="214">
        <f t="shared" si="89"/>
        <v>0</v>
      </c>
      <c r="AT241" s="282">
        <f t="shared" si="90"/>
        <v>7.9000000000000012</v>
      </c>
      <c r="AU241" s="268">
        <f>IF(F241&gt;0,RevisedCalcs!$AB$53*F241,"")</f>
        <v>0.20917387948393451</v>
      </c>
      <c r="AV241" s="268" t="str">
        <f>IF(AU241&lt;&gt;"","",SUMIFS(RevisedCalcs!$AF$6:$BN$6,RevisedCalcs!$AF$4:$BN$4,"&lt;="&amp;AT241)/10^3*VLOOKUP(AK241,RevisedCalcs!$AE$65:$AJ$72,6,FALSE))</f>
        <v/>
      </c>
      <c r="AW241" s="270" t="str">
        <f ca="1">IF(AU241="","",IF(AR241=1,-AU241*OFFSET(RevisedCalcs!$AD$79,0,MATCH(E240*24*60,RevisedCalcs!$AE$80:$AI$80,1)),""))</f>
        <v/>
      </c>
      <c r="AX241" s="268">
        <f t="shared" ca="1" si="91"/>
        <v>0.20917387948393451</v>
      </c>
    </row>
    <row r="242" spans="1:50" x14ac:dyDescent="0.3">
      <c r="A242" s="107" t="s">
        <v>496</v>
      </c>
      <c r="B242" s="108">
        <v>15</v>
      </c>
      <c r="C242" s="109" t="s">
        <v>257</v>
      </c>
      <c r="D242" s="110">
        <v>40584.681250000001</v>
      </c>
      <c r="E242" s="111">
        <v>3.3564814814814811E-3</v>
      </c>
      <c r="F242" s="43">
        <v>1.1000000000000001</v>
      </c>
      <c r="G242" s="41">
        <v>5</v>
      </c>
      <c r="H242" s="97">
        <v>7.0138888913788833E-3</v>
      </c>
      <c r="I242" s="98" t="s">
        <v>510</v>
      </c>
      <c r="J242" s="99">
        <v>10.1</v>
      </c>
      <c r="K242" s="112">
        <v>40584.681250000001</v>
      </c>
      <c r="L242" s="46">
        <v>170.6</v>
      </c>
      <c r="M242" s="101">
        <v>40584.661805555559</v>
      </c>
      <c r="N242" s="102">
        <v>8.1</v>
      </c>
      <c r="O242" s="46">
        <v>170.6</v>
      </c>
      <c r="P242" s="57">
        <v>8.1</v>
      </c>
      <c r="Q242" s="50">
        <v>0.16833333333333333</v>
      </c>
      <c r="R242" s="103">
        <v>170.6</v>
      </c>
      <c r="S242" s="104">
        <v>155.81891474724333</v>
      </c>
      <c r="T242" s="57">
        <v>183.2</v>
      </c>
      <c r="U242" s="105"/>
      <c r="V242" s="57">
        <v>162.5</v>
      </c>
      <c r="W242" s="57">
        <f t="shared" si="72"/>
        <v>6.6810852527566738</v>
      </c>
      <c r="X242" s="86">
        <f t="shared" si="73"/>
        <v>115.09164000000001</v>
      </c>
      <c r="Y242" s="86" t="str">
        <f t="shared" si="74"/>
        <v/>
      </c>
      <c r="Z242" s="44">
        <f t="shared" si="75"/>
        <v>0</v>
      </c>
      <c r="AA242" s="44" t="str">
        <f t="shared" si="76"/>
        <v>o</v>
      </c>
      <c r="AB242" s="89">
        <f t="shared" si="93"/>
        <v>47.408359999999995</v>
      </c>
      <c r="AC242" s="89">
        <f t="shared" si="93"/>
        <v>-2.4453599999999991</v>
      </c>
      <c r="AD242" s="44">
        <f t="shared" si="77"/>
        <v>1</v>
      </c>
      <c r="AE242" s="44">
        <v>3.3</v>
      </c>
      <c r="AF242" s="87">
        <f t="shared" si="84"/>
        <v>0</v>
      </c>
      <c r="AG242" s="44">
        <f t="shared" si="85"/>
        <v>0</v>
      </c>
      <c r="AH242" s="90">
        <f t="shared" si="78"/>
        <v>163.91891474724332</v>
      </c>
      <c r="AI242" s="91">
        <f t="shared" si="86"/>
        <v>55.508359999999996</v>
      </c>
      <c r="AJ242" s="82">
        <f t="shared" si="79"/>
        <v>5.6546400000000006</v>
      </c>
      <c r="AK242" s="271">
        <f t="shared" si="87"/>
        <v>102</v>
      </c>
      <c r="AL242" s="271">
        <f>VLOOKUP(AK242,RevisedCalcs!$AE$65:$AJ$72,2,FALSE)</f>
        <v>18</v>
      </c>
      <c r="AM242" s="92" t="str">
        <f t="shared" si="80"/>
        <v>0 to 10</v>
      </c>
      <c r="AN242" s="93">
        <f t="shared" si="81"/>
        <v>0</v>
      </c>
      <c r="AO242" s="93" t="str">
        <f t="shared" si="88"/>
        <v>o</v>
      </c>
      <c r="AP242" s="94" t="str">
        <f t="shared" si="82"/>
        <v/>
      </c>
      <c r="AQ242" s="54">
        <v>0</v>
      </c>
      <c r="AR242" s="214">
        <f t="shared" si="83"/>
        <v>0</v>
      </c>
      <c r="AS242" s="214">
        <f t="shared" si="89"/>
        <v>0</v>
      </c>
      <c r="AT242" s="282">
        <f t="shared" si="90"/>
        <v>4.833333333333333</v>
      </c>
      <c r="AU242" s="268">
        <f>IF(F242&gt;0,RevisedCalcs!$AB$53*F242,"")</f>
        <v>0.15339417828821866</v>
      </c>
      <c r="AV242" s="268" t="str">
        <f>IF(AU242&lt;&gt;"","",SUMIFS(RevisedCalcs!$AF$6:$BN$6,RevisedCalcs!$AF$4:$BN$4,"&lt;="&amp;AT242)/10^3*VLOOKUP(AK242,RevisedCalcs!$AE$65:$AJ$72,6,FALSE))</f>
        <v/>
      </c>
      <c r="AW242" s="270" t="str">
        <f ca="1">IF(AU242="","",IF(AR242=1,-AU242*OFFSET(RevisedCalcs!$AD$79,0,MATCH(E241*24*60,RevisedCalcs!$AE$80:$AI$80,1)),""))</f>
        <v/>
      </c>
      <c r="AX242" s="268">
        <f t="shared" ca="1" si="91"/>
        <v>0.15339417828821866</v>
      </c>
    </row>
    <row r="243" spans="1:50" x14ac:dyDescent="0.3">
      <c r="A243" s="107" t="s">
        <v>496</v>
      </c>
      <c r="B243" s="108">
        <v>16</v>
      </c>
      <c r="C243" s="109" t="s">
        <v>259</v>
      </c>
      <c r="D243" s="110">
        <v>40584.831250000003</v>
      </c>
      <c r="E243" s="111">
        <v>3.4953703703703705E-3</v>
      </c>
      <c r="F243" s="43">
        <v>1.6</v>
      </c>
      <c r="G243" s="41">
        <v>5</v>
      </c>
      <c r="H243" s="97">
        <v>0.14664351852115942</v>
      </c>
      <c r="I243" s="98" t="s">
        <v>511</v>
      </c>
      <c r="J243" s="99">
        <v>211.16666666666666</v>
      </c>
      <c r="K243" s="112">
        <v>40584.831250000003</v>
      </c>
      <c r="L243" s="46">
        <v>48.2</v>
      </c>
      <c r="M243" s="101">
        <v>40584.828472222223</v>
      </c>
      <c r="N243" s="102">
        <v>-2</v>
      </c>
      <c r="O243" s="46">
        <v>48.2</v>
      </c>
      <c r="P243" s="57">
        <v>-2</v>
      </c>
      <c r="Q243" s="50">
        <v>3.5194444444444444</v>
      </c>
      <c r="R243" s="103">
        <v>48.2</v>
      </c>
      <c r="S243" s="104">
        <v>61.150899476466819</v>
      </c>
      <c r="T243" s="57">
        <v>125.6</v>
      </c>
      <c r="U243" s="105"/>
      <c r="V243" s="57">
        <v>50.2</v>
      </c>
      <c r="W243" s="57">
        <f t="shared" si="72"/>
        <v>10.950899476466816</v>
      </c>
      <c r="X243" s="86">
        <f t="shared" si="73"/>
        <v>2.2017999999999915</v>
      </c>
      <c r="Y243" s="86" t="str">
        <f t="shared" si="74"/>
        <v/>
      </c>
      <c r="Z243" s="44">
        <f t="shared" si="75"/>
        <v>1</v>
      </c>
      <c r="AA243" s="44" t="str">
        <f t="shared" si="76"/>
        <v>+</v>
      </c>
      <c r="AB243" s="89">
        <f t="shared" si="93"/>
        <v>52.401799999999994</v>
      </c>
      <c r="AC243" s="89">
        <f t="shared" si="93"/>
        <v>0.27759999999999985</v>
      </c>
      <c r="AD243" s="44">
        <f t="shared" si="77"/>
        <v>1</v>
      </c>
      <c r="AE243" s="44">
        <v>3.3</v>
      </c>
      <c r="AF243" s="87">
        <f t="shared" si="84"/>
        <v>0</v>
      </c>
      <c r="AG243" s="44">
        <f t="shared" si="85"/>
        <v>0</v>
      </c>
      <c r="AH243" s="90">
        <f t="shared" si="78"/>
        <v>59.150899476466819</v>
      </c>
      <c r="AI243" s="91">
        <f t="shared" si="86"/>
        <v>50.401799999999994</v>
      </c>
      <c r="AJ243" s="82">
        <f t="shared" si="79"/>
        <v>-1.7224000000000002</v>
      </c>
      <c r="AK243" s="271">
        <f t="shared" si="87"/>
        <v>106</v>
      </c>
      <c r="AL243" s="271">
        <f>VLOOKUP(AK243,RevisedCalcs!$AE$65:$AJ$72,2,FALSE)</f>
        <v>240</v>
      </c>
      <c r="AM243" s="92" t="str">
        <f t="shared" si="80"/>
        <v>-10 to 0</v>
      </c>
      <c r="AN243" s="93">
        <f t="shared" si="81"/>
        <v>1</v>
      </c>
      <c r="AO243" s="93" t="str">
        <f t="shared" si="88"/>
        <v>+</v>
      </c>
      <c r="AP243" s="94" t="str">
        <f t="shared" si="82"/>
        <v/>
      </c>
      <c r="AQ243" s="54">
        <v>0</v>
      </c>
      <c r="AR243" s="214">
        <f t="shared" si="83"/>
        <v>0</v>
      </c>
      <c r="AS243" s="214">
        <f t="shared" si="89"/>
        <v>0</v>
      </c>
      <c r="AT243" s="282">
        <f t="shared" si="90"/>
        <v>5.0333333333333332</v>
      </c>
      <c r="AU243" s="268">
        <f>IF(F243&gt;0,RevisedCalcs!$AB$53*F243,"")</f>
        <v>0.2231188047828635</v>
      </c>
      <c r="AV243" s="268" t="str">
        <f>IF(AU243&lt;&gt;"","",SUMIFS(RevisedCalcs!$AF$6:$BN$6,RevisedCalcs!$AF$4:$BN$4,"&lt;="&amp;AT243)/10^3*VLOOKUP(AK243,RevisedCalcs!$AE$65:$AJ$72,6,FALSE))</f>
        <v/>
      </c>
      <c r="AW243" s="270" t="str">
        <f ca="1">IF(AU243="","",IF(AR243=1,-AU243*OFFSET(RevisedCalcs!$AD$79,0,MATCH(E242*24*60,RevisedCalcs!$AE$80:$AI$80,1)),""))</f>
        <v/>
      </c>
      <c r="AX243" s="268">
        <f t="shared" ca="1" si="91"/>
        <v>0.2231188047828635</v>
      </c>
    </row>
    <row r="244" spans="1:50" x14ac:dyDescent="0.3">
      <c r="A244" s="107" t="s">
        <v>496</v>
      </c>
      <c r="B244" s="108">
        <v>17</v>
      </c>
      <c r="C244" s="109" t="s">
        <v>261</v>
      </c>
      <c r="D244" s="110">
        <v>40584.838888888888</v>
      </c>
      <c r="E244" s="111">
        <v>3.5648148148148154E-3</v>
      </c>
      <c r="F244" s="43">
        <v>2</v>
      </c>
      <c r="G244" s="41">
        <v>5</v>
      </c>
      <c r="H244" s="97">
        <v>4.1435185121372342E-3</v>
      </c>
      <c r="I244" s="98" t="s">
        <v>512</v>
      </c>
      <c r="J244" s="99">
        <v>5.9666666666666668</v>
      </c>
      <c r="K244" s="112">
        <v>40584.838888888888</v>
      </c>
      <c r="L244" s="46">
        <v>134.6</v>
      </c>
      <c r="M244" s="101">
        <v>40584.828472222223</v>
      </c>
      <c r="N244" s="102">
        <v>-2</v>
      </c>
      <c r="O244" s="46">
        <v>134.6</v>
      </c>
      <c r="P244" s="57">
        <v>-2</v>
      </c>
      <c r="Q244" s="50">
        <v>9.9444444444444446E-2</v>
      </c>
      <c r="R244" s="103">
        <v>134.6</v>
      </c>
      <c r="S244" s="104">
        <v>123.6667488198743</v>
      </c>
      <c r="T244" s="57">
        <v>181.4</v>
      </c>
      <c r="U244" s="105"/>
      <c r="V244" s="57">
        <v>136.6</v>
      </c>
      <c r="W244" s="57">
        <f t="shared" si="72"/>
        <v>12.933251180125694</v>
      </c>
      <c r="X244" s="86">
        <f t="shared" si="73"/>
        <v>84.1982</v>
      </c>
      <c r="Y244" s="86" t="str">
        <f t="shared" si="74"/>
        <v/>
      </c>
      <c r="Z244" s="44">
        <f t="shared" si="75"/>
        <v>0</v>
      </c>
      <c r="AA244" s="44" t="str">
        <f t="shared" si="76"/>
        <v>o</v>
      </c>
      <c r="AB244" s="89">
        <f t="shared" si="93"/>
        <v>52.401799999999994</v>
      </c>
      <c r="AC244" s="89">
        <f t="shared" si="93"/>
        <v>0.27759999999999985</v>
      </c>
      <c r="AD244" s="44">
        <f t="shared" si="77"/>
        <v>1</v>
      </c>
      <c r="AE244" s="44">
        <v>3.3</v>
      </c>
      <c r="AF244" s="87">
        <f t="shared" si="84"/>
        <v>0</v>
      </c>
      <c r="AG244" s="44">
        <f t="shared" si="85"/>
        <v>0</v>
      </c>
      <c r="AH244" s="90">
        <f t="shared" si="78"/>
        <v>121.6667488198743</v>
      </c>
      <c r="AI244" s="91">
        <f t="shared" si="86"/>
        <v>50.401799999999994</v>
      </c>
      <c r="AJ244" s="82">
        <f t="shared" si="79"/>
        <v>-1.7224000000000002</v>
      </c>
      <c r="AK244" s="271">
        <f t="shared" si="87"/>
        <v>101</v>
      </c>
      <c r="AL244" s="271">
        <f>VLOOKUP(AK244,RevisedCalcs!$AE$65:$AJ$72,2,FALSE)</f>
        <v>3</v>
      </c>
      <c r="AM244" s="92" t="str">
        <f t="shared" si="80"/>
        <v>-10 to 0</v>
      </c>
      <c r="AN244" s="93">
        <f t="shared" si="81"/>
        <v>0</v>
      </c>
      <c r="AO244" s="93" t="str">
        <f t="shared" si="88"/>
        <v>o</v>
      </c>
      <c r="AP244" s="94" t="str">
        <f t="shared" si="82"/>
        <v/>
      </c>
      <c r="AQ244" s="54">
        <v>0</v>
      </c>
      <c r="AR244" s="214">
        <f t="shared" si="83"/>
        <v>0</v>
      </c>
      <c r="AS244" s="214">
        <f t="shared" si="89"/>
        <v>0</v>
      </c>
      <c r="AT244" s="282">
        <f t="shared" si="90"/>
        <v>5.1333333333333337</v>
      </c>
      <c r="AU244" s="268">
        <f>IF(F244&gt;0,RevisedCalcs!$AB$53*F244,"")</f>
        <v>0.27889850597857935</v>
      </c>
      <c r="AV244" s="268" t="str">
        <f>IF(AU244&lt;&gt;"","",SUMIFS(RevisedCalcs!$AF$6:$BN$6,RevisedCalcs!$AF$4:$BN$4,"&lt;="&amp;AT244)/10^3*VLOOKUP(AK244,RevisedCalcs!$AE$65:$AJ$72,6,FALSE))</f>
        <v/>
      </c>
      <c r="AW244" s="270" t="str">
        <f ca="1">IF(AU244="","",IF(AR244=1,-AU244*OFFSET(RevisedCalcs!$AD$79,0,MATCH(E243*24*60,RevisedCalcs!$AE$80:$AI$80,1)),""))</f>
        <v/>
      </c>
      <c r="AX244" s="268">
        <f t="shared" ca="1" si="91"/>
        <v>0.27889850597857935</v>
      </c>
    </row>
    <row r="245" spans="1:50" x14ac:dyDescent="0.3">
      <c r="A245" s="107" t="s">
        <v>496</v>
      </c>
      <c r="B245" s="108">
        <v>18</v>
      </c>
      <c r="C245" s="109" t="s">
        <v>263</v>
      </c>
      <c r="D245" s="110">
        <v>40584.898611111108</v>
      </c>
      <c r="E245" s="111">
        <v>1.4456018518518519E-2</v>
      </c>
      <c r="F245" s="43">
        <v>8.8000000000000007</v>
      </c>
      <c r="G245" s="41">
        <v>5</v>
      </c>
      <c r="H245" s="97">
        <v>5.6157407409045845E-2</v>
      </c>
      <c r="I245" s="98" t="s">
        <v>513</v>
      </c>
      <c r="J245" s="99">
        <v>80.86666666666666</v>
      </c>
      <c r="K245" s="112">
        <v>40584.898611111108</v>
      </c>
      <c r="L245" s="46">
        <v>100.4</v>
      </c>
      <c r="M245" s="101">
        <v>40584.911805555559</v>
      </c>
      <c r="N245" s="102">
        <v>-5.0999999999999996</v>
      </c>
      <c r="O245" s="46">
        <v>100.4</v>
      </c>
      <c r="P245" s="57">
        <v>-5.0999999999999996</v>
      </c>
      <c r="Q245" s="50">
        <v>1.3477777777777777</v>
      </c>
      <c r="R245" s="103">
        <v>100.4</v>
      </c>
      <c r="S245" s="104">
        <v>122.00785743180714</v>
      </c>
      <c r="T245" s="57">
        <v>185</v>
      </c>
      <c r="U245" s="105"/>
      <c r="V245" s="57">
        <v>105.5</v>
      </c>
      <c r="W245" s="57">
        <f t="shared" si="72"/>
        <v>16.507857431807139</v>
      </c>
      <c r="X245" s="86">
        <f t="shared" si="73"/>
        <v>51.565560000000005</v>
      </c>
      <c r="Y245" s="86" t="str">
        <f t="shared" si="74"/>
        <v/>
      </c>
      <c r="Z245" s="44">
        <f t="shared" si="75"/>
        <v>0</v>
      </c>
      <c r="AA245" s="44" t="str">
        <f t="shared" si="76"/>
        <v>o</v>
      </c>
      <c r="AB245" s="89">
        <f t="shared" si="93"/>
        <v>53.934439999999995</v>
      </c>
      <c r="AC245" s="89">
        <f t="shared" si="93"/>
        <v>1.1133599999999997</v>
      </c>
      <c r="AD245" s="44">
        <f t="shared" si="77"/>
        <v>1</v>
      </c>
      <c r="AE245" s="44">
        <v>3.3</v>
      </c>
      <c r="AF245" s="87">
        <f t="shared" si="84"/>
        <v>0</v>
      </c>
      <c r="AG245" s="44">
        <f t="shared" si="85"/>
        <v>0</v>
      </c>
      <c r="AH245" s="90">
        <f t="shared" si="78"/>
        <v>116.90785743180714</v>
      </c>
      <c r="AI245" s="91">
        <f t="shared" si="86"/>
        <v>48.834439999999994</v>
      </c>
      <c r="AJ245" s="82">
        <f t="shared" si="79"/>
        <v>-3.98664</v>
      </c>
      <c r="AK245" s="271">
        <f t="shared" si="87"/>
        <v>104</v>
      </c>
      <c r="AL245" s="271">
        <f>VLOOKUP(AK245,RevisedCalcs!$AE$65:$AJ$72,2,FALSE)</f>
        <v>75</v>
      </c>
      <c r="AM245" s="92" t="str">
        <f t="shared" si="80"/>
        <v>-10 to 0</v>
      </c>
      <c r="AN245" s="93">
        <f t="shared" si="81"/>
        <v>0</v>
      </c>
      <c r="AO245" s="93" t="str">
        <f t="shared" si="88"/>
        <v>o</v>
      </c>
      <c r="AP245" s="94" t="str">
        <f t="shared" si="82"/>
        <v/>
      </c>
      <c r="AQ245" s="54">
        <v>0</v>
      </c>
      <c r="AR245" s="214">
        <f t="shared" si="83"/>
        <v>0</v>
      </c>
      <c r="AS245" s="214">
        <f t="shared" si="89"/>
        <v>0</v>
      </c>
      <c r="AT245" s="282">
        <f t="shared" si="90"/>
        <v>20.816666666666666</v>
      </c>
      <c r="AU245" s="268">
        <f>IF(F245&gt;0,RevisedCalcs!$AB$53*F245,"")</f>
        <v>1.2271534263057493</v>
      </c>
      <c r="AV245" s="268" t="str">
        <f>IF(AU245&lt;&gt;"","",SUMIFS(RevisedCalcs!$AF$6:$BN$6,RevisedCalcs!$AF$4:$BN$4,"&lt;="&amp;AT245)/10^3*VLOOKUP(AK245,RevisedCalcs!$AE$65:$AJ$72,6,FALSE))</f>
        <v/>
      </c>
      <c r="AW245" s="270" t="str">
        <f ca="1">IF(AU245="","",IF(AR245=1,-AU245*OFFSET(RevisedCalcs!$AD$79,0,MATCH(E244*24*60,RevisedCalcs!$AE$80:$AI$80,1)),""))</f>
        <v/>
      </c>
      <c r="AX245" s="268">
        <f t="shared" ca="1" si="91"/>
        <v>1.2271534263057493</v>
      </c>
    </row>
    <row r="246" spans="1:50" x14ac:dyDescent="0.3">
      <c r="A246" s="107" t="s">
        <v>496</v>
      </c>
      <c r="B246" s="108">
        <v>19</v>
      </c>
      <c r="C246" s="109" t="s">
        <v>265</v>
      </c>
      <c r="D246" s="110">
        <v>40585.27847222222</v>
      </c>
      <c r="E246" s="111">
        <v>2.1504629629629627E-2</v>
      </c>
      <c r="F246" s="43">
        <v>5.5</v>
      </c>
      <c r="G246" s="41">
        <v>6</v>
      </c>
      <c r="H246" s="97">
        <v>0.36540509259066312</v>
      </c>
      <c r="I246" s="98" t="s">
        <v>514</v>
      </c>
      <c r="J246" s="99">
        <v>526.18333333333328</v>
      </c>
      <c r="K246" s="112">
        <v>40585.27847222222</v>
      </c>
      <c r="L246" s="46">
        <v>37.4</v>
      </c>
      <c r="M246" s="101">
        <v>40585.286805555559</v>
      </c>
      <c r="N246" s="102">
        <v>-5.0999999999999996</v>
      </c>
      <c r="O246" s="46">
        <v>37.4</v>
      </c>
      <c r="P246" s="57">
        <v>-5.0999999999999996</v>
      </c>
      <c r="Q246" s="50">
        <v>8.7697222222222209</v>
      </c>
      <c r="R246" s="103">
        <v>37.4</v>
      </c>
      <c r="S246" s="104">
        <v>12.018131830658502</v>
      </c>
      <c r="T246" s="57">
        <v>183.2</v>
      </c>
      <c r="U246" s="105"/>
      <c r="V246" s="86">
        <v>42.5</v>
      </c>
      <c r="W246" s="86">
        <f t="shared" si="72"/>
        <v>30.481868169341496</v>
      </c>
      <c r="X246" s="86">
        <f t="shared" si="73"/>
        <v>11.434439999999995</v>
      </c>
      <c r="Y246" s="86" t="str">
        <f t="shared" si="74"/>
        <v>Y</v>
      </c>
      <c r="Z246" s="88">
        <f t="shared" si="75"/>
        <v>1</v>
      </c>
      <c r="AA246" s="88" t="str">
        <f t="shared" si="76"/>
        <v>+</v>
      </c>
      <c r="AB246" s="89">
        <f t="shared" si="93"/>
        <v>53.934439999999995</v>
      </c>
      <c r="AC246" s="89">
        <f t="shared" si="93"/>
        <v>1.1133599999999997</v>
      </c>
      <c r="AD246" s="88">
        <f t="shared" si="77"/>
        <v>1</v>
      </c>
      <c r="AE246" s="88">
        <v>3.3</v>
      </c>
      <c r="AF246" s="87">
        <f t="shared" si="84"/>
        <v>1</v>
      </c>
      <c r="AG246" s="88">
        <f t="shared" si="85"/>
        <v>1</v>
      </c>
      <c r="AH246" s="90">
        <f t="shared" si="78"/>
        <v>6.9181318306585027</v>
      </c>
      <c r="AI246" s="91">
        <f t="shared" si="86"/>
        <v>48.834439999999994</v>
      </c>
      <c r="AJ246" s="82">
        <f t="shared" si="79"/>
        <v>-3.98664</v>
      </c>
      <c r="AK246" s="271">
        <f t="shared" si="87"/>
        <v>107</v>
      </c>
      <c r="AL246" s="271">
        <f>VLOOKUP(AK246,RevisedCalcs!$AE$65:$AJ$72,2,FALSE)</f>
        <v>540</v>
      </c>
      <c r="AM246" s="92" t="str">
        <f t="shared" si="80"/>
        <v>-10 to 0</v>
      </c>
      <c r="AN246" s="93">
        <f t="shared" si="81"/>
        <v>1</v>
      </c>
      <c r="AO246" s="93" t="str">
        <f t="shared" si="88"/>
        <v>+</v>
      </c>
      <c r="AP246" s="94" t="str">
        <f t="shared" si="82"/>
        <v/>
      </c>
      <c r="AQ246" s="54">
        <v>0</v>
      </c>
      <c r="AR246" s="214">
        <f t="shared" si="83"/>
        <v>0</v>
      </c>
      <c r="AS246" s="214">
        <f t="shared" si="89"/>
        <v>0</v>
      </c>
      <c r="AT246" s="282">
        <f t="shared" si="90"/>
        <v>30.966666666666665</v>
      </c>
      <c r="AU246" s="268">
        <f>IF(F246&gt;0,RevisedCalcs!$AB$53*F246,"")</f>
        <v>0.76697089144109321</v>
      </c>
      <c r="AV246" s="268" t="str">
        <f>IF(AU246&lt;&gt;"","",SUMIFS(RevisedCalcs!$AF$6:$BN$6,RevisedCalcs!$AF$4:$BN$4,"&lt;="&amp;AT246)/10^3*VLOOKUP(AK246,RevisedCalcs!$AE$65:$AJ$72,6,FALSE))</f>
        <v/>
      </c>
      <c r="AW246" s="270" t="str">
        <f ca="1">IF(AU246="","",IF(AR246=1,-AU246*OFFSET(RevisedCalcs!$AD$79,0,MATCH(E245*24*60,RevisedCalcs!$AE$80:$AI$80,1)),""))</f>
        <v/>
      </c>
      <c r="AX246" s="268">
        <f t="shared" ca="1" si="91"/>
        <v>0.76697089144109321</v>
      </c>
    </row>
    <row r="247" spans="1:50" x14ac:dyDescent="0.3">
      <c r="A247" s="107" t="s">
        <v>496</v>
      </c>
      <c r="B247" s="108">
        <v>20</v>
      </c>
      <c r="C247" s="109" t="s">
        <v>267</v>
      </c>
      <c r="D247" s="110">
        <v>40585.513194444444</v>
      </c>
      <c r="E247" s="111">
        <v>4.8263888888888887E-3</v>
      </c>
      <c r="F247" s="43">
        <v>2.2999999999999998</v>
      </c>
      <c r="G247" s="41">
        <v>6</v>
      </c>
      <c r="H247" s="97">
        <v>0.21321759259444661</v>
      </c>
      <c r="I247" s="98" t="s">
        <v>515</v>
      </c>
      <c r="J247" s="99">
        <v>307.03333333333336</v>
      </c>
      <c r="K247" s="112">
        <v>40585.513194444444</v>
      </c>
      <c r="L247" s="46">
        <v>28.4</v>
      </c>
      <c r="M247" s="101">
        <v>40585.506249999999</v>
      </c>
      <c r="N247" s="102">
        <v>-5.8</v>
      </c>
      <c r="O247" s="46">
        <v>28.4</v>
      </c>
      <c r="P247" s="57">
        <v>-5.8</v>
      </c>
      <c r="Q247" s="50">
        <v>5.1172222222222228</v>
      </c>
      <c r="R247" s="103">
        <v>28.4</v>
      </c>
      <c r="S247" s="104">
        <v>37.73535116441743</v>
      </c>
      <c r="T247" s="57">
        <v>134.6</v>
      </c>
      <c r="U247" s="105"/>
      <c r="V247" s="57">
        <v>34.199999999999996</v>
      </c>
      <c r="W247" s="57">
        <f t="shared" si="72"/>
        <v>3.5353511644174347</v>
      </c>
      <c r="X247" s="86">
        <f t="shared" si="73"/>
        <v>20.08052</v>
      </c>
      <c r="Y247" s="86" t="str">
        <f t="shared" si="74"/>
        <v/>
      </c>
      <c r="Z247" s="44">
        <f t="shared" si="75"/>
        <v>0</v>
      </c>
      <c r="AA247" s="44" t="str">
        <f t="shared" si="76"/>
        <v>o</v>
      </c>
      <c r="AB247" s="89">
        <f t="shared" ref="AB247:AC266" si="94">(AB$3+AB$4*$N247)-$N247</f>
        <v>54.280519999999996</v>
      </c>
      <c r="AC247" s="89">
        <f t="shared" si="94"/>
        <v>1.3020800000000001</v>
      </c>
      <c r="AD247" s="44">
        <f t="shared" si="77"/>
        <v>1</v>
      </c>
      <c r="AE247" s="44">
        <v>3.3</v>
      </c>
      <c r="AF247" s="87">
        <f t="shared" si="84"/>
        <v>0</v>
      </c>
      <c r="AG247" s="44">
        <f t="shared" si="85"/>
        <v>0</v>
      </c>
      <c r="AH247" s="90">
        <f t="shared" si="78"/>
        <v>31.93535116441743</v>
      </c>
      <c r="AI247" s="91">
        <f t="shared" si="86"/>
        <v>48.480519999999999</v>
      </c>
      <c r="AJ247" s="82">
        <f t="shared" si="79"/>
        <v>-4.4979199999999997</v>
      </c>
      <c r="AK247" s="271">
        <f t="shared" si="87"/>
        <v>106</v>
      </c>
      <c r="AL247" s="271">
        <f>VLOOKUP(AK247,RevisedCalcs!$AE$65:$AJ$72,2,FALSE)</f>
        <v>240</v>
      </c>
      <c r="AM247" s="92" t="str">
        <f t="shared" si="80"/>
        <v>-10 to 0</v>
      </c>
      <c r="AN247" s="93">
        <f t="shared" si="81"/>
        <v>0</v>
      </c>
      <c r="AO247" s="93" t="str">
        <f t="shared" si="88"/>
        <v>o</v>
      </c>
      <c r="AP247" s="94" t="str">
        <f t="shared" si="82"/>
        <v/>
      </c>
      <c r="AQ247" s="54">
        <v>0</v>
      </c>
      <c r="AR247" s="214">
        <f t="shared" si="83"/>
        <v>0</v>
      </c>
      <c r="AS247" s="214">
        <f t="shared" si="89"/>
        <v>0</v>
      </c>
      <c r="AT247" s="282">
        <f t="shared" si="90"/>
        <v>6.95</v>
      </c>
      <c r="AU247" s="268">
        <f>IF(F247&gt;0,RevisedCalcs!$AB$53*F247,"")</f>
        <v>0.32073328187536621</v>
      </c>
      <c r="AV247" s="268" t="str">
        <f>IF(AU247&lt;&gt;"","",SUMIFS(RevisedCalcs!$AF$6:$BN$6,RevisedCalcs!$AF$4:$BN$4,"&lt;="&amp;AT247)/10^3*VLOOKUP(AK247,RevisedCalcs!$AE$65:$AJ$72,6,FALSE))</f>
        <v/>
      </c>
      <c r="AW247" s="270" t="str">
        <f ca="1">IF(AU247="","",IF(AR247=1,-AU247*OFFSET(RevisedCalcs!$AD$79,0,MATCH(E246*24*60,RevisedCalcs!$AE$80:$AI$80,1)),""))</f>
        <v/>
      </c>
      <c r="AX247" s="268">
        <f t="shared" ca="1" si="91"/>
        <v>0.32073328187536621</v>
      </c>
    </row>
    <row r="248" spans="1:50" x14ac:dyDescent="0.3">
      <c r="A248" s="107" t="s">
        <v>496</v>
      </c>
      <c r="B248" s="108">
        <v>21</v>
      </c>
      <c r="C248" s="109" t="s">
        <v>269</v>
      </c>
      <c r="D248" s="110">
        <v>40585.523611111108</v>
      </c>
      <c r="E248" s="111">
        <v>5.2662037037037035E-3</v>
      </c>
      <c r="F248" s="43">
        <v>1.6</v>
      </c>
      <c r="G248" s="41">
        <v>6</v>
      </c>
      <c r="H248" s="97">
        <v>5.5902777748997323E-3</v>
      </c>
      <c r="I248" s="98" t="s">
        <v>516</v>
      </c>
      <c r="J248" s="99">
        <v>8.0500000000000007</v>
      </c>
      <c r="K248" s="112">
        <v>40585.523611111108</v>
      </c>
      <c r="L248" s="46">
        <v>143.6</v>
      </c>
      <c r="M248" s="101">
        <v>40585.536805555559</v>
      </c>
      <c r="N248" s="102">
        <v>-5.0999999999999996</v>
      </c>
      <c r="O248" s="46">
        <v>143.6</v>
      </c>
      <c r="P248" s="57">
        <v>-5.0999999999999996</v>
      </c>
      <c r="Q248" s="50">
        <v>0.13416666666666668</v>
      </c>
      <c r="R248" s="103">
        <v>143.6</v>
      </c>
      <c r="S248" s="104">
        <v>133.92167237723137</v>
      </c>
      <c r="T248" s="57">
        <v>181.4</v>
      </c>
      <c r="U248" s="105"/>
      <c r="V248" s="57">
        <v>148.69999999999999</v>
      </c>
      <c r="W248" s="57">
        <f t="shared" si="72"/>
        <v>14.778327622768614</v>
      </c>
      <c r="X248" s="86">
        <f t="shared" si="73"/>
        <v>94.765559999999994</v>
      </c>
      <c r="Y248" s="86" t="str">
        <f t="shared" si="74"/>
        <v/>
      </c>
      <c r="Z248" s="44">
        <f t="shared" si="75"/>
        <v>0</v>
      </c>
      <c r="AA248" s="44" t="str">
        <f t="shared" si="76"/>
        <v>o</v>
      </c>
      <c r="AB248" s="89">
        <f t="shared" si="94"/>
        <v>53.934439999999995</v>
      </c>
      <c r="AC248" s="89">
        <f t="shared" si="94"/>
        <v>1.1133599999999997</v>
      </c>
      <c r="AD248" s="44">
        <f t="shared" si="77"/>
        <v>1</v>
      </c>
      <c r="AE248" s="44">
        <v>3.3</v>
      </c>
      <c r="AF248" s="87">
        <f t="shared" si="84"/>
        <v>0</v>
      </c>
      <c r="AG248" s="44">
        <f t="shared" si="85"/>
        <v>0</v>
      </c>
      <c r="AH248" s="90">
        <f t="shared" si="78"/>
        <v>128.82167237723138</v>
      </c>
      <c r="AI248" s="91">
        <f t="shared" si="86"/>
        <v>48.834439999999994</v>
      </c>
      <c r="AJ248" s="82">
        <f t="shared" si="79"/>
        <v>-3.98664</v>
      </c>
      <c r="AK248" s="271">
        <f t="shared" si="87"/>
        <v>102</v>
      </c>
      <c r="AL248" s="271">
        <f>VLOOKUP(AK248,RevisedCalcs!$AE$65:$AJ$72,2,FALSE)</f>
        <v>18</v>
      </c>
      <c r="AM248" s="92" t="str">
        <f t="shared" si="80"/>
        <v>-10 to 0</v>
      </c>
      <c r="AN248" s="93">
        <f t="shared" si="81"/>
        <v>0</v>
      </c>
      <c r="AO248" s="93" t="str">
        <f t="shared" si="88"/>
        <v>o</v>
      </c>
      <c r="AP248" s="94" t="str">
        <f t="shared" si="82"/>
        <v/>
      </c>
      <c r="AQ248" s="54">
        <v>0</v>
      </c>
      <c r="AR248" s="214">
        <f t="shared" si="83"/>
        <v>0</v>
      </c>
      <c r="AS248" s="214">
        <f t="shared" si="89"/>
        <v>0</v>
      </c>
      <c r="AT248" s="282">
        <f t="shared" si="90"/>
        <v>7.583333333333333</v>
      </c>
      <c r="AU248" s="268">
        <f>IF(F248&gt;0,RevisedCalcs!$AB$53*F248,"")</f>
        <v>0.2231188047828635</v>
      </c>
      <c r="AV248" s="268" t="str">
        <f>IF(AU248&lt;&gt;"","",SUMIFS(RevisedCalcs!$AF$6:$BN$6,RevisedCalcs!$AF$4:$BN$4,"&lt;="&amp;AT248)/10^3*VLOOKUP(AK248,RevisedCalcs!$AE$65:$AJ$72,6,FALSE))</f>
        <v/>
      </c>
      <c r="AW248" s="270" t="str">
        <f ca="1">IF(AU248="","",IF(AR248=1,-AU248*OFFSET(RevisedCalcs!$AD$79,0,MATCH(E247*24*60,RevisedCalcs!$AE$80:$AI$80,1)),""))</f>
        <v/>
      </c>
      <c r="AX248" s="268">
        <f t="shared" ca="1" si="91"/>
        <v>0.2231188047828635</v>
      </c>
    </row>
    <row r="249" spans="1:50" x14ac:dyDescent="0.3">
      <c r="A249" s="107" t="s">
        <v>496</v>
      </c>
      <c r="B249" s="108">
        <v>22</v>
      </c>
      <c r="C249" s="109" t="s">
        <v>271</v>
      </c>
      <c r="D249" s="110">
        <v>40585.759027777778</v>
      </c>
      <c r="E249" s="111">
        <v>5.5671296296296302E-3</v>
      </c>
      <c r="F249" s="43">
        <v>2.5</v>
      </c>
      <c r="G249" s="41">
        <v>6</v>
      </c>
      <c r="H249" s="97">
        <v>0.23015046296495711</v>
      </c>
      <c r="I249" s="98" t="s">
        <v>517</v>
      </c>
      <c r="J249" s="99">
        <v>331.41666666666669</v>
      </c>
      <c r="K249" s="112">
        <v>40585.759027777778</v>
      </c>
      <c r="L249" s="46">
        <v>23</v>
      </c>
      <c r="M249" s="101">
        <v>40585.745138888888</v>
      </c>
      <c r="N249" s="102">
        <v>-6</v>
      </c>
      <c r="O249" s="46">
        <v>23</v>
      </c>
      <c r="P249" s="57">
        <v>-6</v>
      </c>
      <c r="Q249" s="50">
        <v>5.5236111111111112</v>
      </c>
      <c r="R249" s="103">
        <v>23</v>
      </c>
      <c r="S249" s="104">
        <v>32.92212027330104</v>
      </c>
      <c r="T249" s="57">
        <v>140</v>
      </c>
      <c r="U249" s="105"/>
      <c r="V249" s="57">
        <v>29</v>
      </c>
      <c r="W249" s="57">
        <f t="shared" si="72"/>
        <v>3.9221202733010401</v>
      </c>
      <c r="X249" s="86">
        <f t="shared" si="73"/>
        <v>25.379399999999997</v>
      </c>
      <c r="Y249" s="86" t="str">
        <f t="shared" si="74"/>
        <v/>
      </c>
      <c r="Z249" s="44">
        <f t="shared" si="75"/>
        <v>0</v>
      </c>
      <c r="AA249" s="44" t="str">
        <f t="shared" si="76"/>
        <v>o</v>
      </c>
      <c r="AB249" s="89">
        <f t="shared" si="94"/>
        <v>54.379399999999997</v>
      </c>
      <c r="AC249" s="89">
        <f t="shared" si="94"/>
        <v>1.3559999999999999</v>
      </c>
      <c r="AD249" s="44">
        <f t="shared" si="77"/>
        <v>0</v>
      </c>
      <c r="AE249" s="44">
        <v>3.3</v>
      </c>
      <c r="AF249" s="87">
        <f t="shared" si="84"/>
        <v>0</v>
      </c>
      <c r="AG249" s="44">
        <f t="shared" si="85"/>
        <v>0</v>
      </c>
      <c r="AH249" s="90">
        <f t="shared" si="78"/>
        <v>26.92212027330104</v>
      </c>
      <c r="AI249" s="91">
        <f t="shared" si="86"/>
        <v>48.379399999999997</v>
      </c>
      <c r="AJ249" s="82">
        <f t="shared" si="79"/>
        <v>-4.6440000000000001</v>
      </c>
      <c r="AK249" s="271">
        <f t="shared" si="87"/>
        <v>106</v>
      </c>
      <c r="AL249" s="271">
        <f>VLOOKUP(AK249,RevisedCalcs!$AE$65:$AJ$72,2,FALSE)</f>
        <v>240</v>
      </c>
      <c r="AM249" s="92" t="str">
        <f t="shared" si="80"/>
        <v>-10 to 0</v>
      </c>
      <c r="AN249" s="93">
        <f t="shared" si="81"/>
        <v>0</v>
      </c>
      <c r="AO249" s="93" t="str">
        <f t="shared" si="88"/>
        <v>o</v>
      </c>
      <c r="AP249" s="94" t="str">
        <f t="shared" si="82"/>
        <v/>
      </c>
      <c r="AQ249" s="54">
        <v>0</v>
      </c>
      <c r="AR249" s="214">
        <f t="shared" si="83"/>
        <v>0</v>
      </c>
      <c r="AS249" s="214">
        <f t="shared" si="89"/>
        <v>0</v>
      </c>
      <c r="AT249" s="282">
        <f t="shared" si="90"/>
        <v>8.0166666666666675</v>
      </c>
      <c r="AU249" s="268">
        <f>IF(F249&gt;0,RevisedCalcs!$AB$53*F249,"")</f>
        <v>0.34862313247322418</v>
      </c>
      <c r="AV249" s="268" t="str">
        <f>IF(AU249&lt;&gt;"","",SUMIFS(RevisedCalcs!$AF$6:$BN$6,RevisedCalcs!$AF$4:$BN$4,"&lt;="&amp;AT249)/10^3*VLOOKUP(AK249,RevisedCalcs!$AE$65:$AJ$72,6,FALSE))</f>
        <v/>
      </c>
      <c r="AW249" s="270" t="str">
        <f ca="1">IF(AU249="","",IF(AR249=1,-AU249*OFFSET(RevisedCalcs!$AD$79,0,MATCH(E248*24*60,RevisedCalcs!$AE$80:$AI$80,1)),""))</f>
        <v/>
      </c>
      <c r="AX249" s="268">
        <f t="shared" ca="1" si="91"/>
        <v>0.34862313247322418</v>
      </c>
    </row>
    <row r="250" spans="1:50" x14ac:dyDescent="0.3">
      <c r="A250" s="107" t="s">
        <v>496</v>
      </c>
      <c r="B250" s="108">
        <v>23</v>
      </c>
      <c r="C250" s="109" t="s">
        <v>273</v>
      </c>
      <c r="D250" s="110">
        <v>40585.993750000001</v>
      </c>
      <c r="E250" s="111">
        <v>5.3819444444444453E-3</v>
      </c>
      <c r="F250" s="43">
        <v>2.6</v>
      </c>
      <c r="G250" s="41">
        <v>6</v>
      </c>
      <c r="H250" s="97">
        <v>0.22915509259473765</v>
      </c>
      <c r="I250" s="98" t="s">
        <v>518</v>
      </c>
      <c r="J250" s="99">
        <v>329.98333333333335</v>
      </c>
      <c r="K250" s="112">
        <v>40585.993750000001</v>
      </c>
      <c r="L250" s="46">
        <v>15.8</v>
      </c>
      <c r="M250" s="101">
        <v>40585.995138888888</v>
      </c>
      <c r="N250" s="102">
        <v>-16.100000000000001</v>
      </c>
      <c r="O250" s="46">
        <v>15.8</v>
      </c>
      <c r="P250" s="57">
        <v>-16.100000000000001</v>
      </c>
      <c r="Q250" s="50">
        <v>5.4997222222222222</v>
      </c>
      <c r="R250" s="103">
        <v>15.8</v>
      </c>
      <c r="S250" s="104">
        <v>27.630427711064524</v>
      </c>
      <c r="T250" s="57">
        <v>134.6</v>
      </c>
      <c r="U250" s="105"/>
      <c r="V250" s="57">
        <v>31.900000000000002</v>
      </c>
      <c r="W250" s="57">
        <f t="shared" si="72"/>
        <v>4.2695722889354784</v>
      </c>
      <c r="X250" s="86">
        <f t="shared" si="73"/>
        <v>27.472839999999994</v>
      </c>
      <c r="Y250" s="86" t="str">
        <f t="shared" si="74"/>
        <v/>
      </c>
      <c r="Z250" s="44">
        <f t="shared" si="75"/>
        <v>0</v>
      </c>
      <c r="AA250" s="44" t="str">
        <f t="shared" si="76"/>
        <v>o</v>
      </c>
      <c r="AB250" s="89">
        <f t="shared" si="94"/>
        <v>59.372839999999997</v>
      </c>
      <c r="AC250" s="89">
        <f t="shared" si="94"/>
        <v>4.0789600000000004</v>
      </c>
      <c r="AD250" s="44">
        <f t="shared" si="77"/>
        <v>1</v>
      </c>
      <c r="AE250" s="44">
        <v>3.3</v>
      </c>
      <c r="AF250" s="87">
        <f t="shared" si="84"/>
        <v>0</v>
      </c>
      <c r="AG250" s="44">
        <f t="shared" si="85"/>
        <v>0</v>
      </c>
      <c r="AH250" s="90">
        <f t="shared" si="78"/>
        <v>11.530427711064522</v>
      </c>
      <c r="AI250" s="91">
        <f t="shared" si="86"/>
        <v>43.272839999999995</v>
      </c>
      <c r="AJ250" s="82">
        <f t="shared" si="79"/>
        <v>-12.021040000000001</v>
      </c>
      <c r="AK250" s="271">
        <f t="shared" si="87"/>
        <v>106</v>
      </c>
      <c r="AL250" s="271">
        <f>VLOOKUP(AK250,RevisedCalcs!$AE$65:$AJ$72,2,FALSE)</f>
        <v>240</v>
      </c>
      <c r="AM250" s="92" t="str">
        <f t="shared" si="80"/>
        <v>-20 to -10</v>
      </c>
      <c r="AN250" s="93">
        <f t="shared" si="81"/>
        <v>0</v>
      </c>
      <c r="AO250" s="93" t="str">
        <f t="shared" si="88"/>
        <v>o</v>
      </c>
      <c r="AP250" s="94" t="str">
        <f t="shared" si="82"/>
        <v/>
      </c>
      <c r="AQ250" s="54">
        <v>0</v>
      </c>
      <c r="AR250" s="214">
        <f t="shared" si="83"/>
        <v>0</v>
      </c>
      <c r="AS250" s="214">
        <f t="shared" si="89"/>
        <v>0</v>
      </c>
      <c r="AT250" s="282">
        <f t="shared" si="90"/>
        <v>7.7500000000000009</v>
      </c>
      <c r="AU250" s="268">
        <f>IF(F250&gt;0,RevisedCalcs!$AB$53*F250,"")</f>
        <v>0.36256805777215317</v>
      </c>
      <c r="AV250" s="268" t="str">
        <f>IF(AU250&lt;&gt;"","",SUMIFS(RevisedCalcs!$AF$6:$BN$6,RevisedCalcs!$AF$4:$BN$4,"&lt;="&amp;AT250)/10^3*VLOOKUP(AK250,RevisedCalcs!$AE$65:$AJ$72,6,FALSE))</f>
        <v/>
      </c>
      <c r="AW250" s="270" t="str">
        <f ca="1">IF(AU250="","",IF(AR250=1,-AU250*OFFSET(RevisedCalcs!$AD$79,0,MATCH(E249*24*60,RevisedCalcs!$AE$80:$AI$80,1)),""))</f>
        <v/>
      </c>
      <c r="AX250" s="268">
        <f t="shared" ca="1" si="91"/>
        <v>0.36256805777215317</v>
      </c>
    </row>
    <row r="251" spans="1:50" x14ac:dyDescent="0.3">
      <c r="A251" s="107" t="s">
        <v>496</v>
      </c>
      <c r="B251" s="108">
        <v>24</v>
      </c>
      <c r="C251" s="109" t="s">
        <v>275</v>
      </c>
      <c r="D251" s="110">
        <v>40586.02847222222</v>
      </c>
      <c r="E251" s="111">
        <v>5.0810185185185186E-3</v>
      </c>
      <c r="F251" s="43">
        <v>2.6</v>
      </c>
      <c r="G251" s="41">
        <v>7</v>
      </c>
      <c r="H251" s="97">
        <v>2.9340277775190771E-2</v>
      </c>
      <c r="I251" s="98" t="s">
        <v>519</v>
      </c>
      <c r="J251" s="99">
        <v>42.25</v>
      </c>
      <c r="K251" s="112">
        <v>40586.02847222222</v>
      </c>
      <c r="L251" s="46">
        <v>107.6</v>
      </c>
      <c r="M251" s="101">
        <v>40586.036805555559</v>
      </c>
      <c r="N251" s="102">
        <v>-15</v>
      </c>
      <c r="O251" s="46">
        <v>107.6</v>
      </c>
      <c r="P251" s="57">
        <v>-15</v>
      </c>
      <c r="Q251" s="50">
        <v>0.70416666666666672</v>
      </c>
      <c r="R251" s="103">
        <v>107.6</v>
      </c>
      <c r="S251" s="104">
        <v>119.85219286507507</v>
      </c>
      <c r="T251" s="57">
        <v>165.2</v>
      </c>
      <c r="U251" s="105"/>
      <c r="V251" s="57">
        <v>122.6</v>
      </c>
      <c r="W251" s="57">
        <f t="shared" si="72"/>
        <v>2.7478071349249262</v>
      </c>
      <c r="X251" s="86">
        <f t="shared" si="73"/>
        <v>63.771000000000001</v>
      </c>
      <c r="Y251" s="86" t="str">
        <f t="shared" si="74"/>
        <v>Y</v>
      </c>
      <c r="Z251" s="44">
        <f t="shared" si="75"/>
        <v>0</v>
      </c>
      <c r="AA251" s="44" t="str">
        <f t="shared" si="76"/>
        <v>o</v>
      </c>
      <c r="AB251" s="89">
        <f t="shared" si="94"/>
        <v>58.828999999999994</v>
      </c>
      <c r="AC251" s="89">
        <f t="shared" si="94"/>
        <v>3.7823999999999991</v>
      </c>
      <c r="AD251" s="44">
        <f t="shared" si="77"/>
        <v>1</v>
      </c>
      <c r="AE251" s="44">
        <v>3.3</v>
      </c>
      <c r="AF251" s="87">
        <f t="shared" si="84"/>
        <v>0</v>
      </c>
      <c r="AG251" s="44">
        <f t="shared" si="85"/>
        <v>0</v>
      </c>
      <c r="AH251" s="90">
        <f t="shared" si="78"/>
        <v>104.85219286507507</v>
      </c>
      <c r="AI251" s="91">
        <f t="shared" si="86"/>
        <v>43.828999999999994</v>
      </c>
      <c r="AJ251" s="82">
        <f t="shared" si="79"/>
        <v>-11.217600000000001</v>
      </c>
      <c r="AK251" s="271">
        <f t="shared" si="87"/>
        <v>103</v>
      </c>
      <c r="AL251" s="271">
        <f>VLOOKUP(AK251,RevisedCalcs!$AE$65:$AJ$72,2,FALSE)</f>
        <v>45</v>
      </c>
      <c r="AM251" s="92" t="str">
        <f t="shared" si="80"/>
        <v>-20 to -10</v>
      </c>
      <c r="AN251" s="93">
        <f t="shared" si="81"/>
        <v>0</v>
      </c>
      <c r="AO251" s="93" t="str">
        <f t="shared" si="88"/>
        <v>o</v>
      </c>
      <c r="AP251" s="94" t="str">
        <f t="shared" si="82"/>
        <v/>
      </c>
      <c r="AQ251" s="54">
        <v>0</v>
      </c>
      <c r="AR251" s="214">
        <f t="shared" si="83"/>
        <v>0</v>
      </c>
      <c r="AS251" s="214">
        <f t="shared" si="89"/>
        <v>0</v>
      </c>
      <c r="AT251" s="282">
        <f t="shared" si="90"/>
        <v>7.3166666666666664</v>
      </c>
      <c r="AU251" s="268">
        <f>IF(F251&gt;0,RevisedCalcs!$AB$53*F251,"")</f>
        <v>0.36256805777215317</v>
      </c>
      <c r="AV251" s="268" t="str">
        <f>IF(AU251&lt;&gt;"","",SUMIFS(RevisedCalcs!$AF$6:$BN$6,RevisedCalcs!$AF$4:$BN$4,"&lt;="&amp;AT251)/10^3*VLOOKUP(AK251,RevisedCalcs!$AE$65:$AJ$72,6,FALSE))</f>
        <v/>
      </c>
      <c r="AW251" s="270" t="str">
        <f ca="1">IF(AU251="","",IF(AR251=1,-AU251*OFFSET(RevisedCalcs!$AD$79,0,MATCH(E250*24*60,RevisedCalcs!$AE$80:$AI$80,1)),""))</f>
        <v/>
      </c>
      <c r="AX251" s="268">
        <f t="shared" ca="1" si="91"/>
        <v>0.36256805777215317</v>
      </c>
    </row>
    <row r="252" spans="1:50" x14ac:dyDescent="0.3">
      <c r="A252" s="107" t="s">
        <v>496</v>
      </c>
      <c r="B252" s="108">
        <v>25</v>
      </c>
      <c r="C252" s="109" t="s">
        <v>277</v>
      </c>
      <c r="D252" s="110">
        <v>40586.580555555556</v>
      </c>
      <c r="E252" s="111">
        <v>2.255787037037037E-2</v>
      </c>
      <c r="F252" s="43">
        <v>5.7</v>
      </c>
      <c r="G252" s="41">
        <v>7</v>
      </c>
      <c r="H252" s="97">
        <v>0.54700231481547235</v>
      </c>
      <c r="I252" s="98" t="s">
        <v>520</v>
      </c>
      <c r="J252" s="99">
        <v>787.68333333333328</v>
      </c>
      <c r="K252" s="112">
        <v>40586.580555555556</v>
      </c>
      <c r="L252" s="46">
        <v>46.4</v>
      </c>
      <c r="M252" s="101">
        <v>40586.578472222223</v>
      </c>
      <c r="N252" s="102">
        <v>-15</v>
      </c>
      <c r="O252" s="46">
        <v>46.4</v>
      </c>
      <c r="P252" s="57">
        <v>-15</v>
      </c>
      <c r="Q252" s="50">
        <v>13.128055555555555</v>
      </c>
      <c r="R252" s="103">
        <v>46.4</v>
      </c>
      <c r="S252" s="104">
        <v>2.8884468759523116</v>
      </c>
      <c r="T252" s="57">
        <v>181.4</v>
      </c>
      <c r="U252" s="105"/>
      <c r="V252" s="86">
        <v>61.4</v>
      </c>
      <c r="W252" s="86">
        <f t="shared" si="72"/>
        <v>58.511553124047687</v>
      </c>
      <c r="X252" s="86">
        <f t="shared" si="73"/>
        <v>2.5710000000000051</v>
      </c>
      <c r="Y252" s="86" t="str">
        <f t="shared" si="74"/>
        <v/>
      </c>
      <c r="Z252" s="88">
        <f t="shared" si="75"/>
        <v>1</v>
      </c>
      <c r="AA252" s="88" t="str">
        <f t="shared" si="76"/>
        <v>+</v>
      </c>
      <c r="AB252" s="89">
        <f t="shared" si="94"/>
        <v>58.828999999999994</v>
      </c>
      <c r="AC252" s="89">
        <f t="shared" si="94"/>
        <v>3.7823999999999991</v>
      </c>
      <c r="AD252" s="88">
        <f t="shared" si="77"/>
        <v>1</v>
      </c>
      <c r="AE252" s="88">
        <v>3.3</v>
      </c>
      <c r="AF252" s="87">
        <f t="shared" si="84"/>
        <v>1</v>
      </c>
      <c r="AG252" s="88">
        <f t="shared" si="85"/>
        <v>1</v>
      </c>
      <c r="AH252" s="90">
        <f t="shared" si="78"/>
        <v>-12.111553124047688</v>
      </c>
      <c r="AI252" s="91">
        <f t="shared" si="86"/>
        <v>43.828999999999994</v>
      </c>
      <c r="AJ252" s="82">
        <f t="shared" si="79"/>
        <v>-11.217600000000001</v>
      </c>
      <c r="AK252" s="271">
        <f t="shared" si="87"/>
        <v>108</v>
      </c>
      <c r="AL252" s="271">
        <f>VLOOKUP(AK252,RevisedCalcs!$AE$65:$AJ$72,2,FALSE)</f>
        <v>720</v>
      </c>
      <c r="AM252" s="92" t="str">
        <f t="shared" si="80"/>
        <v>-20 to -10</v>
      </c>
      <c r="AN252" s="93">
        <f t="shared" si="81"/>
        <v>1</v>
      </c>
      <c r="AO252" s="93" t="str">
        <f t="shared" si="88"/>
        <v>+</v>
      </c>
      <c r="AP252" s="94" t="str">
        <f t="shared" si="82"/>
        <v/>
      </c>
      <c r="AQ252" s="54">
        <v>0</v>
      </c>
      <c r="AR252" s="214">
        <f t="shared" si="83"/>
        <v>0</v>
      </c>
      <c r="AS252" s="214">
        <f t="shared" si="89"/>
        <v>0</v>
      </c>
      <c r="AT252" s="282">
        <f t="shared" si="90"/>
        <v>32.483333333333334</v>
      </c>
      <c r="AU252" s="268">
        <f>IF(F252&gt;0,RevisedCalcs!$AB$53*F252,"")</f>
        <v>0.79486074203895118</v>
      </c>
      <c r="AV252" s="268" t="str">
        <f>IF(AU252&lt;&gt;"","",SUMIFS(RevisedCalcs!$AF$6:$BN$6,RevisedCalcs!$AF$4:$BN$4,"&lt;="&amp;AT252)/10^3*VLOOKUP(AK252,RevisedCalcs!$AE$65:$AJ$72,6,FALSE))</f>
        <v/>
      </c>
      <c r="AW252" s="270" t="str">
        <f ca="1">IF(AU252="","",IF(AR252=1,-AU252*OFFSET(RevisedCalcs!$AD$79,0,MATCH(E251*24*60,RevisedCalcs!$AE$80:$AI$80,1)),""))</f>
        <v/>
      </c>
      <c r="AX252" s="268">
        <f t="shared" ca="1" si="91"/>
        <v>0.79486074203895118</v>
      </c>
    </row>
    <row r="253" spans="1:50" x14ac:dyDescent="0.3">
      <c r="A253" s="107" t="s">
        <v>496</v>
      </c>
      <c r="B253" s="108">
        <v>26</v>
      </c>
      <c r="C253" s="109" t="s">
        <v>279</v>
      </c>
      <c r="D253" s="110">
        <v>40586.77847222222</v>
      </c>
      <c r="E253" s="111">
        <v>8.6342592592592599E-3</v>
      </c>
      <c r="F253" s="43">
        <v>5.0999999999999996</v>
      </c>
      <c r="G253" s="41">
        <v>7</v>
      </c>
      <c r="H253" s="97">
        <v>0.17535879629576812</v>
      </c>
      <c r="I253" s="98" t="s">
        <v>521</v>
      </c>
      <c r="J253" s="99">
        <v>252.51666666666668</v>
      </c>
      <c r="K253" s="112">
        <v>40586.77847222222</v>
      </c>
      <c r="L253" s="46">
        <v>53.6</v>
      </c>
      <c r="M253" s="101">
        <v>40586.786805555559</v>
      </c>
      <c r="N253" s="102">
        <v>-25.1</v>
      </c>
      <c r="O253" s="46">
        <v>53.6</v>
      </c>
      <c r="P253" s="57">
        <v>-25.1</v>
      </c>
      <c r="Q253" s="50">
        <v>4.2086111111111117</v>
      </c>
      <c r="R253" s="103">
        <v>53.6</v>
      </c>
      <c r="S253" s="104">
        <v>54.884203822668134</v>
      </c>
      <c r="T253" s="57">
        <v>177.8</v>
      </c>
      <c r="U253" s="105"/>
      <c r="V253" s="57">
        <v>78.7</v>
      </c>
      <c r="W253" s="57">
        <f t="shared" si="72"/>
        <v>23.815796177331869</v>
      </c>
      <c r="X253" s="86">
        <f t="shared" si="73"/>
        <v>14.87756000000001</v>
      </c>
      <c r="Y253" s="86" t="str">
        <f t="shared" si="74"/>
        <v/>
      </c>
      <c r="Z253" s="44">
        <f t="shared" si="75"/>
        <v>1</v>
      </c>
      <c r="AA253" s="44" t="str">
        <f t="shared" si="76"/>
        <v>+</v>
      </c>
      <c r="AB253" s="89">
        <f t="shared" si="94"/>
        <v>63.822439999999993</v>
      </c>
      <c r="AC253" s="89">
        <f t="shared" si="94"/>
        <v>6.505359999999996</v>
      </c>
      <c r="AD253" s="44">
        <f t="shared" si="77"/>
        <v>1</v>
      </c>
      <c r="AE253" s="44">
        <v>3.3</v>
      </c>
      <c r="AF253" s="87">
        <f t="shared" si="84"/>
        <v>1</v>
      </c>
      <c r="AG253" s="44">
        <f t="shared" si="85"/>
        <v>0</v>
      </c>
      <c r="AH253" s="90">
        <f t="shared" si="78"/>
        <v>29.784203822668132</v>
      </c>
      <c r="AI253" s="91">
        <f t="shared" si="86"/>
        <v>38.722439999999992</v>
      </c>
      <c r="AJ253" s="82">
        <f t="shared" si="79"/>
        <v>-18.594640000000005</v>
      </c>
      <c r="AK253" s="271">
        <f t="shared" si="87"/>
        <v>106</v>
      </c>
      <c r="AL253" s="271">
        <f>VLOOKUP(AK253,RevisedCalcs!$AE$65:$AJ$72,2,FALSE)</f>
        <v>240</v>
      </c>
      <c r="AM253" s="92" t="str">
        <f t="shared" si="80"/>
        <v>&lt;-20</v>
      </c>
      <c r="AN253" s="93">
        <f t="shared" si="81"/>
        <v>1</v>
      </c>
      <c r="AO253" s="93" t="str">
        <f t="shared" si="88"/>
        <v>+</v>
      </c>
      <c r="AP253" s="94" t="str">
        <f t="shared" si="82"/>
        <v/>
      </c>
      <c r="AQ253" s="54">
        <v>0</v>
      </c>
      <c r="AR253" s="214">
        <f t="shared" si="83"/>
        <v>0</v>
      </c>
      <c r="AS253" s="214">
        <f t="shared" si="89"/>
        <v>0</v>
      </c>
      <c r="AT253" s="282">
        <f t="shared" si="90"/>
        <v>12.433333333333335</v>
      </c>
      <c r="AU253" s="268">
        <f>IF(F253&gt;0,RevisedCalcs!$AB$53*F253,"")</f>
        <v>0.71119119024537725</v>
      </c>
      <c r="AV253" s="268" t="str">
        <f>IF(AU253&lt;&gt;"","",SUMIFS(RevisedCalcs!$AF$6:$BN$6,RevisedCalcs!$AF$4:$BN$4,"&lt;="&amp;AT253)/10^3*VLOOKUP(AK253,RevisedCalcs!$AE$65:$AJ$72,6,FALSE))</f>
        <v/>
      </c>
      <c r="AW253" s="270" t="str">
        <f ca="1">IF(AU253="","",IF(AR253=1,-AU253*OFFSET(RevisedCalcs!$AD$79,0,MATCH(E252*24*60,RevisedCalcs!$AE$80:$AI$80,1)),""))</f>
        <v/>
      </c>
      <c r="AX253" s="268">
        <f t="shared" ca="1" si="91"/>
        <v>0.71119119024537725</v>
      </c>
    </row>
    <row r="254" spans="1:50" x14ac:dyDescent="0.3">
      <c r="A254" s="107" t="s">
        <v>496</v>
      </c>
      <c r="B254" s="108">
        <v>27</v>
      </c>
      <c r="C254" s="109" t="s">
        <v>281</v>
      </c>
      <c r="D254" s="110">
        <v>40586.8125</v>
      </c>
      <c r="E254" s="111">
        <v>1.5844907407407408E-2</v>
      </c>
      <c r="F254" s="43">
        <v>11.4</v>
      </c>
      <c r="G254" s="41">
        <v>7</v>
      </c>
      <c r="H254" s="97">
        <v>2.5393518517375924E-2</v>
      </c>
      <c r="I254" s="98" t="s">
        <v>522</v>
      </c>
      <c r="J254" s="99">
        <v>36.56666666666667</v>
      </c>
      <c r="K254" s="112">
        <v>40586.8125</v>
      </c>
      <c r="L254" s="46">
        <v>136.4</v>
      </c>
      <c r="M254" s="101">
        <v>40586.828472222223</v>
      </c>
      <c r="N254" s="102">
        <v>-29.9</v>
      </c>
      <c r="O254" s="46">
        <v>136.4</v>
      </c>
      <c r="P254" s="57">
        <v>-29.9</v>
      </c>
      <c r="Q254" s="50">
        <v>0.60944444444444446</v>
      </c>
      <c r="R254" s="103">
        <v>136.4</v>
      </c>
      <c r="S254" s="104">
        <v>171.43635175860138</v>
      </c>
      <c r="T254" s="57">
        <v>181.4</v>
      </c>
      <c r="U254" s="105"/>
      <c r="V254" s="57">
        <v>166.3</v>
      </c>
      <c r="W254" s="57">
        <f t="shared" si="72"/>
        <v>5.1363517586013643</v>
      </c>
      <c r="X254" s="86">
        <f t="shared" si="73"/>
        <v>100.10444000000001</v>
      </c>
      <c r="Y254" s="86" t="str">
        <f t="shared" si="74"/>
        <v/>
      </c>
      <c r="Z254" s="44">
        <f t="shared" si="75"/>
        <v>0</v>
      </c>
      <c r="AA254" s="44" t="str">
        <f t="shared" si="76"/>
        <v>o</v>
      </c>
      <c r="AB254" s="89">
        <f t="shared" si="94"/>
        <v>66.19556</v>
      </c>
      <c r="AC254" s="89">
        <f t="shared" si="94"/>
        <v>7.799439999999997</v>
      </c>
      <c r="AD254" s="44">
        <f t="shared" si="77"/>
        <v>1</v>
      </c>
      <c r="AE254" s="44">
        <v>3.3</v>
      </c>
      <c r="AF254" s="87">
        <f t="shared" si="84"/>
        <v>0</v>
      </c>
      <c r="AG254" s="44">
        <f t="shared" si="85"/>
        <v>0</v>
      </c>
      <c r="AH254" s="90">
        <f t="shared" si="78"/>
        <v>141.53635175860137</v>
      </c>
      <c r="AI254" s="91">
        <f t="shared" si="86"/>
        <v>36.295560000000002</v>
      </c>
      <c r="AJ254" s="82">
        <f t="shared" si="79"/>
        <v>-22.100560000000002</v>
      </c>
      <c r="AK254" s="271">
        <f t="shared" si="87"/>
        <v>103</v>
      </c>
      <c r="AL254" s="271">
        <f>VLOOKUP(AK254,RevisedCalcs!$AE$65:$AJ$72,2,FALSE)</f>
        <v>45</v>
      </c>
      <c r="AM254" s="92" t="str">
        <f t="shared" si="80"/>
        <v>&lt;-20</v>
      </c>
      <c r="AN254" s="93">
        <f t="shared" si="81"/>
        <v>0</v>
      </c>
      <c r="AO254" s="93" t="str">
        <f t="shared" si="88"/>
        <v>o</v>
      </c>
      <c r="AP254" s="94" t="str">
        <f t="shared" si="82"/>
        <v/>
      </c>
      <c r="AQ254" s="54">
        <v>0</v>
      </c>
      <c r="AR254" s="214">
        <f t="shared" si="83"/>
        <v>0</v>
      </c>
      <c r="AS254" s="214">
        <f t="shared" si="89"/>
        <v>0</v>
      </c>
      <c r="AT254" s="282">
        <f t="shared" si="90"/>
        <v>22.81666666666667</v>
      </c>
      <c r="AU254" s="268">
        <f>IF(F254&gt;0,RevisedCalcs!$AB$53*F254,"")</f>
        <v>1.5897214840779024</v>
      </c>
      <c r="AV254" s="268" t="str">
        <f>IF(AU254&lt;&gt;"","",SUMIFS(RevisedCalcs!$AF$6:$BN$6,RevisedCalcs!$AF$4:$BN$4,"&lt;="&amp;AT254)/10^3*VLOOKUP(AK254,RevisedCalcs!$AE$65:$AJ$72,6,FALSE))</f>
        <v/>
      </c>
      <c r="AW254" s="270" t="str">
        <f ca="1">IF(AU254="","",IF(AR254=1,-AU254*OFFSET(RevisedCalcs!$AD$79,0,MATCH(E253*24*60,RevisedCalcs!$AE$80:$AI$80,1)),""))</f>
        <v/>
      </c>
      <c r="AX254" s="268">
        <f t="shared" ca="1" si="91"/>
        <v>1.5897214840779024</v>
      </c>
    </row>
    <row r="255" spans="1:50" x14ac:dyDescent="0.3">
      <c r="A255" s="107" t="s">
        <v>496</v>
      </c>
      <c r="B255" s="108">
        <v>28</v>
      </c>
      <c r="C255" s="109" t="s">
        <v>283</v>
      </c>
      <c r="D255" s="110">
        <v>40586.868055555555</v>
      </c>
      <c r="E255" s="111">
        <v>6.0069444444444441E-3</v>
      </c>
      <c r="F255" s="43">
        <v>2.8</v>
      </c>
      <c r="G255" s="41">
        <v>7</v>
      </c>
      <c r="H255" s="97">
        <v>3.9710648146865424E-2</v>
      </c>
      <c r="I255" s="98" t="s">
        <v>523</v>
      </c>
      <c r="J255" s="99">
        <v>57.18333333333333</v>
      </c>
      <c r="K255" s="112">
        <v>40586.868055555555</v>
      </c>
      <c r="L255" s="46">
        <v>118.4</v>
      </c>
      <c r="M255" s="101">
        <v>40586.870138888888</v>
      </c>
      <c r="N255" s="102">
        <v>-29.9</v>
      </c>
      <c r="O255" s="46">
        <v>118.4</v>
      </c>
      <c r="P255" s="57">
        <v>-29.9</v>
      </c>
      <c r="Q255" s="50">
        <v>0.95305555555555554</v>
      </c>
      <c r="R255" s="103">
        <v>118.4</v>
      </c>
      <c r="S255" s="104">
        <v>156.52423073591393</v>
      </c>
      <c r="T255" s="57">
        <v>177.8</v>
      </c>
      <c r="U255" s="105"/>
      <c r="V255" s="57">
        <v>148.30000000000001</v>
      </c>
      <c r="W255" s="57">
        <f t="shared" si="72"/>
        <v>8.2242307359139204</v>
      </c>
      <c r="X255" s="86">
        <f t="shared" si="73"/>
        <v>82.104440000000011</v>
      </c>
      <c r="Y255" s="86" t="str">
        <f t="shared" si="74"/>
        <v/>
      </c>
      <c r="Z255" s="44">
        <f t="shared" si="75"/>
        <v>0</v>
      </c>
      <c r="AA255" s="44" t="str">
        <f t="shared" si="76"/>
        <v>o</v>
      </c>
      <c r="AB255" s="89">
        <f t="shared" si="94"/>
        <v>66.19556</v>
      </c>
      <c r="AC255" s="89">
        <f t="shared" si="94"/>
        <v>7.799439999999997</v>
      </c>
      <c r="AD255" s="44">
        <f t="shared" si="77"/>
        <v>1</v>
      </c>
      <c r="AE255" s="44">
        <v>3.3</v>
      </c>
      <c r="AF255" s="87">
        <f t="shared" si="84"/>
        <v>0</v>
      </c>
      <c r="AG255" s="44">
        <f t="shared" si="85"/>
        <v>0</v>
      </c>
      <c r="AH255" s="90">
        <f t="shared" si="78"/>
        <v>126.62423073591393</v>
      </c>
      <c r="AI255" s="91">
        <f t="shared" si="86"/>
        <v>36.295560000000002</v>
      </c>
      <c r="AJ255" s="82">
        <f t="shared" si="79"/>
        <v>-22.100560000000002</v>
      </c>
      <c r="AK255" s="271">
        <f t="shared" si="87"/>
        <v>103</v>
      </c>
      <c r="AL255" s="271">
        <f>VLOOKUP(AK255,RevisedCalcs!$AE$65:$AJ$72,2,FALSE)</f>
        <v>45</v>
      </c>
      <c r="AM255" s="92" t="str">
        <f t="shared" si="80"/>
        <v>&lt;-20</v>
      </c>
      <c r="AN255" s="93">
        <f t="shared" si="81"/>
        <v>0</v>
      </c>
      <c r="AO255" s="93" t="str">
        <f t="shared" si="88"/>
        <v>o</v>
      </c>
      <c r="AP255" s="94" t="str">
        <f t="shared" si="82"/>
        <v/>
      </c>
      <c r="AQ255" s="54">
        <v>0</v>
      </c>
      <c r="AR255" s="214">
        <f t="shared" si="83"/>
        <v>0</v>
      </c>
      <c r="AS255" s="214">
        <f t="shared" si="89"/>
        <v>0</v>
      </c>
      <c r="AT255" s="282">
        <f t="shared" si="90"/>
        <v>8.65</v>
      </c>
      <c r="AU255" s="268">
        <f>IF(F255&gt;0,RevisedCalcs!$AB$53*F255,"")</f>
        <v>0.39045790837001104</v>
      </c>
      <c r="AV255" s="268" t="str">
        <f>IF(AU255&lt;&gt;"","",SUMIFS(RevisedCalcs!$AF$6:$BN$6,RevisedCalcs!$AF$4:$BN$4,"&lt;="&amp;AT255)/10^3*VLOOKUP(AK255,RevisedCalcs!$AE$65:$AJ$72,6,FALSE))</f>
        <v/>
      </c>
      <c r="AW255" s="270" t="str">
        <f ca="1">IF(AU255="","",IF(AR255=1,-AU255*OFFSET(RevisedCalcs!$AD$79,0,MATCH(E254*24*60,RevisedCalcs!$AE$80:$AI$80,1)),""))</f>
        <v/>
      </c>
      <c r="AX255" s="268">
        <f t="shared" ca="1" si="91"/>
        <v>0.39045790837001104</v>
      </c>
    </row>
    <row r="256" spans="1:50" x14ac:dyDescent="0.3">
      <c r="A256" s="107" t="s">
        <v>496</v>
      </c>
      <c r="B256" s="108">
        <v>29</v>
      </c>
      <c r="C256" s="109" t="s">
        <v>285</v>
      </c>
      <c r="D256" s="110">
        <v>40586.990277777775</v>
      </c>
      <c r="E256" s="111">
        <v>4.0046296296296297E-3</v>
      </c>
      <c r="F256" s="43">
        <v>1.4</v>
      </c>
      <c r="G256" s="41">
        <v>7</v>
      </c>
      <c r="H256" s="97">
        <v>0.11621527777606389</v>
      </c>
      <c r="I256" s="98" t="s">
        <v>524</v>
      </c>
      <c r="J256" s="99">
        <v>167.35</v>
      </c>
      <c r="K256" s="112">
        <v>40586.990277777775</v>
      </c>
      <c r="L256" s="46">
        <v>44.6</v>
      </c>
      <c r="M256" s="101">
        <v>40586.995138888888</v>
      </c>
      <c r="N256" s="102">
        <v>-33</v>
      </c>
      <c r="O256" s="46">
        <v>44.6</v>
      </c>
      <c r="P256" s="57">
        <v>-33</v>
      </c>
      <c r="Q256" s="50">
        <v>2.7891666666666666</v>
      </c>
      <c r="R256" s="103">
        <v>44.6</v>
      </c>
      <c r="S256" s="104">
        <v>87.596839425800241</v>
      </c>
      <c r="T256" s="57">
        <v>125.6</v>
      </c>
      <c r="U256" s="105"/>
      <c r="V256" s="57">
        <v>77.599999999999994</v>
      </c>
      <c r="W256" s="57">
        <f t="shared" si="72"/>
        <v>9.9968394258002462</v>
      </c>
      <c r="X256" s="86">
        <f t="shared" si="73"/>
        <v>9.8718000000000075</v>
      </c>
      <c r="Y256" s="86" t="str">
        <f t="shared" si="74"/>
        <v/>
      </c>
      <c r="Z256" s="44">
        <f t="shared" si="75"/>
        <v>1</v>
      </c>
      <c r="AA256" s="44" t="str">
        <f t="shared" si="76"/>
        <v>+</v>
      </c>
      <c r="AB256" s="89">
        <f t="shared" si="94"/>
        <v>67.728199999999987</v>
      </c>
      <c r="AC256" s="89">
        <f t="shared" si="94"/>
        <v>8.6351999999999975</v>
      </c>
      <c r="AD256" s="44">
        <f t="shared" si="77"/>
        <v>1</v>
      </c>
      <c r="AE256" s="44">
        <v>3.3</v>
      </c>
      <c r="AF256" s="87">
        <f t="shared" si="84"/>
        <v>0</v>
      </c>
      <c r="AG256" s="44">
        <f t="shared" si="85"/>
        <v>0</v>
      </c>
      <c r="AH256" s="90">
        <f t="shared" si="78"/>
        <v>54.596839425800241</v>
      </c>
      <c r="AI256" s="91">
        <f t="shared" si="86"/>
        <v>34.728199999999987</v>
      </c>
      <c r="AJ256" s="82">
        <f t="shared" si="79"/>
        <v>-24.364800000000002</v>
      </c>
      <c r="AK256" s="271">
        <f t="shared" si="87"/>
        <v>106</v>
      </c>
      <c r="AL256" s="271">
        <f>VLOOKUP(AK256,RevisedCalcs!$AE$65:$AJ$72,2,FALSE)</f>
        <v>240</v>
      </c>
      <c r="AM256" s="92" t="str">
        <f t="shared" si="80"/>
        <v>&lt;-20</v>
      </c>
      <c r="AN256" s="93">
        <f t="shared" si="81"/>
        <v>1</v>
      </c>
      <c r="AO256" s="93" t="str">
        <f t="shared" si="88"/>
        <v>+</v>
      </c>
      <c r="AP256" s="94" t="str">
        <f t="shared" si="82"/>
        <v/>
      </c>
      <c r="AQ256" s="54">
        <v>0</v>
      </c>
      <c r="AR256" s="214">
        <f t="shared" si="83"/>
        <v>0</v>
      </c>
      <c r="AS256" s="214">
        <f t="shared" si="89"/>
        <v>0</v>
      </c>
      <c r="AT256" s="282">
        <f t="shared" si="90"/>
        <v>5.7666666666666675</v>
      </c>
      <c r="AU256" s="268">
        <f>IF(F256&gt;0,RevisedCalcs!$AB$53*F256,"")</f>
        <v>0.19522895418500552</v>
      </c>
      <c r="AV256" s="268" t="str">
        <f>IF(AU256&lt;&gt;"","",SUMIFS(RevisedCalcs!$AF$6:$BN$6,RevisedCalcs!$AF$4:$BN$4,"&lt;="&amp;AT256)/10^3*VLOOKUP(AK256,RevisedCalcs!$AE$65:$AJ$72,6,FALSE))</f>
        <v/>
      </c>
      <c r="AW256" s="270" t="str">
        <f ca="1">IF(AU256="","",IF(AR256=1,-AU256*OFFSET(RevisedCalcs!$AD$79,0,MATCH(E255*24*60,RevisedCalcs!$AE$80:$AI$80,1)),""))</f>
        <v/>
      </c>
      <c r="AX256" s="268">
        <f t="shared" ca="1" si="91"/>
        <v>0.19522895418500552</v>
      </c>
    </row>
    <row r="257" spans="1:50" x14ac:dyDescent="0.3">
      <c r="A257" s="107" t="s">
        <v>496</v>
      </c>
      <c r="B257" s="108">
        <v>30</v>
      </c>
      <c r="C257" s="109" t="s">
        <v>287</v>
      </c>
      <c r="D257" s="110">
        <v>40587.01458333333</v>
      </c>
      <c r="E257" s="111">
        <v>9.0856481481481483E-3</v>
      </c>
      <c r="F257" s="43">
        <v>6.5</v>
      </c>
      <c r="G257" s="41">
        <v>1</v>
      </c>
      <c r="H257" s="97">
        <v>2.0300925927585922E-2</v>
      </c>
      <c r="I257" s="98" t="s">
        <v>525</v>
      </c>
      <c r="J257" s="99">
        <v>29.233333333333334</v>
      </c>
      <c r="K257" s="112">
        <v>40587.01458333333</v>
      </c>
      <c r="L257" s="46">
        <v>107.6</v>
      </c>
      <c r="M257" s="101">
        <v>40586.995138888888</v>
      </c>
      <c r="N257" s="102">
        <v>-33</v>
      </c>
      <c r="O257" s="46">
        <v>107.6</v>
      </c>
      <c r="P257" s="57">
        <v>-33</v>
      </c>
      <c r="Q257" s="50">
        <v>0.48722222222222222</v>
      </c>
      <c r="R257" s="103">
        <v>107.6</v>
      </c>
      <c r="S257" s="104">
        <v>136.04478469400235</v>
      </c>
      <c r="T257" s="57">
        <v>179.6</v>
      </c>
      <c r="U257" s="105"/>
      <c r="V257" s="57">
        <v>140.6</v>
      </c>
      <c r="W257" s="57">
        <f t="shared" si="72"/>
        <v>4.555215305997649</v>
      </c>
      <c r="X257" s="86">
        <f t="shared" si="73"/>
        <v>72.871800000000007</v>
      </c>
      <c r="Y257" s="86" t="str">
        <f t="shared" si="74"/>
        <v>Y</v>
      </c>
      <c r="Z257" s="44">
        <f t="shared" si="75"/>
        <v>0</v>
      </c>
      <c r="AA257" s="44" t="str">
        <f t="shared" si="76"/>
        <v>o</v>
      </c>
      <c r="AB257" s="89">
        <f t="shared" si="94"/>
        <v>67.728199999999987</v>
      </c>
      <c r="AC257" s="89">
        <f t="shared" si="94"/>
        <v>8.6351999999999975</v>
      </c>
      <c r="AD257" s="44">
        <f t="shared" si="77"/>
        <v>1</v>
      </c>
      <c r="AE257" s="44">
        <v>3.3</v>
      </c>
      <c r="AF257" s="87">
        <f t="shared" si="84"/>
        <v>0</v>
      </c>
      <c r="AG257" s="44">
        <f t="shared" si="85"/>
        <v>0</v>
      </c>
      <c r="AH257" s="90">
        <f t="shared" si="78"/>
        <v>103.04478469400235</v>
      </c>
      <c r="AI257" s="91">
        <f t="shared" si="86"/>
        <v>34.728199999999987</v>
      </c>
      <c r="AJ257" s="82">
        <f t="shared" si="79"/>
        <v>-24.364800000000002</v>
      </c>
      <c r="AK257" s="271">
        <f t="shared" si="87"/>
        <v>102</v>
      </c>
      <c r="AL257" s="271">
        <f>VLOOKUP(AK257,RevisedCalcs!$AE$65:$AJ$72,2,FALSE)</f>
        <v>18</v>
      </c>
      <c r="AM257" s="92" t="str">
        <f t="shared" si="80"/>
        <v>&lt;-20</v>
      </c>
      <c r="AN257" s="93">
        <f t="shared" si="81"/>
        <v>0</v>
      </c>
      <c r="AO257" s="93" t="str">
        <f t="shared" si="88"/>
        <v>o</v>
      </c>
      <c r="AP257" s="94" t="str">
        <f t="shared" si="82"/>
        <v/>
      </c>
      <c r="AQ257" s="54">
        <v>0</v>
      </c>
      <c r="AR257" s="214">
        <f t="shared" si="83"/>
        <v>0</v>
      </c>
      <c r="AS257" s="214">
        <f t="shared" si="89"/>
        <v>0</v>
      </c>
      <c r="AT257" s="282">
        <f t="shared" si="90"/>
        <v>13.083333333333334</v>
      </c>
      <c r="AU257" s="268">
        <f>IF(F257&gt;0,RevisedCalcs!$AB$53*F257,"")</f>
        <v>0.90642014443038288</v>
      </c>
      <c r="AV257" s="268" t="str">
        <f>IF(AU257&lt;&gt;"","",SUMIFS(RevisedCalcs!$AF$6:$BN$6,RevisedCalcs!$AF$4:$BN$4,"&lt;="&amp;AT257)/10^3*VLOOKUP(AK257,RevisedCalcs!$AE$65:$AJ$72,6,FALSE))</f>
        <v/>
      </c>
      <c r="AW257" s="270" t="str">
        <f ca="1">IF(AU257="","",IF(AR257=1,-AU257*OFFSET(RevisedCalcs!$AD$79,0,MATCH(E256*24*60,RevisedCalcs!$AE$80:$AI$80,1)),""))</f>
        <v/>
      </c>
      <c r="AX257" s="268">
        <f t="shared" ca="1" si="91"/>
        <v>0.90642014443038288</v>
      </c>
    </row>
    <row r="258" spans="1:50" x14ac:dyDescent="0.3">
      <c r="A258" s="107" t="s">
        <v>496</v>
      </c>
      <c r="B258" s="108">
        <v>31</v>
      </c>
      <c r="C258" s="109" t="s">
        <v>289</v>
      </c>
      <c r="D258" s="110">
        <v>40587.656944444447</v>
      </c>
      <c r="E258" s="111">
        <v>1.7615740740740741E-2</v>
      </c>
      <c r="F258" s="43">
        <v>3.5</v>
      </c>
      <c r="G258" s="41">
        <v>1</v>
      </c>
      <c r="H258" s="97">
        <v>0.63327546296932269</v>
      </c>
      <c r="I258" s="98" t="s">
        <v>526</v>
      </c>
      <c r="J258" s="99">
        <v>911.91666666666663</v>
      </c>
      <c r="K258" s="112">
        <v>40587.656944444447</v>
      </c>
      <c r="L258" s="46">
        <v>17.600000000000001</v>
      </c>
      <c r="M258" s="101">
        <v>40587.661805555559</v>
      </c>
      <c r="N258" s="102">
        <v>-23.1</v>
      </c>
      <c r="O258" s="46">
        <v>17.600000000000001</v>
      </c>
      <c r="P258" s="57">
        <v>-23.1</v>
      </c>
      <c r="Q258" s="50">
        <v>15.198611111111111</v>
      </c>
      <c r="R258" s="103">
        <v>17.600000000000001</v>
      </c>
      <c r="S258" s="104">
        <v>1.6929412034226665</v>
      </c>
      <c r="T258" s="57">
        <v>181.4</v>
      </c>
      <c r="U258" s="105"/>
      <c r="V258" s="86">
        <v>40.700000000000003</v>
      </c>
      <c r="W258" s="86">
        <f t="shared" si="72"/>
        <v>39.00705879657734</v>
      </c>
      <c r="X258" s="86">
        <f t="shared" si="73"/>
        <v>22.133639999999993</v>
      </c>
      <c r="Y258" s="86" t="str">
        <f t="shared" si="74"/>
        <v/>
      </c>
      <c r="Z258" s="88">
        <f t="shared" si="75"/>
        <v>1</v>
      </c>
      <c r="AA258" s="88" t="str">
        <f t="shared" si="76"/>
        <v>+</v>
      </c>
      <c r="AB258" s="89">
        <f t="shared" si="94"/>
        <v>62.833639999999995</v>
      </c>
      <c r="AC258" s="89">
        <f t="shared" si="94"/>
        <v>5.9661599999999986</v>
      </c>
      <c r="AD258" s="88">
        <f t="shared" si="77"/>
        <v>1</v>
      </c>
      <c r="AE258" s="88">
        <v>3.3</v>
      </c>
      <c r="AF258" s="87">
        <f t="shared" si="84"/>
        <v>1</v>
      </c>
      <c r="AG258" s="88">
        <f t="shared" si="85"/>
        <v>1</v>
      </c>
      <c r="AH258" s="90">
        <f t="shared" si="78"/>
        <v>-21.407058796577335</v>
      </c>
      <c r="AI258" s="91">
        <f t="shared" si="86"/>
        <v>39.733639999999994</v>
      </c>
      <c r="AJ258" s="82">
        <f t="shared" si="79"/>
        <v>-17.133840000000003</v>
      </c>
      <c r="AK258" s="271">
        <f t="shared" si="87"/>
        <v>108</v>
      </c>
      <c r="AL258" s="271">
        <f>VLOOKUP(AK258,RevisedCalcs!$AE$65:$AJ$72,2,FALSE)</f>
        <v>720</v>
      </c>
      <c r="AM258" s="92" t="str">
        <f t="shared" si="80"/>
        <v>&lt;-20</v>
      </c>
      <c r="AN258" s="93">
        <f t="shared" si="81"/>
        <v>1</v>
      </c>
      <c r="AO258" s="93" t="str">
        <f t="shared" si="88"/>
        <v>+</v>
      </c>
      <c r="AP258" s="94" t="str">
        <f t="shared" si="82"/>
        <v/>
      </c>
      <c r="AQ258" s="54">
        <v>0</v>
      </c>
      <c r="AR258" s="214">
        <f t="shared" si="83"/>
        <v>0</v>
      </c>
      <c r="AS258" s="214">
        <f t="shared" si="89"/>
        <v>0</v>
      </c>
      <c r="AT258" s="282">
        <f t="shared" si="90"/>
        <v>25.366666666666667</v>
      </c>
      <c r="AU258" s="268">
        <f>IF(F258&gt;0,RevisedCalcs!$AB$53*F258,"")</f>
        <v>0.48807238546251386</v>
      </c>
      <c r="AV258" s="268" t="str">
        <f>IF(AU258&lt;&gt;"","",SUMIFS(RevisedCalcs!$AF$6:$BN$6,RevisedCalcs!$AF$4:$BN$4,"&lt;="&amp;AT258)/10^3*VLOOKUP(AK258,RevisedCalcs!$AE$65:$AJ$72,6,FALSE))</f>
        <v/>
      </c>
      <c r="AW258" s="270" t="str">
        <f ca="1">IF(AU258="","",IF(AR258=1,-AU258*OFFSET(RevisedCalcs!$AD$79,0,MATCH(E257*24*60,RevisedCalcs!$AE$80:$AI$80,1)),""))</f>
        <v/>
      </c>
      <c r="AX258" s="268">
        <f t="shared" ca="1" si="91"/>
        <v>0.48807238546251386</v>
      </c>
    </row>
    <row r="259" spans="1:50" x14ac:dyDescent="0.3">
      <c r="A259" s="107" t="s">
        <v>496</v>
      </c>
      <c r="B259" s="108">
        <v>32</v>
      </c>
      <c r="C259" s="109" t="s">
        <v>291</v>
      </c>
      <c r="D259" s="110">
        <v>40587.709722222222</v>
      </c>
      <c r="E259" s="111">
        <v>5.0115740740740737E-3</v>
      </c>
      <c r="F259" s="43">
        <v>3.1</v>
      </c>
      <c r="G259" s="41">
        <v>1</v>
      </c>
      <c r="H259" s="97">
        <v>3.5162037034751847E-2</v>
      </c>
      <c r="I259" s="98" t="s">
        <v>527</v>
      </c>
      <c r="J259" s="99">
        <v>50.633333333333333</v>
      </c>
      <c r="K259" s="112">
        <v>40587.709722222222</v>
      </c>
      <c r="L259" s="46">
        <v>122</v>
      </c>
      <c r="M259" s="101">
        <v>40587.703472222223</v>
      </c>
      <c r="N259" s="102">
        <v>-23.1</v>
      </c>
      <c r="O259" s="46">
        <v>122</v>
      </c>
      <c r="P259" s="57">
        <v>-23.1</v>
      </c>
      <c r="Q259" s="50">
        <v>0.84388888888888891</v>
      </c>
      <c r="R259" s="103">
        <v>122</v>
      </c>
      <c r="S259" s="104">
        <v>156.78427837686417</v>
      </c>
      <c r="T259" s="57">
        <v>177.8</v>
      </c>
      <c r="U259" s="105"/>
      <c r="V259" s="57">
        <v>145.1</v>
      </c>
      <c r="W259" s="57">
        <f t="shared" si="72"/>
        <v>11.684278376864171</v>
      </c>
      <c r="X259" s="86">
        <f t="shared" si="73"/>
        <v>82.266359999999992</v>
      </c>
      <c r="Y259" s="86" t="str">
        <f t="shared" si="74"/>
        <v/>
      </c>
      <c r="Z259" s="44">
        <f t="shared" si="75"/>
        <v>0</v>
      </c>
      <c r="AA259" s="44" t="str">
        <f t="shared" si="76"/>
        <v>o</v>
      </c>
      <c r="AB259" s="89">
        <f t="shared" si="94"/>
        <v>62.833639999999995</v>
      </c>
      <c r="AC259" s="89">
        <f t="shared" si="94"/>
        <v>5.9661599999999986</v>
      </c>
      <c r="AD259" s="44">
        <f t="shared" si="77"/>
        <v>1</v>
      </c>
      <c r="AE259" s="44">
        <v>3.3</v>
      </c>
      <c r="AF259" s="87">
        <f t="shared" si="84"/>
        <v>0</v>
      </c>
      <c r="AG259" s="44">
        <f t="shared" si="85"/>
        <v>0</v>
      </c>
      <c r="AH259" s="90">
        <f t="shared" si="78"/>
        <v>133.68427837686417</v>
      </c>
      <c r="AI259" s="91">
        <f t="shared" si="86"/>
        <v>39.733639999999994</v>
      </c>
      <c r="AJ259" s="82">
        <f t="shared" si="79"/>
        <v>-17.133840000000003</v>
      </c>
      <c r="AK259" s="271">
        <f t="shared" si="87"/>
        <v>103</v>
      </c>
      <c r="AL259" s="271">
        <f>VLOOKUP(AK259,RevisedCalcs!$AE$65:$AJ$72,2,FALSE)</f>
        <v>45</v>
      </c>
      <c r="AM259" s="92" t="str">
        <f t="shared" si="80"/>
        <v>&lt;-20</v>
      </c>
      <c r="AN259" s="93">
        <f t="shared" si="81"/>
        <v>0</v>
      </c>
      <c r="AO259" s="93" t="str">
        <f t="shared" si="88"/>
        <v>o</v>
      </c>
      <c r="AP259" s="94" t="str">
        <f t="shared" si="82"/>
        <v/>
      </c>
      <c r="AQ259" s="54">
        <v>0</v>
      </c>
      <c r="AR259" s="214">
        <f t="shared" si="83"/>
        <v>0</v>
      </c>
      <c r="AS259" s="214">
        <f t="shared" si="89"/>
        <v>0</v>
      </c>
      <c r="AT259" s="282">
        <f t="shared" si="90"/>
        <v>7.2166666666666659</v>
      </c>
      <c r="AU259" s="268">
        <f>IF(F259&gt;0,RevisedCalcs!$AB$53*F259,"")</f>
        <v>0.43229268426679801</v>
      </c>
      <c r="AV259" s="268" t="str">
        <f>IF(AU259&lt;&gt;"","",SUMIFS(RevisedCalcs!$AF$6:$BN$6,RevisedCalcs!$AF$4:$BN$4,"&lt;="&amp;AT259)/10^3*VLOOKUP(AK259,RevisedCalcs!$AE$65:$AJ$72,6,FALSE))</f>
        <v/>
      </c>
      <c r="AW259" s="270" t="str">
        <f ca="1">IF(AU259="","",IF(AR259=1,-AU259*OFFSET(RevisedCalcs!$AD$79,0,MATCH(E258*24*60,RevisedCalcs!$AE$80:$AI$80,1)),""))</f>
        <v/>
      </c>
      <c r="AX259" s="268">
        <f t="shared" ca="1" si="91"/>
        <v>0.43229268426679801</v>
      </c>
    </row>
    <row r="260" spans="1:50" x14ac:dyDescent="0.3">
      <c r="A260" s="107" t="s">
        <v>496</v>
      </c>
      <c r="B260" s="108">
        <v>33</v>
      </c>
      <c r="C260" s="109" t="s">
        <v>293</v>
      </c>
      <c r="D260" s="110">
        <v>40588.328472222223</v>
      </c>
      <c r="E260" s="111">
        <v>2.0729166666666667E-2</v>
      </c>
      <c r="F260" s="43">
        <v>5.5</v>
      </c>
      <c r="G260" s="41">
        <v>2</v>
      </c>
      <c r="H260" s="97">
        <v>0.61373842592729488</v>
      </c>
      <c r="I260" s="98" t="s">
        <v>528</v>
      </c>
      <c r="J260" s="99">
        <v>883.7833333333333</v>
      </c>
      <c r="K260" s="112">
        <v>40588.328472222223</v>
      </c>
      <c r="L260" s="46">
        <v>24.8</v>
      </c>
      <c r="M260" s="101">
        <v>40588.328472222223</v>
      </c>
      <c r="N260" s="102">
        <v>-29.9</v>
      </c>
      <c r="O260" s="46">
        <v>24.8</v>
      </c>
      <c r="P260" s="57">
        <v>-29.9</v>
      </c>
      <c r="Q260" s="50">
        <v>14.729722222222222</v>
      </c>
      <c r="R260" s="103">
        <v>24.8</v>
      </c>
      <c r="S260" s="104">
        <v>2.0106619716424241</v>
      </c>
      <c r="T260" s="57">
        <v>179.6</v>
      </c>
      <c r="U260" s="105"/>
      <c r="V260" s="86">
        <v>54.7</v>
      </c>
      <c r="W260" s="86">
        <f t="shared" si="72"/>
        <v>52.689338028357582</v>
      </c>
      <c r="X260" s="86">
        <f t="shared" si="73"/>
        <v>11.495559999999998</v>
      </c>
      <c r="Y260" s="86" t="str">
        <f t="shared" si="74"/>
        <v>Y</v>
      </c>
      <c r="Z260" s="88">
        <f t="shared" si="75"/>
        <v>1</v>
      </c>
      <c r="AA260" s="88" t="str">
        <f t="shared" si="76"/>
        <v>+</v>
      </c>
      <c r="AB260" s="89">
        <f t="shared" si="94"/>
        <v>66.19556</v>
      </c>
      <c r="AC260" s="89">
        <f t="shared" si="94"/>
        <v>7.799439999999997</v>
      </c>
      <c r="AD260" s="88">
        <f t="shared" si="77"/>
        <v>1</v>
      </c>
      <c r="AE260" s="88">
        <v>3.3</v>
      </c>
      <c r="AF260" s="87">
        <f t="shared" si="84"/>
        <v>1</v>
      </c>
      <c r="AG260" s="88">
        <f t="shared" si="85"/>
        <v>1</v>
      </c>
      <c r="AH260" s="90">
        <f t="shared" si="78"/>
        <v>-27.889338028357574</v>
      </c>
      <c r="AI260" s="91">
        <f t="shared" si="86"/>
        <v>36.295560000000002</v>
      </c>
      <c r="AJ260" s="82">
        <f t="shared" si="79"/>
        <v>-22.100560000000002</v>
      </c>
      <c r="AK260" s="271">
        <f t="shared" si="87"/>
        <v>108</v>
      </c>
      <c r="AL260" s="271">
        <f>VLOOKUP(AK260,RevisedCalcs!$AE$65:$AJ$72,2,FALSE)</f>
        <v>720</v>
      </c>
      <c r="AM260" s="92" t="str">
        <f t="shared" si="80"/>
        <v>&lt;-20</v>
      </c>
      <c r="AN260" s="93">
        <f t="shared" si="81"/>
        <v>1</v>
      </c>
      <c r="AO260" s="93" t="str">
        <f t="shared" si="88"/>
        <v>+</v>
      </c>
      <c r="AP260" s="94" t="str">
        <f t="shared" si="82"/>
        <v/>
      </c>
      <c r="AQ260" s="54">
        <v>0</v>
      </c>
      <c r="AR260" s="214">
        <f t="shared" si="83"/>
        <v>0</v>
      </c>
      <c r="AS260" s="214">
        <f t="shared" si="89"/>
        <v>0</v>
      </c>
      <c r="AT260" s="282">
        <f t="shared" si="90"/>
        <v>29.85</v>
      </c>
      <c r="AU260" s="268">
        <f>IF(F260&gt;0,RevisedCalcs!$AB$53*F260,"")</f>
        <v>0.76697089144109321</v>
      </c>
      <c r="AV260" s="268" t="str">
        <f>IF(AU260&lt;&gt;"","",SUMIFS(RevisedCalcs!$AF$6:$BN$6,RevisedCalcs!$AF$4:$BN$4,"&lt;="&amp;AT260)/10^3*VLOOKUP(AK260,RevisedCalcs!$AE$65:$AJ$72,6,FALSE))</f>
        <v/>
      </c>
      <c r="AW260" s="270" t="str">
        <f ca="1">IF(AU260="","",IF(AR260=1,-AU260*OFFSET(RevisedCalcs!$AD$79,0,MATCH(E259*24*60,RevisedCalcs!$AE$80:$AI$80,1)),""))</f>
        <v/>
      </c>
      <c r="AX260" s="268">
        <f t="shared" ca="1" si="91"/>
        <v>0.76697089144109321</v>
      </c>
    </row>
    <row r="261" spans="1:50" x14ac:dyDescent="0.3">
      <c r="A261" s="107" t="s">
        <v>496</v>
      </c>
      <c r="B261" s="108">
        <v>34</v>
      </c>
      <c r="C261" s="109" t="s">
        <v>295</v>
      </c>
      <c r="D261" s="110">
        <v>40588.520833333336</v>
      </c>
      <c r="E261" s="111">
        <v>7.4768518518518526E-3</v>
      </c>
      <c r="F261" s="43">
        <v>3.6</v>
      </c>
      <c r="G261" s="41">
        <v>2</v>
      </c>
      <c r="H261" s="97">
        <v>0.17163194444583496</v>
      </c>
      <c r="I261" s="98" t="s">
        <v>529</v>
      </c>
      <c r="J261" s="99">
        <v>247.15</v>
      </c>
      <c r="K261" s="112">
        <v>40588.520833333336</v>
      </c>
      <c r="L261" s="46">
        <v>62.6</v>
      </c>
      <c r="M261" s="101">
        <v>40588.536805555559</v>
      </c>
      <c r="N261" s="102">
        <v>-23.1</v>
      </c>
      <c r="O261" s="46">
        <v>62.6</v>
      </c>
      <c r="P261" s="57">
        <v>-23.1</v>
      </c>
      <c r="Q261" s="50">
        <v>4.1191666666666666</v>
      </c>
      <c r="R261" s="103">
        <v>62.6</v>
      </c>
      <c r="S261" s="104">
        <v>55.412969320838108</v>
      </c>
      <c r="T261" s="57">
        <v>183.2</v>
      </c>
      <c r="U261" s="105"/>
      <c r="V261" s="57">
        <v>85.7</v>
      </c>
      <c r="W261" s="57">
        <f t="shared" si="72"/>
        <v>30.287030679161894</v>
      </c>
      <c r="X261" s="86">
        <f t="shared" si="73"/>
        <v>22.866360000000007</v>
      </c>
      <c r="Y261" s="86" t="str">
        <f t="shared" si="74"/>
        <v/>
      </c>
      <c r="Z261" s="44">
        <f t="shared" si="75"/>
        <v>1</v>
      </c>
      <c r="AA261" s="44" t="str">
        <f t="shared" si="76"/>
        <v>+</v>
      </c>
      <c r="AB261" s="89">
        <f t="shared" si="94"/>
        <v>62.833639999999995</v>
      </c>
      <c r="AC261" s="89">
        <f t="shared" si="94"/>
        <v>5.9661599999999986</v>
      </c>
      <c r="AD261" s="44">
        <f t="shared" si="77"/>
        <v>1</v>
      </c>
      <c r="AE261" s="44">
        <v>3.3</v>
      </c>
      <c r="AF261" s="87">
        <f t="shared" si="84"/>
        <v>1</v>
      </c>
      <c r="AG261" s="44">
        <f t="shared" si="85"/>
        <v>0</v>
      </c>
      <c r="AH261" s="90">
        <f t="shared" si="78"/>
        <v>32.312969320838107</v>
      </c>
      <c r="AI261" s="91">
        <f t="shared" si="86"/>
        <v>39.733639999999994</v>
      </c>
      <c r="AJ261" s="82">
        <f t="shared" si="79"/>
        <v>-17.133840000000003</v>
      </c>
      <c r="AK261" s="271">
        <f t="shared" si="87"/>
        <v>106</v>
      </c>
      <c r="AL261" s="271">
        <f>VLOOKUP(AK261,RevisedCalcs!$AE$65:$AJ$72,2,FALSE)</f>
        <v>240</v>
      </c>
      <c r="AM261" s="92" t="str">
        <f t="shared" si="80"/>
        <v>&lt;-20</v>
      </c>
      <c r="AN261" s="93">
        <f t="shared" si="81"/>
        <v>1</v>
      </c>
      <c r="AO261" s="93" t="str">
        <f t="shared" si="88"/>
        <v>+</v>
      </c>
      <c r="AP261" s="94" t="str">
        <f t="shared" si="82"/>
        <v/>
      </c>
      <c r="AQ261" s="54">
        <v>0</v>
      </c>
      <c r="AR261" s="214">
        <f t="shared" si="83"/>
        <v>0</v>
      </c>
      <c r="AS261" s="214">
        <f t="shared" si="89"/>
        <v>0</v>
      </c>
      <c r="AT261" s="282">
        <f t="shared" si="90"/>
        <v>10.766666666666667</v>
      </c>
      <c r="AU261" s="268">
        <f>IF(F261&gt;0,RevisedCalcs!$AB$53*F261,"")</f>
        <v>0.50201731076144285</v>
      </c>
      <c r="AV261" s="268" t="str">
        <f>IF(AU261&lt;&gt;"","",SUMIFS(RevisedCalcs!$AF$6:$BN$6,RevisedCalcs!$AF$4:$BN$4,"&lt;="&amp;AT261)/10^3*VLOOKUP(AK261,RevisedCalcs!$AE$65:$AJ$72,6,FALSE))</f>
        <v/>
      </c>
      <c r="AW261" s="270" t="str">
        <f ca="1">IF(AU261="","",IF(AR261=1,-AU261*OFFSET(RevisedCalcs!$AD$79,0,MATCH(E260*24*60,RevisedCalcs!$AE$80:$AI$80,1)),""))</f>
        <v/>
      </c>
      <c r="AX261" s="268">
        <f t="shared" ca="1" si="91"/>
        <v>0.50201731076144285</v>
      </c>
    </row>
    <row r="262" spans="1:50" x14ac:dyDescent="0.3">
      <c r="A262" s="107" t="s">
        <v>496</v>
      </c>
      <c r="B262" s="108">
        <v>35</v>
      </c>
      <c r="C262" s="109" t="s">
        <v>297</v>
      </c>
      <c r="D262" s="110">
        <v>40588.581250000003</v>
      </c>
      <c r="E262" s="111">
        <v>4.1782407407407402E-3</v>
      </c>
      <c r="F262" s="43">
        <v>1.6</v>
      </c>
      <c r="G262" s="41">
        <v>2</v>
      </c>
      <c r="H262" s="97">
        <v>5.2939814813726116E-2</v>
      </c>
      <c r="I262" s="98" t="s">
        <v>530</v>
      </c>
      <c r="J262" s="99">
        <v>76.233333333333334</v>
      </c>
      <c r="K262" s="112">
        <v>40588.581250000003</v>
      </c>
      <c r="L262" s="46">
        <v>91.4</v>
      </c>
      <c r="M262" s="101">
        <v>40588.578472222223</v>
      </c>
      <c r="N262" s="102">
        <v>-22</v>
      </c>
      <c r="O262" s="46">
        <v>91.4</v>
      </c>
      <c r="P262" s="57">
        <v>-22</v>
      </c>
      <c r="Q262" s="50">
        <v>1.2705555555555557</v>
      </c>
      <c r="R262" s="103">
        <v>91.4</v>
      </c>
      <c r="S262" s="104">
        <v>137.54520431255671</v>
      </c>
      <c r="T262" s="57">
        <v>140</v>
      </c>
      <c r="U262" s="105"/>
      <c r="V262" s="57">
        <v>113.4</v>
      </c>
      <c r="W262" s="57">
        <f t="shared" si="72"/>
        <v>24.1452043125567</v>
      </c>
      <c r="X262" s="86">
        <f t="shared" si="73"/>
        <v>51.110200000000006</v>
      </c>
      <c r="Y262" s="86" t="str">
        <f t="shared" si="74"/>
        <v/>
      </c>
      <c r="Z262" s="44">
        <f t="shared" si="75"/>
        <v>0</v>
      </c>
      <c r="AA262" s="44" t="str">
        <f t="shared" si="76"/>
        <v>o</v>
      </c>
      <c r="AB262" s="89">
        <f t="shared" si="94"/>
        <v>62.2898</v>
      </c>
      <c r="AC262" s="89">
        <f t="shared" si="94"/>
        <v>5.6695999999999991</v>
      </c>
      <c r="AD262" s="44">
        <f t="shared" si="77"/>
        <v>1</v>
      </c>
      <c r="AE262" s="44">
        <v>3.3</v>
      </c>
      <c r="AF262" s="87">
        <f t="shared" si="84"/>
        <v>0</v>
      </c>
      <c r="AG262" s="44">
        <f t="shared" si="85"/>
        <v>0</v>
      </c>
      <c r="AH262" s="90">
        <f t="shared" si="78"/>
        <v>115.54520431255671</v>
      </c>
      <c r="AI262" s="91">
        <f t="shared" si="86"/>
        <v>40.2898</v>
      </c>
      <c r="AJ262" s="82">
        <f t="shared" si="79"/>
        <v>-16.330400000000001</v>
      </c>
      <c r="AK262" s="271">
        <f t="shared" si="87"/>
        <v>104</v>
      </c>
      <c r="AL262" s="271">
        <f>VLOOKUP(AK262,RevisedCalcs!$AE$65:$AJ$72,2,FALSE)</f>
        <v>75</v>
      </c>
      <c r="AM262" s="92" t="str">
        <f t="shared" si="80"/>
        <v>&lt;-20</v>
      </c>
      <c r="AN262" s="93">
        <f t="shared" si="81"/>
        <v>0</v>
      </c>
      <c r="AO262" s="93" t="str">
        <f t="shared" si="88"/>
        <v>o</v>
      </c>
      <c r="AP262" s="94" t="str">
        <f t="shared" si="82"/>
        <v/>
      </c>
      <c r="AQ262" s="54">
        <v>0</v>
      </c>
      <c r="AR262" s="214">
        <f t="shared" si="83"/>
        <v>0</v>
      </c>
      <c r="AS262" s="214">
        <f t="shared" si="89"/>
        <v>0</v>
      </c>
      <c r="AT262" s="282">
        <f t="shared" si="90"/>
        <v>6.0166666666666666</v>
      </c>
      <c r="AU262" s="268">
        <f>IF(F262&gt;0,RevisedCalcs!$AB$53*F262,"")</f>
        <v>0.2231188047828635</v>
      </c>
      <c r="AV262" s="268" t="str">
        <f>IF(AU262&lt;&gt;"","",SUMIFS(RevisedCalcs!$AF$6:$BN$6,RevisedCalcs!$AF$4:$BN$4,"&lt;="&amp;AT262)/10^3*VLOOKUP(AK262,RevisedCalcs!$AE$65:$AJ$72,6,FALSE))</f>
        <v/>
      </c>
      <c r="AW262" s="270" t="str">
        <f ca="1">IF(AU262="","",IF(AR262=1,-AU262*OFFSET(RevisedCalcs!$AD$79,0,MATCH(E261*24*60,RevisedCalcs!$AE$80:$AI$80,1)),""))</f>
        <v/>
      </c>
      <c r="AX262" s="268">
        <f t="shared" ca="1" si="91"/>
        <v>0.2231188047828635</v>
      </c>
    </row>
    <row r="263" spans="1:50" x14ac:dyDescent="0.3">
      <c r="A263" s="107" t="s">
        <v>496</v>
      </c>
      <c r="B263" s="108">
        <v>36</v>
      </c>
      <c r="C263" s="109" t="s">
        <v>299</v>
      </c>
      <c r="D263" s="110">
        <v>40588.587500000001</v>
      </c>
      <c r="E263" s="111">
        <v>9.4907407407407408E-4</v>
      </c>
      <c r="F263" s="43">
        <v>0.3</v>
      </c>
      <c r="G263" s="41">
        <v>2</v>
      </c>
      <c r="H263" s="97">
        <v>2.0717592560686171E-3</v>
      </c>
      <c r="I263" s="98" t="s">
        <v>471</v>
      </c>
      <c r="J263" s="99">
        <v>2.9833333333333334</v>
      </c>
      <c r="K263" s="112">
        <v>40588.587500000001</v>
      </c>
      <c r="L263" s="46">
        <v>150.80000000000001</v>
      </c>
      <c r="M263" s="101">
        <v>40588.578472222223</v>
      </c>
      <c r="N263" s="102">
        <v>-22</v>
      </c>
      <c r="O263" s="46">
        <v>150.80000000000001</v>
      </c>
      <c r="P263" s="57">
        <v>-22</v>
      </c>
      <c r="Q263" s="50">
        <v>4.9722222222222223E-2</v>
      </c>
      <c r="R263" s="103">
        <v>150.80000000000001</v>
      </c>
      <c r="S263" s="104">
        <v>159.48364358378095</v>
      </c>
      <c r="T263" s="57">
        <v>154.4</v>
      </c>
      <c r="U263" s="105"/>
      <c r="V263" s="57">
        <v>172.8</v>
      </c>
      <c r="W263" s="57">
        <f t="shared" ref="W263:W326" si="95">ABS(S263-V263)</f>
        <v>13.316356416219065</v>
      </c>
      <c r="X263" s="86">
        <f t="shared" ref="X263:X326" si="96">ABS(AB263-V263)</f>
        <v>110.51020000000001</v>
      </c>
      <c r="Y263" s="86" t="str">
        <f t="shared" ref="Y263:Y326" si="97">IF(B263=2,"",IF(INT(D263)&lt;&gt;INT(D262),"Y",""))</f>
        <v/>
      </c>
      <c r="Z263" s="44">
        <f t="shared" ref="Z263:Z326" si="98">IF(X263&lt;W263,1,0)</f>
        <v>0</v>
      </c>
      <c r="AA263" s="44" t="str">
        <f t="shared" ref="AA263:AA326" si="99">IF($Z263=1,"+","o")</f>
        <v>o</v>
      </c>
      <c r="AB263" s="89">
        <f t="shared" si="94"/>
        <v>62.2898</v>
      </c>
      <c r="AC263" s="89">
        <f t="shared" si="94"/>
        <v>5.6695999999999991</v>
      </c>
      <c r="AD263" s="44">
        <f t="shared" ref="AD263:AD326" si="100">IF(L263-N263&gt;$AD$5,1,0)</f>
        <v>1</v>
      </c>
      <c r="AE263" s="44">
        <v>3.3</v>
      </c>
      <c r="AF263" s="87">
        <f t="shared" si="84"/>
        <v>0</v>
      </c>
      <c r="AG263" s="44">
        <f t="shared" si="85"/>
        <v>0</v>
      </c>
      <c r="AH263" s="90">
        <f t="shared" ref="AH263:AH326" si="101">S263+P263</f>
        <v>137.48364358378095</v>
      </c>
      <c r="AI263" s="91">
        <f t="shared" si="86"/>
        <v>40.2898</v>
      </c>
      <c r="AJ263" s="82">
        <f t="shared" ref="AJ263:AJ326" si="102">AC263+P263</f>
        <v>-16.330400000000001</v>
      </c>
      <c r="AK263" s="271">
        <f t="shared" si="87"/>
        <v>101</v>
      </c>
      <c r="AL263" s="271">
        <f>VLOOKUP(AK263,RevisedCalcs!$AE$65:$AJ$72,2,FALSE)</f>
        <v>3</v>
      </c>
      <c r="AM263" s="92" t="str">
        <f t="shared" ref="AM263:AM326" si="103">IF(P263&lt;-20,"&lt;-20",IF(P263&lt;-10,"-20 to -10",IF(P263&lt;0,"-10 to 0",IF(P263&lt;10,"0 to 10",IF(P263&lt;20,"10 to 20","&gt;=20")))))</f>
        <v>&lt;-20</v>
      </c>
      <c r="AN263" s="93">
        <f t="shared" ref="AN263:AN326" si="104">IF(OR(X263&lt;W263,AND(AF263=1,AG263=1)),1,0)</f>
        <v>0</v>
      </c>
      <c r="AO263" s="93" t="str">
        <f t="shared" si="88"/>
        <v>o</v>
      </c>
      <c r="AP263" s="94" t="str">
        <f t="shared" ref="AP263:AP326" si="105">IF(AN263&lt;&gt;Z263,"X","")</f>
        <v/>
      </c>
      <c r="AQ263" s="54">
        <v>0</v>
      </c>
      <c r="AR263" s="214">
        <f t="shared" ref="AR263:AR326" si="106">IF(AND(AQ262=1,J263&lt;=$AR$5),1,0)</f>
        <v>0</v>
      </c>
      <c r="AS263" s="214">
        <f t="shared" si="89"/>
        <v>0</v>
      </c>
      <c r="AT263" s="282">
        <f t="shared" si="90"/>
        <v>1.3666666666666667</v>
      </c>
      <c r="AU263" s="268">
        <f>IF(F263&gt;0,RevisedCalcs!$AB$53*F263,"")</f>
        <v>4.1834775896786899E-2</v>
      </c>
      <c r="AV263" s="268" t="str">
        <f>IF(AU263&lt;&gt;"","",SUMIFS(RevisedCalcs!$AF$6:$BN$6,RevisedCalcs!$AF$4:$BN$4,"&lt;="&amp;AT263)/10^3*VLOOKUP(AK263,RevisedCalcs!$AE$65:$AJ$72,6,FALSE))</f>
        <v/>
      </c>
      <c r="AW263" s="270" t="str">
        <f ca="1">IF(AU263="","",IF(AR263=1,-AU263*OFFSET(RevisedCalcs!$AD$79,0,MATCH(E262*24*60,RevisedCalcs!$AE$80:$AI$80,1)),""))</f>
        <v/>
      </c>
      <c r="AX263" s="268">
        <f t="shared" ca="1" si="91"/>
        <v>4.1834775896786899E-2</v>
      </c>
    </row>
    <row r="264" spans="1:50" x14ac:dyDescent="0.3">
      <c r="A264" s="107" t="s">
        <v>496</v>
      </c>
      <c r="B264" s="108">
        <v>37</v>
      </c>
      <c r="C264" s="109" t="s">
        <v>301</v>
      </c>
      <c r="D264" s="110">
        <v>40588.59375</v>
      </c>
      <c r="E264" s="111">
        <v>5.7523148148148143E-3</v>
      </c>
      <c r="F264" s="43">
        <v>2.9</v>
      </c>
      <c r="G264" s="41">
        <v>2</v>
      </c>
      <c r="H264" s="97">
        <v>5.3009259208920412E-3</v>
      </c>
      <c r="I264" s="98" t="s">
        <v>531</v>
      </c>
      <c r="J264" s="99">
        <v>7.6333333333333329</v>
      </c>
      <c r="K264" s="112">
        <v>40588.59375</v>
      </c>
      <c r="L264" s="46">
        <v>152.6</v>
      </c>
      <c r="M264" s="101">
        <v>40588.578472222223</v>
      </c>
      <c r="N264" s="102">
        <v>-22</v>
      </c>
      <c r="O264" s="46">
        <v>152.6</v>
      </c>
      <c r="P264" s="57">
        <v>-22</v>
      </c>
      <c r="Q264" s="50">
        <v>0.12722222222222221</v>
      </c>
      <c r="R264" s="103">
        <v>152.6</v>
      </c>
      <c r="S264" s="104">
        <v>169.47381306056218</v>
      </c>
      <c r="T264" s="57">
        <v>179.6</v>
      </c>
      <c r="U264" s="105"/>
      <c r="V264" s="57">
        <v>174.6</v>
      </c>
      <c r="W264" s="57">
        <f t="shared" si="95"/>
        <v>5.1261869394378152</v>
      </c>
      <c r="X264" s="86">
        <f t="shared" si="96"/>
        <v>112.31019999999999</v>
      </c>
      <c r="Y264" s="86" t="str">
        <f t="shared" si="97"/>
        <v/>
      </c>
      <c r="Z264" s="44">
        <f t="shared" si="98"/>
        <v>0</v>
      </c>
      <c r="AA264" s="44" t="str">
        <f t="shared" si="99"/>
        <v>o</v>
      </c>
      <c r="AB264" s="89">
        <f t="shared" si="94"/>
        <v>62.2898</v>
      </c>
      <c r="AC264" s="89">
        <f t="shared" si="94"/>
        <v>5.6695999999999991</v>
      </c>
      <c r="AD264" s="44">
        <f t="shared" si="100"/>
        <v>1</v>
      </c>
      <c r="AE264" s="44">
        <v>3.3</v>
      </c>
      <c r="AF264" s="87">
        <f t="shared" ref="AF264:AF327" si="107">IF(R264-AH264&gt;$AF$5,1,0)</f>
        <v>0</v>
      </c>
      <c r="AG264" s="44">
        <f t="shared" ref="AG264:AG327" si="108">IF(Q264&gt;=6,1,0)</f>
        <v>0</v>
      </c>
      <c r="AH264" s="90">
        <f t="shared" si="101"/>
        <v>147.47381306056218</v>
      </c>
      <c r="AI264" s="91">
        <f t="shared" ref="AI264:AI327" si="109">AB264+P264</f>
        <v>40.2898</v>
      </c>
      <c r="AJ264" s="82">
        <f t="shared" si="102"/>
        <v>-16.330400000000001</v>
      </c>
      <c r="AK264" s="271">
        <f t="shared" ref="AK264:AK327" si="110">IF(J264&lt;6,101,IF(J264&lt;30,102,IF(J264&lt;60,103,IF(J264&lt;90,104,IF(J264&lt;120,105,IF(J264&lt;360,106,IF(J264&lt;720,107,108)))))))</f>
        <v>102</v>
      </c>
      <c r="AL264" s="271">
        <f>VLOOKUP(AK264,RevisedCalcs!$AE$65:$AJ$72,2,FALSE)</f>
        <v>18</v>
      </c>
      <c r="AM264" s="92" t="str">
        <f t="shared" si="103"/>
        <v>&lt;-20</v>
      </c>
      <c r="AN264" s="93">
        <f t="shared" si="104"/>
        <v>0</v>
      </c>
      <c r="AO264" s="93" t="str">
        <f t="shared" ref="AO264:AO327" si="111">IF($AN264=1,"+","o")</f>
        <v>o</v>
      </c>
      <c r="AP264" s="94" t="str">
        <f t="shared" si="105"/>
        <v/>
      </c>
      <c r="AQ264" s="54">
        <v>0</v>
      </c>
      <c r="AR264" s="214">
        <f t="shared" si="106"/>
        <v>0</v>
      </c>
      <c r="AS264" s="214">
        <f t="shared" ref="AS264:AS327" si="112">IF(AND(AQ264=1,AN264=1),1,0)</f>
        <v>0</v>
      </c>
      <c r="AT264" s="282">
        <f t="shared" ref="AT264:AT327" si="113">E264*24*60</f>
        <v>8.2833333333333332</v>
      </c>
      <c r="AU264" s="268">
        <f>IF(F264&gt;0,RevisedCalcs!$AB$53*F264,"")</f>
        <v>0.40440283366894003</v>
      </c>
      <c r="AV264" s="268" t="str">
        <f>IF(AU264&lt;&gt;"","",SUMIFS(RevisedCalcs!$AF$6:$BN$6,RevisedCalcs!$AF$4:$BN$4,"&lt;="&amp;AT264)/10^3*VLOOKUP(AK264,RevisedCalcs!$AE$65:$AJ$72,6,FALSE))</f>
        <v/>
      </c>
      <c r="AW264" s="270" t="str">
        <f ca="1">IF(AU264="","",IF(AR264=1,-AU264*OFFSET(RevisedCalcs!$AD$79,0,MATCH(E263*24*60,RevisedCalcs!$AE$80:$AI$80,1)),""))</f>
        <v/>
      </c>
      <c r="AX264" s="268">
        <f t="shared" ref="AX264:AX327" ca="1" si="114">SUM(AU264:AW264)</f>
        <v>0.40440283366894003</v>
      </c>
    </row>
    <row r="265" spans="1:50" x14ac:dyDescent="0.3">
      <c r="A265" s="107" t="s">
        <v>496</v>
      </c>
      <c r="B265" s="108">
        <v>38</v>
      </c>
      <c r="C265" s="109" t="s">
        <v>303</v>
      </c>
      <c r="D265" s="110">
        <v>40588.796527777777</v>
      </c>
      <c r="E265" s="111">
        <v>1.0717592592592593E-2</v>
      </c>
      <c r="F265" s="43">
        <v>5.6</v>
      </c>
      <c r="G265" s="41">
        <v>2</v>
      </c>
      <c r="H265" s="97">
        <v>0.19702546296321088</v>
      </c>
      <c r="I265" s="98" t="s">
        <v>532</v>
      </c>
      <c r="J265" s="99">
        <v>283.71666666666664</v>
      </c>
      <c r="K265" s="112">
        <v>40588.796527777777</v>
      </c>
      <c r="L265" s="46">
        <v>50</v>
      </c>
      <c r="M265" s="101">
        <v>40588.786805555559</v>
      </c>
      <c r="N265" s="102">
        <v>-27.9</v>
      </c>
      <c r="O265" s="46">
        <v>50</v>
      </c>
      <c r="P265" s="57">
        <v>-27.9</v>
      </c>
      <c r="Q265" s="50">
        <v>4.7286111111111104</v>
      </c>
      <c r="R265" s="103">
        <v>50</v>
      </c>
      <c r="S265" s="104">
        <v>46.821162734683284</v>
      </c>
      <c r="T265" s="57">
        <v>181.4</v>
      </c>
      <c r="U265" s="105"/>
      <c r="V265" s="57">
        <v>77.900000000000006</v>
      </c>
      <c r="W265" s="57">
        <f t="shared" si="95"/>
        <v>31.078837265316722</v>
      </c>
      <c r="X265" s="86">
        <f t="shared" si="96"/>
        <v>12.693240000000003</v>
      </c>
      <c r="Y265" s="86" t="str">
        <f t="shared" si="97"/>
        <v/>
      </c>
      <c r="Z265" s="44">
        <f t="shared" si="98"/>
        <v>1</v>
      </c>
      <c r="AA265" s="44" t="str">
        <f t="shared" si="99"/>
        <v>+</v>
      </c>
      <c r="AB265" s="89">
        <f t="shared" si="94"/>
        <v>65.206760000000003</v>
      </c>
      <c r="AC265" s="89">
        <f t="shared" si="94"/>
        <v>7.260239999999996</v>
      </c>
      <c r="AD265" s="44">
        <f t="shared" si="100"/>
        <v>1</v>
      </c>
      <c r="AE265" s="44">
        <v>3.3</v>
      </c>
      <c r="AF265" s="87">
        <f t="shared" si="107"/>
        <v>1</v>
      </c>
      <c r="AG265" s="44">
        <f t="shared" si="108"/>
        <v>0</v>
      </c>
      <c r="AH265" s="90">
        <f t="shared" si="101"/>
        <v>18.921162734683286</v>
      </c>
      <c r="AI265" s="91">
        <f t="shared" si="109"/>
        <v>37.306760000000004</v>
      </c>
      <c r="AJ265" s="82">
        <f t="shared" si="102"/>
        <v>-20.639760000000003</v>
      </c>
      <c r="AK265" s="271">
        <f t="shared" si="110"/>
        <v>106</v>
      </c>
      <c r="AL265" s="271">
        <f>VLOOKUP(AK265,RevisedCalcs!$AE$65:$AJ$72,2,FALSE)</f>
        <v>240</v>
      </c>
      <c r="AM265" s="92" t="str">
        <f t="shared" si="103"/>
        <v>&lt;-20</v>
      </c>
      <c r="AN265" s="93">
        <f t="shared" si="104"/>
        <v>1</v>
      </c>
      <c r="AO265" s="93" t="str">
        <f t="shared" si="111"/>
        <v>+</v>
      </c>
      <c r="AP265" s="94" t="str">
        <f t="shared" si="105"/>
        <v/>
      </c>
      <c r="AQ265" s="54">
        <v>0</v>
      </c>
      <c r="AR265" s="214">
        <f t="shared" si="106"/>
        <v>0</v>
      </c>
      <c r="AS265" s="214">
        <f t="shared" si="112"/>
        <v>0</v>
      </c>
      <c r="AT265" s="282">
        <f t="shared" si="113"/>
        <v>15.433333333333334</v>
      </c>
      <c r="AU265" s="268">
        <f>IF(F265&gt;0,RevisedCalcs!$AB$53*F265,"")</f>
        <v>0.78091581674002208</v>
      </c>
      <c r="AV265" s="268" t="str">
        <f>IF(AU265&lt;&gt;"","",SUMIFS(RevisedCalcs!$AF$6:$BN$6,RevisedCalcs!$AF$4:$BN$4,"&lt;="&amp;AT265)/10^3*VLOOKUP(AK265,RevisedCalcs!$AE$65:$AJ$72,6,FALSE))</f>
        <v/>
      </c>
      <c r="AW265" s="270" t="str">
        <f ca="1">IF(AU265="","",IF(AR265=1,-AU265*OFFSET(RevisedCalcs!$AD$79,0,MATCH(E264*24*60,RevisedCalcs!$AE$80:$AI$80,1)),""))</f>
        <v/>
      </c>
      <c r="AX265" s="268">
        <f t="shared" ca="1" si="114"/>
        <v>0.78091581674002208</v>
      </c>
    </row>
    <row r="266" spans="1:50" x14ac:dyDescent="0.3">
      <c r="A266" s="107" t="s">
        <v>496</v>
      </c>
      <c r="B266" s="108">
        <v>39</v>
      </c>
      <c r="C266" s="109" t="s">
        <v>305</v>
      </c>
      <c r="D266" s="110">
        <v>40589.34097222222</v>
      </c>
      <c r="E266" s="111">
        <v>9.1435185185185178E-3</v>
      </c>
      <c r="F266" s="43">
        <v>1.6</v>
      </c>
      <c r="G266" s="41">
        <v>3</v>
      </c>
      <c r="H266" s="97">
        <v>0.533726851848769</v>
      </c>
      <c r="I266" s="98" t="s">
        <v>533</v>
      </c>
      <c r="J266" s="99">
        <v>768.56666666666672</v>
      </c>
      <c r="K266" s="112">
        <v>40589.34097222222</v>
      </c>
      <c r="L266" s="46">
        <v>24.8</v>
      </c>
      <c r="M266" s="101">
        <v>40589.328472222223</v>
      </c>
      <c r="N266" s="102">
        <v>-40</v>
      </c>
      <c r="O266" s="46">
        <v>24.8</v>
      </c>
      <c r="P266" s="57">
        <v>-40</v>
      </c>
      <c r="Q266" s="50">
        <v>12.809444444444445</v>
      </c>
      <c r="R266" s="103">
        <v>24.8</v>
      </c>
      <c r="S266" s="104">
        <v>3.9233145507584908</v>
      </c>
      <c r="T266" s="57">
        <v>154.4</v>
      </c>
      <c r="U266" s="105"/>
      <c r="V266" s="86">
        <v>64.8</v>
      </c>
      <c r="W266" s="86">
        <f t="shared" si="95"/>
        <v>60.876685449241506</v>
      </c>
      <c r="X266" s="86">
        <f t="shared" si="96"/>
        <v>6.3889999999999958</v>
      </c>
      <c r="Y266" s="86" t="str">
        <f t="shared" si="97"/>
        <v>Y</v>
      </c>
      <c r="Z266" s="88">
        <f t="shared" si="98"/>
        <v>1</v>
      </c>
      <c r="AA266" s="88" t="str">
        <f t="shared" si="99"/>
        <v>+</v>
      </c>
      <c r="AB266" s="89">
        <f t="shared" si="94"/>
        <v>71.188999999999993</v>
      </c>
      <c r="AC266" s="89">
        <f t="shared" si="94"/>
        <v>10.522399999999998</v>
      </c>
      <c r="AD266" s="88">
        <f t="shared" si="100"/>
        <v>1</v>
      </c>
      <c r="AE266" s="88">
        <v>3.3</v>
      </c>
      <c r="AF266" s="87">
        <f t="shared" si="107"/>
        <v>1</v>
      </c>
      <c r="AG266" s="88">
        <f t="shared" si="108"/>
        <v>1</v>
      </c>
      <c r="AH266" s="90">
        <f t="shared" si="101"/>
        <v>-36.076685449241509</v>
      </c>
      <c r="AI266" s="91">
        <f t="shared" si="109"/>
        <v>31.188999999999993</v>
      </c>
      <c r="AJ266" s="82">
        <f t="shared" si="102"/>
        <v>-29.477600000000002</v>
      </c>
      <c r="AK266" s="271">
        <f t="shared" si="110"/>
        <v>108</v>
      </c>
      <c r="AL266" s="271">
        <f>VLOOKUP(AK266,RevisedCalcs!$AE$65:$AJ$72,2,FALSE)</f>
        <v>720</v>
      </c>
      <c r="AM266" s="92" t="str">
        <f t="shared" si="103"/>
        <v>&lt;-20</v>
      </c>
      <c r="AN266" s="93">
        <f t="shared" si="104"/>
        <v>1</v>
      </c>
      <c r="AO266" s="93" t="str">
        <f t="shared" si="111"/>
        <v>+</v>
      </c>
      <c r="AP266" s="94" t="str">
        <f t="shared" si="105"/>
        <v/>
      </c>
      <c r="AQ266" s="54">
        <v>0</v>
      </c>
      <c r="AR266" s="214">
        <f t="shared" si="106"/>
        <v>0</v>
      </c>
      <c r="AS266" s="214">
        <f t="shared" si="112"/>
        <v>0</v>
      </c>
      <c r="AT266" s="282">
        <f t="shared" si="113"/>
        <v>13.166666666666666</v>
      </c>
      <c r="AU266" s="268">
        <f>IF(F266&gt;0,RevisedCalcs!$AB$53*F266,"")</f>
        <v>0.2231188047828635</v>
      </c>
      <c r="AV266" s="268" t="str">
        <f>IF(AU266&lt;&gt;"","",SUMIFS(RevisedCalcs!$AF$6:$BN$6,RevisedCalcs!$AF$4:$BN$4,"&lt;="&amp;AT266)/10^3*VLOOKUP(AK266,RevisedCalcs!$AE$65:$AJ$72,6,FALSE))</f>
        <v/>
      </c>
      <c r="AW266" s="270" t="str">
        <f ca="1">IF(AU266="","",IF(AR266=1,-AU266*OFFSET(RevisedCalcs!$AD$79,0,MATCH(E265*24*60,RevisedCalcs!$AE$80:$AI$80,1)),""))</f>
        <v/>
      </c>
      <c r="AX266" s="268">
        <f t="shared" ca="1" si="114"/>
        <v>0.2231188047828635</v>
      </c>
    </row>
    <row r="267" spans="1:50" x14ac:dyDescent="0.3">
      <c r="A267" s="107" t="s">
        <v>496</v>
      </c>
      <c r="B267" s="108">
        <v>40</v>
      </c>
      <c r="C267" s="109" t="s">
        <v>307</v>
      </c>
      <c r="D267" s="110">
        <v>40589.352083333331</v>
      </c>
      <c r="E267" s="111">
        <v>3.5763888888888894E-3</v>
      </c>
      <c r="F267" s="43">
        <v>1.5</v>
      </c>
      <c r="G267" s="41">
        <v>3</v>
      </c>
      <c r="H267" s="97">
        <v>1.9675925941555761E-3</v>
      </c>
      <c r="I267" s="98" t="s">
        <v>534</v>
      </c>
      <c r="J267" s="99">
        <v>2.8333333333333335</v>
      </c>
      <c r="K267" s="112">
        <v>40589.352083333331</v>
      </c>
      <c r="L267" s="46">
        <v>159.80000000000001</v>
      </c>
      <c r="M267" s="101">
        <v>40589.370138888888</v>
      </c>
      <c r="N267" s="102">
        <v>-40</v>
      </c>
      <c r="O267" s="46">
        <v>159.80000000000001</v>
      </c>
      <c r="P267" s="57">
        <v>-40</v>
      </c>
      <c r="Q267" s="50">
        <v>4.7222222222222228E-2</v>
      </c>
      <c r="R267" s="103">
        <v>159.80000000000001</v>
      </c>
      <c r="S267" s="104">
        <v>191.53107115250947</v>
      </c>
      <c r="T267" s="57">
        <v>179.6</v>
      </c>
      <c r="U267" s="105"/>
      <c r="V267" s="57">
        <v>199.8</v>
      </c>
      <c r="W267" s="57">
        <f t="shared" si="95"/>
        <v>8.2689288474905425</v>
      </c>
      <c r="X267" s="86">
        <f t="shared" si="96"/>
        <v>128.61100000000002</v>
      </c>
      <c r="Y267" s="86" t="str">
        <f t="shared" si="97"/>
        <v/>
      </c>
      <c r="Z267" s="44">
        <f t="shared" si="98"/>
        <v>0</v>
      </c>
      <c r="AA267" s="44" t="str">
        <f t="shared" si="99"/>
        <v>o</v>
      </c>
      <c r="AB267" s="89">
        <f t="shared" ref="AB267:AC286" si="115">(AB$3+AB$4*$N267)-$N267</f>
        <v>71.188999999999993</v>
      </c>
      <c r="AC267" s="89">
        <f t="shared" si="115"/>
        <v>10.522399999999998</v>
      </c>
      <c r="AD267" s="44">
        <f t="shared" si="100"/>
        <v>1</v>
      </c>
      <c r="AE267" s="44">
        <v>3.3</v>
      </c>
      <c r="AF267" s="87">
        <f t="shared" si="107"/>
        <v>0</v>
      </c>
      <c r="AG267" s="44">
        <f t="shared" si="108"/>
        <v>0</v>
      </c>
      <c r="AH267" s="90">
        <f t="shared" si="101"/>
        <v>151.53107115250947</v>
      </c>
      <c r="AI267" s="91">
        <f t="shared" si="109"/>
        <v>31.188999999999993</v>
      </c>
      <c r="AJ267" s="82">
        <f t="shared" si="102"/>
        <v>-29.477600000000002</v>
      </c>
      <c r="AK267" s="271">
        <f t="shared" si="110"/>
        <v>101</v>
      </c>
      <c r="AL267" s="271">
        <f>VLOOKUP(AK267,RevisedCalcs!$AE$65:$AJ$72,2,FALSE)</f>
        <v>3</v>
      </c>
      <c r="AM267" s="92" t="str">
        <f t="shared" si="103"/>
        <v>&lt;-20</v>
      </c>
      <c r="AN267" s="93">
        <f t="shared" si="104"/>
        <v>0</v>
      </c>
      <c r="AO267" s="93" t="str">
        <f t="shared" si="111"/>
        <v>o</v>
      </c>
      <c r="AP267" s="94" t="str">
        <f t="shared" si="105"/>
        <v/>
      </c>
      <c r="AQ267" s="54">
        <v>0</v>
      </c>
      <c r="AR267" s="214">
        <f t="shared" si="106"/>
        <v>0</v>
      </c>
      <c r="AS267" s="214">
        <f t="shared" si="112"/>
        <v>0</v>
      </c>
      <c r="AT267" s="282">
        <f t="shared" si="113"/>
        <v>5.15</v>
      </c>
      <c r="AU267" s="268">
        <f>IF(F267&gt;0,RevisedCalcs!$AB$53*F267,"")</f>
        <v>0.20917387948393451</v>
      </c>
      <c r="AV267" s="268" t="str">
        <f>IF(AU267&lt;&gt;"","",SUMIFS(RevisedCalcs!$AF$6:$BN$6,RevisedCalcs!$AF$4:$BN$4,"&lt;="&amp;AT267)/10^3*VLOOKUP(AK267,RevisedCalcs!$AE$65:$AJ$72,6,FALSE))</f>
        <v/>
      </c>
      <c r="AW267" s="270" t="str">
        <f ca="1">IF(AU267="","",IF(AR267=1,-AU267*OFFSET(RevisedCalcs!$AD$79,0,MATCH(E266*24*60,RevisedCalcs!$AE$80:$AI$80,1)),""))</f>
        <v/>
      </c>
      <c r="AX267" s="268">
        <f t="shared" ca="1" si="114"/>
        <v>0.20917387948393451</v>
      </c>
    </row>
    <row r="268" spans="1:50" x14ac:dyDescent="0.3">
      <c r="A268" s="107" t="s">
        <v>496</v>
      </c>
      <c r="B268" s="108">
        <v>41</v>
      </c>
      <c r="C268" s="109" t="s">
        <v>309</v>
      </c>
      <c r="D268" s="110">
        <v>40589.398611111108</v>
      </c>
      <c r="E268" s="111">
        <v>4.7800925925925919E-3</v>
      </c>
      <c r="F268" s="43">
        <v>2.2999999999999998</v>
      </c>
      <c r="G268" s="41">
        <v>3</v>
      </c>
      <c r="H268" s="97">
        <v>4.29513888884685E-2</v>
      </c>
      <c r="I268" s="98" t="s">
        <v>535</v>
      </c>
      <c r="J268" s="99">
        <v>61.85</v>
      </c>
      <c r="K268" s="112">
        <v>40589.398611111108</v>
      </c>
      <c r="L268" s="46">
        <v>123.8</v>
      </c>
      <c r="M268" s="101">
        <v>40589.401388888888</v>
      </c>
      <c r="N268" s="102">
        <v>-36.4</v>
      </c>
      <c r="O268" s="46">
        <v>123.8</v>
      </c>
      <c r="P268" s="57">
        <v>-36.4</v>
      </c>
      <c r="Q268" s="50">
        <v>1.0308333333333333</v>
      </c>
      <c r="R268" s="103">
        <v>123.8</v>
      </c>
      <c r="S268" s="104">
        <v>156.13516814457481</v>
      </c>
      <c r="T268" s="57">
        <v>172.4</v>
      </c>
      <c r="U268" s="105"/>
      <c r="V268" s="57">
        <v>160.19999999999999</v>
      </c>
      <c r="W268" s="57">
        <f t="shared" si="95"/>
        <v>4.064831855425183</v>
      </c>
      <c r="X268" s="86">
        <f t="shared" si="96"/>
        <v>90.790840000000003</v>
      </c>
      <c r="Y268" s="86" t="str">
        <f t="shared" si="97"/>
        <v/>
      </c>
      <c r="Z268" s="44">
        <f t="shared" si="98"/>
        <v>0</v>
      </c>
      <c r="AA268" s="44" t="str">
        <f t="shared" si="99"/>
        <v>o</v>
      </c>
      <c r="AB268" s="89">
        <f t="shared" si="115"/>
        <v>69.409159999999986</v>
      </c>
      <c r="AC268" s="89">
        <f t="shared" si="115"/>
        <v>9.551839999999995</v>
      </c>
      <c r="AD268" s="44">
        <f t="shared" si="100"/>
        <v>1</v>
      </c>
      <c r="AE268" s="44">
        <v>3.3</v>
      </c>
      <c r="AF268" s="87">
        <f t="shared" si="107"/>
        <v>0</v>
      </c>
      <c r="AG268" s="44">
        <f t="shared" si="108"/>
        <v>0</v>
      </c>
      <c r="AH268" s="90">
        <f t="shared" si="101"/>
        <v>119.7351681445748</v>
      </c>
      <c r="AI268" s="91">
        <f t="shared" si="109"/>
        <v>33.009159999999987</v>
      </c>
      <c r="AJ268" s="82">
        <f t="shared" si="102"/>
        <v>-26.848160000000004</v>
      </c>
      <c r="AK268" s="271">
        <f t="shared" si="110"/>
        <v>104</v>
      </c>
      <c r="AL268" s="271">
        <f>VLOOKUP(AK268,RevisedCalcs!$AE$65:$AJ$72,2,FALSE)</f>
        <v>75</v>
      </c>
      <c r="AM268" s="92" t="str">
        <f t="shared" si="103"/>
        <v>&lt;-20</v>
      </c>
      <c r="AN268" s="93">
        <f t="shared" si="104"/>
        <v>0</v>
      </c>
      <c r="AO268" s="93" t="str">
        <f t="shared" si="111"/>
        <v>o</v>
      </c>
      <c r="AP268" s="94" t="str">
        <f t="shared" si="105"/>
        <v/>
      </c>
      <c r="AQ268" s="54">
        <v>0</v>
      </c>
      <c r="AR268" s="214">
        <f t="shared" si="106"/>
        <v>0</v>
      </c>
      <c r="AS268" s="214">
        <f t="shared" si="112"/>
        <v>0</v>
      </c>
      <c r="AT268" s="282">
        <f t="shared" si="113"/>
        <v>6.883333333333332</v>
      </c>
      <c r="AU268" s="268">
        <f>IF(F268&gt;0,RevisedCalcs!$AB$53*F268,"")</f>
        <v>0.32073328187536621</v>
      </c>
      <c r="AV268" s="268" t="str">
        <f>IF(AU268&lt;&gt;"","",SUMIFS(RevisedCalcs!$AF$6:$BN$6,RevisedCalcs!$AF$4:$BN$4,"&lt;="&amp;AT268)/10^3*VLOOKUP(AK268,RevisedCalcs!$AE$65:$AJ$72,6,FALSE))</f>
        <v/>
      </c>
      <c r="AW268" s="270" t="str">
        <f ca="1">IF(AU268="","",IF(AR268=1,-AU268*OFFSET(RevisedCalcs!$AD$79,0,MATCH(E267*24*60,RevisedCalcs!$AE$80:$AI$80,1)),""))</f>
        <v/>
      </c>
      <c r="AX268" s="268">
        <f t="shared" ca="1" si="114"/>
        <v>0.32073328187536621</v>
      </c>
    </row>
    <row r="269" spans="1:50" x14ac:dyDescent="0.3">
      <c r="A269" s="107" t="s">
        <v>496</v>
      </c>
      <c r="B269" s="108">
        <v>42</v>
      </c>
      <c r="C269" s="109" t="s">
        <v>311</v>
      </c>
      <c r="D269" s="110">
        <v>40589.412499999999</v>
      </c>
      <c r="E269" s="111">
        <v>8.6342592592592599E-3</v>
      </c>
      <c r="F269" s="43">
        <v>5.5</v>
      </c>
      <c r="G269" s="41">
        <v>3</v>
      </c>
      <c r="H269" s="97">
        <v>9.1087963010068052E-3</v>
      </c>
      <c r="I269" s="98" t="s">
        <v>536</v>
      </c>
      <c r="J269" s="99">
        <v>13.116666666666667</v>
      </c>
      <c r="K269" s="112">
        <v>40589.412499999999</v>
      </c>
      <c r="L269" s="46">
        <v>158</v>
      </c>
      <c r="M269" s="101">
        <v>40589.411805555559</v>
      </c>
      <c r="N269" s="102">
        <v>-38.9</v>
      </c>
      <c r="O269" s="46">
        <v>158</v>
      </c>
      <c r="P269" s="57">
        <v>-38.9</v>
      </c>
      <c r="Q269" s="50">
        <v>0.21861111111111112</v>
      </c>
      <c r="R269" s="103">
        <v>158</v>
      </c>
      <c r="S269" s="104">
        <v>197.2455792414427</v>
      </c>
      <c r="T269" s="57">
        <v>181.4</v>
      </c>
      <c r="U269" s="105"/>
      <c r="V269" s="57">
        <v>196.9</v>
      </c>
      <c r="W269" s="57">
        <f t="shared" si="95"/>
        <v>0.34557924144269236</v>
      </c>
      <c r="X269" s="86">
        <f t="shared" si="96"/>
        <v>126.25484000000002</v>
      </c>
      <c r="Y269" s="86" t="str">
        <f t="shared" si="97"/>
        <v/>
      </c>
      <c r="Z269" s="44">
        <f t="shared" si="98"/>
        <v>0</v>
      </c>
      <c r="AA269" s="44" t="str">
        <f t="shared" si="99"/>
        <v>o</v>
      </c>
      <c r="AB269" s="89">
        <f t="shared" si="115"/>
        <v>70.64515999999999</v>
      </c>
      <c r="AC269" s="89">
        <f t="shared" si="115"/>
        <v>10.225839999999998</v>
      </c>
      <c r="AD269" s="44">
        <f t="shared" si="100"/>
        <v>1</v>
      </c>
      <c r="AE269" s="44">
        <v>3.3</v>
      </c>
      <c r="AF269" s="87">
        <f t="shared" si="107"/>
        <v>0</v>
      </c>
      <c r="AG269" s="44">
        <f t="shared" si="108"/>
        <v>0</v>
      </c>
      <c r="AH269" s="90">
        <f t="shared" si="101"/>
        <v>158.34557924144269</v>
      </c>
      <c r="AI269" s="91">
        <f t="shared" si="109"/>
        <v>31.745159999999991</v>
      </c>
      <c r="AJ269" s="82">
        <f t="shared" si="102"/>
        <v>-28.674160000000001</v>
      </c>
      <c r="AK269" s="271">
        <f t="shared" si="110"/>
        <v>102</v>
      </c>
      <c r="AL269" s="271">
        <f>VLOOKUP(AK269,RevisedCalcs!$AE$65:$AJ$72,2,FALSE)</f>
        <v>18</v>
      </c>
      <c r="AM269" s="92" t="str">
        <f t="shared" si="103"/>
        <v>&lt;-20</v>
      </c>
      <c r="AN269" s="93">
        <f t="shared" si="104"/>
        <v>0</v>
      </c>
      <c r="AO269" s="93" t="str">
        <f t="shared" si="111"/>
        <v>o</v>
      </c>
      <c r="AP269" s="94" t="str">
        <f t="shared" si="105"/>
        <v/>
      </c>
      <c r="AQ269" s="54">
        <v>0</v>
      </c>
      <c r="AR269" s="214">
        <f t="shared" si="106"/>
        <v>0</v>
      </c>
      <c r="AS269" s="214">
        <f t="shared" si="112"/>
        <v>0</v>
      </c>
      <c r="AT269" s="282">
        <f t="shared" si="113"/>
        <v>12.433333333333335</v>
      </c>
      <c r="AU269" s="268">
        <f>IF(F269&gt;0,RevisedCalcs!$AB$53*F269,"")</f>
        <v>0.76697089144109321</v>
      </c>
      <c r="AV269" s="268" t="str">
        <f>IF(AU269&lt;&gt;"","",SUMIFS(RevisedCalcs!$AF$6:$BN$6,RevisedCalcs!$AF$4:$BN$4,"&lt;="&amp;AT269)/10^3*VLOOKUP(AK269,RevisedCalcs!$AE$65:$AJ$72,6,FALSE))</f>
        <v/>
      </c>
      <c r="AW269" s="270" t="str">
        <f ca="1">IF(AU269="","",IF(AR269=1,-AU269*OFFSET(RevisedCalcs!$AD$79,0,MATCH(E268*24*60,RevisedCalcs!$AE$80:$AI$80,1)),""))</f>
        <v/>
      </c>
      <c r="AX269" s="268">
        <f t="shared" ca="1" si="114"/>
        <v>0.76697089144109321</v>
      </c>
    </row>
    <row r="270" spans="1:50" x14ac:dyDescent="0.3">
      <c r="A270" s="107" t="s">
        <v>496</v>
      </c>
      <c r="B270" s="108">
        <v>43</v>
      </c>
      <c r="C270" s="109" t="s">
        <v>312</v>
      </c>
      <c r="D270" s="110">
        <v>40589.783333333333</v>
      </c>
      <c r="E270" s="111">
        <v>5.5787037037037038E-3</v>
      </c>
      <c r="F270" s="43">
        <v>2.5</v>
      </c>
      <c r="G270" s="41">
        <v>3</v>
      </c>
      <c r="H270" s="97">
        <v>0.36219907407212304</v>
      </c>
      <c r="I270" s="98" t="s">
        <v>537</v>
      </c>
      <c r="J270" s="99">
        <v>521.56666666666672</v>
      </c>
      <c r="K270" s="112">
        <v>40589.783333333333</v>
      </c>
      <c r="L270" s="46">
        <v>35.6</v>
      </c>
      <c r="M270" s="101">
        <v>40589.786805555559</v>
      </c>
      <c r="N270" s="102">
        <v>-27</v>
      </c>
      <c r="O270" s="46">
        <v>35.6</v>
      </c>
      <c r="P270" s="57">
        <v>-27</v>
      </c>
      <c r="Q270" s="50">
        <v>8.6927777777777795</v>
      </c>
      <c r="R270" s="103">
        <v>35.6</v>
      </c>
      <c r="S270" s="104">
        <v>13.498133240766554</v>
      </c>
      <c r="T270" s="57">
        <v>138.19999999999999</v>
      </c>
      <c r="U270" s="105"/>
      <c r="V270" s="86">
        <v>62.6</v>
      </c>
      <c r="W270" s="86">
        <f t="shared" si="95"/>
        <v>49.101866759233445</v>
      </c>
      <c r="X270" s="86">
        <f t="shared" si="96"/>
        <v>2.1617999999999924</v>
      </c>
      <c r="Y270" s="86" t="str">
        <f t="shared" si="97"/>
        <v/>
      </c>
      <c r="Z270" s="88">
        <f t="shared" si="98"/>
        <v>1</v>
      </c>
      <c r="AA270" s="88" t="str">
        <f t="shared" si="99"/>
        <v>+</v>
      </c>
      <c r="AB270" s="89">
        <f t="shared" si="115"/>
        <v>64.761799999999994</v>
      </c>
      <c r="AC270" s="89">
        <f t="shared" si="115"/>
        <v>7.0175999999999981</v>
      </c>
      <c r="AD270" s="88">
        <f t="shared" si="100"/>
        <v>1</v>
      </c>
      <c r="AE270" s="88">
        <v>3.3</v>
      </c>
      <c r="AF270" s="87">
        <f t="shared" si="107"/>
        <v>1</v>
      </c>
      <c r="AG270" s="88">
        <f t="shared" si="108"/>
        <v>1</v>
      </c>
      <c r="AH270" s="90">
        <f t="shared" si="101"/>
        <v>-13.501866759233446</v>
      </c>
      <c r="AI270" s="91">
        <f t="shared" si="109"/>
        <v>37.761799999999994</v>
      </c>
      <c r="AJ270" s="82">
        <f t="shared" si="102"/>
        <v>-19.982400000000002</v>
      </c>
      <c r="AK270" s="271">
        <f t="shared" si="110"/>
        <v>107</v>
      </c>
      <c r="AL270" s="271">
        <f>VLOOKUP(AK270,RevisedCalcs!$AE$65:$AJ$72,2,FALSE)</f>
        <v>540</v>
      </c>
      <c r="AM270" s="92" t="str">
        <f t="shared" si="103"/>
        <v>&lt;-20</v>
      </c>
      <c r="AN270" s="93">
        <f t="shared" si="104"/>
        <v>1</v>
      </c>
      <c r="AO270" s="93" t="str">
        <f t="shared" si="111"/>
        <v>+</v>
      </c>
      <c r="AP270" s="94" t="str">
        <f t="shared" si="105"/>
        <v/>
      </c>
      <c r="AQ270" s="54">
        <v>0</v>
      </c>
      <c r="AR270" s="214">
        <f t="shared" si="106"/>
        <v>0</v>
      </c>
      <c r="AS270" s="214">
        <f t="shared" si="112"/>
        <v>0</v>
      </c>
      <c r="AT270" s="282">
        <f t="shared" si="113"/>
        <v>8.0333333333333332</v>
      </c>
      <c r="AU270" s="268">
        <f>IF(F270&gt;0,RevisedCalcs!$AB$53*F270,"")</f>
        <v>0.34862313247322418</v>
      </c>
      <c r="AV270" s="268" t="str">
        <f>IF(AU270&lt;&gt;"","",SUMIFS(RevisedCalcs!$AF$6:$BN$6,RevisedCalcs!$AF$4:$BN$4,"&lt;="&amp;AT270)/10^3*VLOOKUP(AK270,RevisedCalcs!$AE$65:$AJ$72,6,FALSE))</f>
        <v/>
      </c>
      <c r="AW270" s="270" t="str">
        <f ca="1">IF(AU270="","",IF(AR270=1,-AU270*OFFSET(RevisedCalcs!$AD$79,0,MATCH(E269*24*60,RevisedCalcs!$AE$80:$AI$80,1)),""))</f>
        <v/>
      </c>
      <c r="AX270" s="268">
        <f t="shared" ca="1" si="114"/>
        <v>0.34862313247322418</v>
      </c>
    </row>
    <row r="271" spans="1:50" x14ac:dyDescent="0.3">
      <c r="A271" s="107" t="s">
        <v>496</v>
      </c>
      <c r="B271" s="108">
        <v>44</v>
      </c>
      <c r="C271" s="109" t="s">
        <v>314</v>
      </c>
      <c r="D271" s="110">
        <v>40589.829861111109</v>
      </c>
      <c r="E271" s="111">
        <v>1.6319444444444445E-3</v>
      </c>
      <c r="F271" s="43">
        <v>0.2</v>
      </c>
      <c r="G271" s="41">
        <v>3</v>
      </c>
      <c r="H271" s="97">
        <v>4.0949074071249925E-2</v>
      </c>
      <c r="I271" s="98" t="s">
        <v>538</v>
      </c>
      <c r="J271" s="99">
        <v>58.966666666666669</v>
      </c>
      <c r="K271" s="112">
        <v>40589.829861111109</v>
      </c>
      <c r="L271" s="46">
        <v>87.8</v>
      </c>
      <c r="M271" s="101">
        <v>40589.828472222223</v>
      </c>
      <c r="N271" s="102">
        <v>-27.9</v>
      </c>
      <c r="O271" s="46">
        <v>87.8</v>
      </c>
      <c r="P271" s="57">
        <v>-27.9</v>
      </c>
      <c r="Q271" s="50">
        <v>0.98277777777777786</v>
      </c>
      <c r="R271" s="103">
        <v>87.8</v>
      </c>
      <c r="S271" s="104">
        <v>121.89547586979288</v>
      </c>
      <c r="T271" s="57">
        <v>105.8</v>
      </c>
      <c r="U271" s="105"/>
      <c r="V271" s="57">
        <v>115.69999999999999</v>
      </c>
      <c r="W271" s="57">
        <f t="shared" si="95"/>
        <v>6.1954758697928867</v>
      </c>
      <c r="X271" s="86">
        <f t="shared" si="96"/>
        <v>50.493239999999986</v>
      </c>
      <c r="Y271" s="86" t="str">
        <f t="shared" si="97"/>
        <v/>
      </c>
      <c r="Z271" s="44">
        <f t="shared" si="98"/>
        <v>0</v>
      </c>
      <c r="AA271" s="44" t="str">
        <f t="shared" si="99"/>
        <v>o</v>
      </c>
      <c r="AB271" s="89">
        <f t="shared" si="115"/>
        <v>65.206760000000003</v>
      </c>
      <c r="AC271" s="89">
        <f t="shared" si="115"/>
        <v>7.260239999999996</v>
      </c>
      <c r="AD271" s="44">
        <f t="shared" si="100"/>
        <v>1</v>
      </c>
      <c r="AE271" s="44">
        <v>3.3</v>
      </c>
      <c r="AF271" s="87">
        <f t="shared" si="107"/>
        <v>0</v>
      </c>
      <c r="AG271" s="44">
        <f t="shared" si="108"/>
        <v>0</v>
      </c>
      <c r="AH271" s="90">
        <f t="shared" si="101"/>
        <v>93.99547586979287</v>
      </c>
      <c r="AI271" s="91">
        <f t="shared" si="109"/>
        <v>37.306760000000004</v>
      </c>
      <c r="AJ271" s="82">
        <f t="shared" si="102"/>
        <v>-20.639760000000003</v>
      </c>
      <c r="AK271" s="271">
        <f t="shared" si="110"/>
        <v>103</v>
      </c>
      <c r="AL271" s="271">
        <f>VLOOKUP(AK271,RevisedCalcs!$AE$65:$AJ$72,2,FALSE)</f>
        <v>45</v>
      </c>
      <c r="AM271" s="92" t="str">
        <f t="shared" si="103"/>
        <v>&lt;-20</v>
      </c>
      <c r="AN271" s="93">
        <f t="shared" si="104"/>
        <v>0</v>
      </c>
      <c r="AO271" s="93" t="str">
        <f t="shared" si="111"/>
        <v>o</v>
      </c>
      <c r="AP271" s="94" t="str">
        <f t="shared" si="105"/>
        <v/>
      </c>
      <c r="AQ271" s="54">
        <v>0</v>
      </c>
      <c r="AR271" s="214">
        <f t="shared" si="106"/>
        <v>0</v>
      </c>
      <c r="AS271" s="214">
        <f t="shared" si="112"/>
        <v>0</v>
      </c>
      <c r="AT271" s="282">
        <f t="shared" si="113"/>
        <v>2.35</v>
      </c>
      <c r="AU271" s="268">
        <f>IF(F271&gt;0,RevisedCalcs!$AB$53*F271,"")</f>
        <v>2.7889850597857938E-2</v>
      </c>
      <c r="AV271" s="268" t="str">
        <f>IF(AU271&lt;&gt;"","",SUMIFS(RevisedCalcs!$AF$6:$BN$6,RevisedCalcs!$AF$4:$BN$4,"&lt;="&amp;AT271)/10^3*VLOOKUP(AK271,RevisedCalcs!$AE$65:$AJ$72,6,FALSE))</f>
        <v/>
      </c>
      <c r="AW271" s="270" t="str">
        <f ca="1">IF(AU271="","",IF(AR271=1,-AU271*OFFSET(RevisedCalcs!$AD$79,0,MATCH(E270*24*60,RevisedCalcs!$AE$80:$AI$80,1)),""))</f>
        <v/>
      </c>
      <c r="AX271" s="268">
        <f t="shared" ca="1" si="114"/>
        <v>2.7889850597857938E-2</v>
      </c>
    </row>
    <row r="272" spans="1:50" x14ac:dyDescent="0.3">
      <c r="A272" s="107" t="s">
        <v>496</v>
      </c>
      <c r="B272" s="108">
        <v>45</v>
      </c>
      <c r="C272" s="109" t="s">
        <v>539</v>
      </c>
      <c r="D272" s="110">
        <v>40589.838194444441</v>
      </c>
      <c r="E272" s="111">
        <v>4.3981481481481484E-3</v>
      </c>
      <c r="F272" s="43">
        <v>2.7</v>
      </c>
      <c r="G272" s="41">
        <v>3</v>
      </c>
      <c r="H272" s="97">
        <v>6.7013888838118874E-3</v>
      </c>
      <c r="I272" s="98" t="s">
        <v>540</v>
      </c>
      <c r="J272" s="99">
        <v>9.65</v>
      </c>
      <c r="K272" s="112">
        <v>40589.838194444441</v>
      </c>
      <c r="L272" s="46">
        <v>109.4</v>
      </c>
      <c r="M272" s="101">
        <v>40589.828472222223</v>
      </c>
      <c r="N272" s="102">
        <v>-27.9</v>
      </c>
      <c r="O272" s="46">
        <v>109.4</v>
      </c>
      <c r="P272" s="57">
        <v>-27.9</v>
      </c>
      <c r="Q272" s="50">
        <v>0.16083333333333333</v>
      </c>
      <c r="R272" s="103">
        <v>109.4</v>
      </c>
      <c r="S272" s="104">
        <v>127.09824280372538</v>
      </c>
      <c r="T272" s="57">
        <v>167</v>
      </c>
      <c r="U272" s="105"/>
      <c r="V272" s="57">
        <v>137.30000000000001</v>
      </c>
      <c r="W272" s="57">
        <f t="shared" si="95"/>
        <v>10.201757196274627</v>
      </c>
      <c r="X272" s="86">
        <f t="shared" si="96"/>
        <v>72.093240000000009</v>
      </c>
      <c r="Y272" s="86" t="str">
        <f t="shared" si="97"/>
        <v/>
      </c>
      <c r="Z272" s="44">
        <f t="shared" si="98"/>
        <v>0</v>
      </c>
      <c r="AA272" s="44" t="str">
        <f t="shared" si="99"/>
        <v>o</v>
      </c>
      <c r="AB272" s="89">
        <f t="shared" si="115"/>
        <v>65.206760000000003</v>
      </c>
      <c r="AC272" s="89">
        <f t="shared" si="115"/>
        <v>7.260239999999996</v>
      </c>
      <c r="AD272" s="44">
        <f t="shared" si="100"/>
        <v>1</v>
      </c>
      <c r="AE272" s="44">
        <v>3.3</v>
      </c>
      <c r="AF272" s="87">
        <f t="shared" si="107"/>
        <v>0</v>
      </c>
      <c r="AG272" s="44">
        <f t="shared" si="108"/>
        <v>0</v>
      </c>
      <c r="AH272" s="90">
        <f t="shared" si="101"/>
        <v>99.198242803725378</v>
      </c>
      <c r="AI272" s="91">
        <f t="shared" si="109"/>
        <v>37.306760000000004</v>
      </c>
      <c r="AJ272" s="82">
        <f t="shared" si="102"/>
        <v>-20.639760000000003</v>
      </c>
      <c r="AK272" s="271">
        <f t="shared" si="110"/>
        <v>102</v>
      </c>
      <c r="AL272" s="271">
        <f>VLOOKUP(AK272,RevisedCalcs!$AE$65:$AJ$72,2,FALSE)</f>
        <v>18</v>
      </c>
      <c r="AM272" s="92" t="str">
        <f t="shared" si="103"/>
        <v>&lt;-20</v>
      </c>
      <c r="AN272" s="93">
        <f t="shared" si="104"/>
        <v>0</v>
      </c>
      <c r="AO272" s="93" t="str">
        <f t="shared" si="111"/>
        <v>o</v>
      </c>
      <c r="AP272" s="94" t="str">
        <f t="shared" si="105"/>
        <v/>
      </c>
      <c r="AQ272" s="54">
        <v>0</v>
      </c>
      <c r="AR272" s="214">
        <f t="shared" si="106"/>
        <v>0</v>
      </c>
      <c r="AS272" s="214">
        <f t="shared" si="112"/>
        <v>0</v>
      </c>
      <c r="AT272" s="282">
        <f t="shared" si="113"/>
        <v>6.3333333333333339</v>
      </c>
      <c r="AU272" s="268">
        <f>IF(F272&gt;0,RevisedCalcs!$AB$53*F272,"")</f>
        <v>0.37651298307108216</v>
      </c>
      <c r="AV272" s="268" t="str">
        <f>IF(AU272&lt;&gt;"","",SUMIFS(RevisedCalcs!$AF$6:$BN$6,RevisedCalcs!$AF$4:$BN$4,"&lt;="&amp;AT272)/10^3*VLOOKUP(AK272,RevisedCalcs!$AE$65:$AJ$72,6,FALSE))</f>
        <v/>
      </c>
      <c r="AW272" s="270" t="str">
        <f ca="1">IF(AU272="","",IF(AR272=1,-AU272*OFFSET(RevisedCalcs!$AD$79,0,MATCH(E271*24*60,RevisedCalcs!$AE$80:$AI$80,1)),""))</f>
        <v/>
      </c>
      <c r="AX272" s="268">
        <f t="shared" ca="1" si="114"/>
        <v>0.37651298307108216</v>
      </c>
    </row>
    <row r="273" spans="1:50" x14ac:dyDescent="0.3">
      <c r="A273" s="107" t="s">
        <v>496</v>
      </c>
      <c r="B273" s="108">
        <v>46</v>
      </c>
      <c r="C273" s="109" t="s">
        <v>541</v>
      </c>
      <c r="D273" s="110">
        <v>40589.9</v>
      </c>
      <c r="E273" s="111">
        <v>1.8634259259259261E-3</v>
      </c>
      <c r="F273" s="43">
        <v>0.6</v>
      </c>
      <c r="G273" s="41">
        <v>3</v>
      </c>
      <c r="H273" s="97">
        <v>5.7407407410209998E-2</v>
      </c>
      <c r="I273" s="98" t="s">
        <v>542</v>
      </c>
      <c r="J273" s="99">
        <v>82.666666666666671</v>
      </c>
      <c r="K273" s="112">
        <v>40589.9</v>
      </c>
      <c r="L273" s="46">
        <v>80.599999999999994</v>
      </c>
      <c r="M273" s="101">
        <v>40589.911805555559</v>
      </c>
      <c r="N273" s="102">
        <v>-29.9</v>
      </c>
      <c r="O273" s="46">
        <v>80.599999999999994</v>
      </c>
      <c r="P273" s="57">
        <v>-29.9</v>
      </c>
      <c r="Q273" s="50">
        <v>1.3777777777777778</v>
      </c>
      <c r="R273" s="103">
        <v>80.599999999999994</v>
      </c>
      <c r="S273" s="104">
        <v>127.60055747836307</v>
      </c>
      <c r="T273" s="57">
        <v>111.2</v>
      </c>
      <c r="U273" s="105"/>
      <c r="V273" s="57">
        <v>110.5</v>
      </c>
      <c r="W273" s="57">
        <f t="shared" si="95"/>
        <v>17.100557478363072</v>
      </c>
      <c r="X273" s="86">
        <f t="shared" si="96"/>
        <v>44.30444</v>
      </c>
      <c r="Y273" s="86" t="str">
        <f t="shared" si="97"/>
        <v/>
      </c>
      <c r="Z273" s="44">
        <f t="shared" si="98"/>
        <v>0</v>
      </c>
      <c r="AA273" s="44" t="str">
        <f t="shared" si="99"/>
        <v>o</v>
      </c>
      <c r="AB273" s="89">
        <f t="shared" si="115"/>
        <v>66.19556</v>
      </c>
      <c r="AC273" s="89">
        <f t="shared" si="115"/>
        <v>7.799439999999997</v>
      </c>
      <c r="AD273" s="44">
        <f t="shared" si="100"/>
        <v>1</v>
      </c>
      <c r="AE273" s="44">
        <v>3.3</v>
      </c>
      <c r="AF273" s="87">
        <f t="shared" si="107"/>
        <v>0</v>
      </c>
      <c r="AG273" s="44">
        <f t="shared" si="108"/>
        <v>0</v>
      </c>
      <c r="AH273" s="90">
        <f t="shared" si="101"/>
        <v>97.700557478363066</v>
      </c>
      <c r="AI273" s="91">
        <f t="shared" si="109"/>
        <v>36.295560000000002</v>
      </c>
      <c r="AJ273" s="82">
        <f t="shared" si="102"/>
        <v>-22.100560000000002</v>
      </c>
      <c r="AK273" s="271">
        <f t="shared" si="110"/>
        <v>104</v>
      </c>
      <c r="AL273" s="271">
        <f>VLOOKUP(AK273,RevisedCalcs!$AE$65:$AJ$72,2,FALSE)</f>
        <v>75</v>
      </c>
      <c r="AM273" s="92" t="str">
        <f t="shared" si="103"/>
        <v>&lt;-20</v>
      </c>
      <c r="AN273" s="93">
        <f t="shared" si="104"/>
        <v>0</v>
      </c>
      <c r="AO273" s="93" t="str">
        <f t="shared" si="111"/>
        <v>o</v>
      </c>
      <c r="AP273" s="94" t="str">
        <f t="shared" si="105"/>
        <v/>
      </c>
      <c r="AQ273" s="54">
        <v>0</v>
      </c>
      <c r="AR273" s="214">
        <f t="shared" si="106"/>
        <v>0</v>
      </c>
      <c r="AS273" s="214">
        <f t="shared" si="112"/>
        <v>0</v>
      </c>
      <c r="AT273" s="282">
        <f t="shared" si="113"/>
        <v>2.6833333333333336</v>
      </c>
      <c r="AU273" s="268">
        <f>IF(F273&gt;0,RevisedCalcs!$AB$53*F273,"")</f>
        <v>8.3669551793573799E-2</v>
      </c>
      <c r="AV273" s="268" t="str">
        <f>IF(AU273&lt;&gt;"","",SUMIFS(RevisedCalcs!$AF$6:$BN$6,RevisedCalcs!$AF$4:$BN$4,"&lt;="&amp;AT273)/10^3*VLOOKUP(AK273,RevisedCalcs!$AE$65:$AJ$72,6,FALSE))</f>
        <v/>
      </c>
      <c r="AW273" s="270" t="str">
        <f ca="1">IF(AU273="","",IF(AR273=1,-AU273*OFFSET(RevisedCalcs!$AD$79,0,MATCH(E272*24*60,RevisedCalcs!$AE$80:$AI$80,1)),""))</f>
        <v/>
      </c>
      <c r="AX273" s="268">
        <f t="shared" ca="1" si="114"/>
        <v>8.3669551793573799E-2</v>
      </c>
    </row>
    <row r="274" spans="1:50" x14ac:dyDescent="0.3">
      <c r="A274" s="107" t="s">
        <v>496</v>
      </c>
      <c r="B274" s="108">
        <v>47</v>
      </c>
      <c r="C274" s="109" t="s">
        <v>93</v>
      </c>
      <c r="D274" s="110">
        <v>40589.909722222219</v>
      </c>
      <c r="E274" s="111">
        <v>8.8310185185185176E-3</v>
      </c>
      <c r="F274" s="43">
        <v>5.0999999999999996</v>
      </c>
      <c r="G274" s="41">
        <v>3</v>
      </c>
      <c r="H274" s="97">
        <v>7.8587962925666943E-3</v>
      </c>
      <c r="I274" s="98" t="s">
        <v>543</v>
      </c>
      <c r="J274" s="99">
        <v>11.316666666666666</v>
      </c>
      <c r="K274" s="112">
        <v>40589.909722222219</v>
      </c>
      <c r="L274" s="46">
        <v>114.8</v>
      </c>
      <c r="M274" s="101">
        <v>40589.911805555559</v>
      </c>
      <c r="N274" s="102">
        <v>-29.9</v>
      </c>
      <c r="O274" s="46">
        <v>114.8</v>
      </c>
      <c r="P274" s="57">
        <v>-29.9</v>
      </c>
      <c r="Q274" s="50">
        <v>0.18861111111111112</v>
      </c>
      <c r="R274" s="103">
        <v>114.8</v>
      </c>
      <c r="S274" s="104">
        <v>132.96486711550273</v>
      </c>
      <c r="T274" s="57">
        <v>179.6</v>
      </c>
      <c r="U274" s="105"/>
      <c r="V274" s="57">
        <v>144.69999999999999</v>
      </c>
      <c r="W274" s="57">
        <f t="shared" si="95"/>
        <v>11.735132884497261</v>
      </c>
      <c r="X274" s="86">
        <f t="shared" si="96"/>
        <v>78.504439999999988</v>
      </c>
      <c r="Y274" s="86" t="str">
        <f t="shared" si="97"/>
        <v/>
      </c>
      <c r="Z274" s="44">
        <f t="shared" si="98"/>
        <v>0</v>
      </c>
      <c r="AA274" s="44" t="str">
        <f t="shared" si="99"/>
        <v>o</v>
      </c>
      <c r="AB274" s="89">
        <f t="shared" si="115"/>
        <v>66.19556</v>
      </c>
      <c r="AC274" s="89">
        <f t="shared" si="115"/>
        <v>7.799439999999997</v>
      </c>
      <c r="AD274" s="44">
        <f t="shared" si="100"/>
        <v>1</v>
      </c>
      <c r="AE274" s="44">
        <v>3.3</v>
      </c>
      <c r="AF274" s="87">
        <f t="shared" si="107"/>
        <v>0</v>
      </c>
      <c r="AG274" s="44">
        <f t="shared" si="108"/>
        <v>0</v>
      </c>
      <c r="AH274" s="90">
        <f t="shared" si="101"/>
        <v>103.06486711550272</v>
      </c>
      <c r="AI274" s="91">
        <f t="shared" si="109"/>
        <v>36.295560000000002</v>
      </c>
      <c r="AJ274" s="82">
        <f t="shared" si="102"/>
        <v>-22.100560000000002</v>
      </c>
      <c r="AK274" s="271">
        <f t="shared" si="110"/>
        <v>102</v>
      </c>
      <c r="AL274" s="271">
        <f>VLOOKUP(AK274,RevisedCalcs!$AE$65:$AJ$72,2,FALSE)</f>
        <v>18</v>
      </c>
      <c r="AM274" s="92" t="str">
        <f t="shared" si="103"/>
        <v>&lt;-20</v>
      </c>
      <c r="AN274" s="93">
        <f t="shared" si="104"/>
        <v>0</v>
      </c>
      <c r="AO274" s="93" t="str">
        <f t="shared" si="111"/>
        <v>o</v>
      </c>
      <c r="AP274" s="94" t="str">
        <f t="shared" si="105"/>
        <v/>
      </c>
      <c r="AQ274" s="54">
        <v>0</v>
      </c>
      <c r="AR274" s="214">
        <f t="shared" si="106"/>
        <v>0</v>
      </c>
      <c r="AS274" s="214">
        <f t="shared" si="112"/>
        <v>0</v>
      </c>
      <c r="AT274" s="282">
        <f t="shared" si="113"/>
        <v>12.716666666666667</v>
      </c>
      <c r="AU274" s="268">
        <f>IF(F274&gt;0,RevisedCalcs!$AB$53*F274,"")</f>
        <v>0.71119119024537725</v>
      </c>
      <c r="AV274" s="268" t="str">
        <f>IF(AU274&lt;&gt;"","",SUMIFS(RevisedCalcs!$AF$6:$BN$6,RevisedCalcs!$AF$4:$BN$4,"&lt;="&amp;AT274)/10^3*VLOOKUP(AK274,RevisedCalcs!$AE$65:$AJ$72,6,FALSE))</f>
        <v/>
      </c>
      <c r="AW274" s="270" t="str">
        <f ca="1">IF(AU274="","",IF(AR274=1,-AU274*OFFSET(RevisedCalcs!$AD$79,0,MATCH(E273*24*60,RevisedCalcs!$AE$80:$AI$80,1)),""))</f>
        <v/>
      </c>
      <c r="AX274" s="268">
        <f t="shared" ca="1" si="114"/>
        <v>0.71119119024537725</v>
      </c>
    </row>
    <row r="275" spans="1:50" x14ac:dyDescent="0.3">
      <c r="A275" s="107" t="s">
        <v>496</v>
      </c>
      <c r="B275" s="108">
        <v>48</v>
      </c>
      <c r="C275" s="109" t="s">
        <v>95</v>
      </c>
      <c r="D275" s="110">
        <v>40590.382638888892</v>
      </c>
      <c r="E275" s="111">
        <v>1.7476851851851851E-2</v>
      </c>
      <c r="F275" s="43">
        <v>5.5</v>
      </c>
      <c r="G275" s="41">
        <v>4</v>
      </c>
      <c r="H275" s="97">
        <v>0.46408564815646969</v>
      </c>
      <c r="I275" s="98" t="s">
        <v>544</v>
      </c>
      <c r="J275" s="99">
        <v>668.2833333333333</v>
      </c>
      <c r="K275" s="112">
        <v>40590.382638888892</v>
      </c>
      <c r="L275" s="46">
        <v>39.200000000000003</v>
      </c>
      <c r="M275" s="101">
        <v>40590.390277777777</v>
      </c>
      <c r="N275" s="102">
        <v>-35</v>
      </c>
      <c r="O275" s="46">
        <v>39.200000000000003</v>
      </c>
      <c r="P275" s="57">
        <v>53.6</v>
      </c>
      <c r="Q275" s="50">
        <v>11.138055555555555</v>
      </c>
      <c r="R275" s="103">
        <v>39.200000000000003</v>
      </c>
      <c r="S275" s="104">
        <v>3.7790852807453064</v>
      </c>
      <c r="T275" s="57">
        <v>181.4</v>
      </c>
      <c r="U275" s="105"/>
      <c r="V275" s="86">
        <v>74.2</v>
      </c>
      <c r="W275" s="86">
        <f t="shared" si="95"/>
        <v>70.420914719254696</v>
      </c>
      <c r="X275" s="86">
        <f t="shared" si="96"/>
        <v>5.4830000000000041</v>
      </c>
      <c r="Y275" s="86" t="str">
        <f t="shared" si="97"/>
        <v>Y</v>
      </c>
      <c r="Z275" s="88">
        <f t="shared" si="98"/>
        <v>1</v>
      </c>
      <c r="AA275" s="88" t="str">
        <f t="shared" si="99"/>
        <v>+</v>
      </c>
      <c r="AB275" s="89">
        <f t="shared" si="115"/>
        <v>68.716999999999999</v>
      </c>
      <c r="AC275" s="89">
        <f t="shared" si="115"/>
        <v>9.1743999999999986</v>
      </c>
      <c r="AD275" s="88">
        <f t="shared" si="100"/>
        <v>1</v>
      </c>
      <c r="AE275" s="88">
        <v>3.3</v>
      </c>
      <c r="AF275" s="87">
        <f t="shared" si="107"/>
        <v>0</v>
      </c>
      <c r="AG275" s="88">
        <f t="shared" si="108"/>
        <v>1</v>
      </c>
      <c r="AH275" s="90">
        <f t="shared" si="101"/>
        <v>57.379085280745308</v>
      </c>
      <c r="AI275" s="91">
        <f t="shared" si="109"/>
        <v>122.31700000000001</v>
      </c>
      <c r="AJ275" s="82">
        <f t="shared" si="102"/>
        <v>62.7744</v>
      </c>
      <c r="AK275" s="271">
        <f t="shared" si="110"/>
        <v>107</v>
      </c>
      <c r="AL275" s="271">
        <f>VLOOKUP(AK275,RevisedCalcs!$AE$65:$AJ$72,2,FALSE)</f>
        <v>540</v>
      </c>
      <c r="AM275" s="92" t="str">
        <f t="shared" si="103"/>
        <v>&gt;=20</v>
      </c>
      <c r="AN275" s="93">
        <f t="shared" si="104"/>
        <v>1</v>
      </c>
      <c r="AO275" s="93" t="str">
        <f t="shared" si="111"/>
        <v>+</v>
      </c>
      <c r="AP275" s="94" t="str">
        <f t="shared" si="105"/>
        <v/>
      </c>
      <c r="AQ275" s="54">
        <v>0</v>
      </c>
      <c r="AR275" s="214">
        <f t="shared" si="106"/>
        <v>0</v>
      </c>
      <c r="AS275" s="214">
        <f t="shared" si="112"/>
        <v>0</v>
      </c>
      <c r="AT275" s="282">
        <f t="shared" si="113"/>
        <v>25.166666666666664</v>
      </c>
      <c r="AU275" s="268">
        <f>IF(F275&gt;0,RevisedCalcs!$AB$53*F275,"")</f>
        <v>0.76697089144109321</v>
      </c>
      <c r="AV275" s="268" t="str">
        <f>IF(AU275&lt;&gt;"","",SUMIFS(RevisedCalcs!$AF$6:$BN$6,RevisedCalcs!$AF$4:$BN$4,"&lt;="&amp;AT275)/10^3*VLOOKUP(AK275,RevisedCalcs!$AE$65:$AJ$72,6,FALSE))</f>
        <v/>
      </c>
      <c r="AW275" s="270" t="str">
        <f ca="1">IF(AU275="","",IF(AR275=1,-AU275*OFFSET(RevisedCalcs!$AD$79,0,MATCH(E274*24*60,RevisedCalcs!$AE$80:$AI$80,1)),""))</f>
        <v/>
      </c>
      <c r="AX275" s="268">
        <f t="shared" ca="1" si="114"/>
        <v>0.76697089144109321</v>
      </c>
    </row>
    <row r="276" spans="1:50" x14ac:dyDescent="0.3">
      <c r="A276" s="107" t="s">
        <v>496</v>
      </c>
      <c r="B276" s="108">
        <v>49</v>
      </c>
      <c r="C276" s="109" t="s">
        <v>97</v>
      </c>
      <c r="D276" s="110">
        <v>40590.442361111112</v>
      </c>
      <c r="E276" s="111">
        <v>9.0856481481481483E-3</v>
      </c>
      <c r="F276" s="43">
        <v>6.2</v>
      </c>
      <c r="G276" s="41">
        <v>4</v>
      </c>
      <c r="H276" s="97">
        <v>4.2245370364980772E-2</v>
      </c>
      <c r="I276" s="98" t="s">
        <v>545</v>
      </c>
      <c r="J276" s="99">
        <v>60.833333333333336</v>
      </c>
      <c r="K276" s="112">
        <v>40590.442361111112</v>
      </c>
      <c r="L276" s="46">
        <v>125.6</v>
      </c>
      <c r="M276" s="101">
        <v>40590.453472222223</v>
      </c>
      <c r="N276" s="102">
        <v>-29</v>
      </c>
      <c r="O276" s="46">
        <v>125.6</v>
      </c>
      <c r="P276" s="57">
        <v>-29</v>
      </c>
      <c r="Q276" s="50">
        <v>1.0138888888888888</v>
      </c>
      <c r="R276" s="103">
        <v>125.6</v>
      </c>
      <c r="S276" s="104">
        <v>152.9007625841011</v>
      </c>
      <c r="T276" s="57">
        <v>177.8</v>
      </c>
      <c r="U276" s="105"/>
      <c r="V276" s="57">
        <v>154.6</v>
      </c>
      <c r="W276" s="57">
        <f t="shared" si="95"/>
        <v>1.6992374158988923</v>
      </c>
      <c r="X276" s="86">
        <f t="shared" si="96"/>
        <v>88.849400000000003</v>
      </c>
      <c r="Y276" s="86" t="str">
        <f t="shared" si="97"/>
        <v/>
      </c>
      <c r="Z276" s="44">
        <f t="shared" si="98"/>
        <v>0</v>
      </c>
      <c r="AA276" s="44" t="str">
        <f t="shared" si="99"/>
        <v>o</v>
      </c>
      <c r="AB276" s="89">
        <f t="shared" si="115"/>
        <v>65.750599999999991</v>
      </c>
      <c r="AC276" s="89">
        <f t="shared" si="115"/>
        <v>7.5567999999999955</v>
      </c>
      <c r="AD276" s="44">
        <f t="shared" si="100"/>
        <v>1</v>
      </c>
      <c r="AE276" s="44">
        <v>3.3</v>
      </c>
      <c r="AF276" s="87">
        <f t="shared" si="107"/>
        <v>0</v>
      </c>
      <c r="AG276" s="44">
        <f t="shared" si="108"/>
        <v>0</v>
      </c>
      <c r="AH276" s="90">
        <f t="shared" si="101"/>
        <v>123.9007625841011</v>
      </c>
      <c r="AI276" s="91">
        <f t="shared" si="109"/>
        <v>36.750599999999991</v>
      </c>
      <c r="AJ276" s="82">
        <f t="shared" si="102"/>
        <v>-21.443200000000004</v>
      </c>
      <c r="AK276" s="271">
        <f t="shared" si="110"/>
        <v>104</v>
      </c>
      <c r="AL276" s="271">
        <f>VLOOKUP(AK276,RevisedCalcs!$AE$65:$AJ$72,2,FALSE)</f>
        <v>75</v>
      </c>
      <c r="AM276" s="92" t="str">
        <f t="shared" si="103"/>
        <v>&lt;-20</v>
      </c>
      <c r="AN276" s="93">
        <f t="shared" si="104"/>
        <v>0</v>
      </c>
      <c r="AO276" s="93" t="str">
        <f t="shared" si="111"/>
        <v>o</v>
      </c>
      <c r="AP276" s="94" t="str">
        <f t="shared" si="105"/>
        <v/>
      </c>
      <c r="AQ276" s="54">
        <v>0</v>
      </c>
      <c r="AR276" s="214">
        <f t="shared" si="106"/>
        <v>0</v>
      </c>
      <c r="AS276" s="214">
        <f t="shared" si="112"/>
        <v>0</v>
      </c>
      <c r="AT276" s="282">
        <f t="shared" si="113"/>
        <v>13.083333333333334</v>
      </c>
      <c r="AU276" s="268">
        <f>IF(F276&gt;0,RevisedCalcs!$AB$53*F276,"")</f>
        <v>0.86458536853359602</v>
      </c>
      <c r="AV276" s="268" t="str">
        <f>IF(AU276&lt;&gt;"","",SUMIFS(RevisedCalcs!$AF$6:$BN$6,RevisedCalcs!$AF$4:$BN$4,"&lt;="&amp;AT276)/10^3*VLOOKUP(AK276,RevisedCalcs!$AE$65:$AJ$72,6,FALSE))</f>
        <v/>
      </c>
      <c r="AW276" s="270" t="str">
        <f ca="1">IF(AU276="","",IF(AR276=1,-AU276*OFFSET(RevisedCalcs!$AD$79,0,MATCH(E275*24*60,RevisedCalcs!$AE$80:$AI$80,1)),""))</f>
        <v/>
      </c>
      <c r="AX276" s="268">
        <f t="shared" ca="1" si="114"/>
        <v>0.86458536853359602</v>
      </c>
    </row>
    <row r="277" spans="1:50" x14ac:dyDescent="0.3">
      <c r="A277" s="189" t="s">
        <v>496</v>
      </c>
      <c r="B277" s="190">
        <v>50</v>
      </c>
      <c r="C277" s="191" t="s">
        <v>99</v>
      </c>
      <c r="D277" s="192">
        <v>40590.45416666667</v>
      </c>
      <c r="E277" s="193">
        <v>3.2407407407407406E-4</v>
      </c>
      <c r="F277" s="116">
        <v>0</v>
      </c>
      <c r="G277" s="194">
        <v>4</v>
      </c>
      <c r="H277" s="195">
        <v>2.7199074102099985E-3</v>
      </c>
      <c r="I277" s="196" t="s">
        <v>546</v>
      </c>
      <c r="J277" s="197">
        <v>3.9166666666666665</v>
      </c>
      <c r="K277" s="198">
        <v>40590.45416666667</v>
      </c>
      <c r="L277" s="199">
        <v>117.8</v>
      </c>
      <c r="M277" s="225">
        <v>40590.453472222223</v>
      </c>
      <c r="N277" s="200">
        <v>-29</v>
      </c>
      <c r="O277" s="199">
        <v>117.8</v>
      </c>
      <c r="P277" s="201">
        <v>-29</v>
      </c>
      <c r="Q277" s="202">
        <v>6.5277777777777782E-2</v>
      </c>
      <c r="R277" s="203">
        <v>117.8</v>
      </c>
      <c r="S277" s="204">
        <v>202.5930998435413</v>
      </c>
      <c r="T277" s="201">
        <v>176</v>
      </c>
      <c r="U277" s="105"/>
      <c r="V277" s="57">
        <v>146.80000000000001</v>
      </c>
      <c r="W277" s="57">
        <f t="shared" si="95"/>
        <v>55.793099843541285</v>
      </c>
      <c r="X277" s="86">
        <f t="shared" si="96"/>
        <v>81.04940000000002</v>
      </c>
      <c r="Y277" s="86" t="str">
        <f t="shared" si="97"/>
        <v/>
      </c>
      <c r="Z277" s="44">
        <f t="shared" si="98"/>
        <v>0</v>
      </c>
      <c r="AA277" s="44" t="str">
        <f t="shared" si="99"/>
        <v>o</v>
      </c>
      <c r="AB277" s="89">
        <f t="shared" si="115"/>
        <v>65.750599999999991</v>
      </c>
      <c r="AC277" s="89">
        <f t="shared" si="115"/>
        <v>7.5567999999999955</v>
      </c>
      <c r="AD277" s="44">
        <f t="shared" si="100"/>
        <v>1</v>
      </c>
      <c r="AE277" s="44">
        <v>3.3</v>
      </c>
      <c r="AF277" s="87">
        <f t="shared" si="107"/>
        <v>0</v>
      </c>
      <c r="AG277" s="44">
        <f t="shared" si="108"/>
        <v>0</v>
      </c>
      <c r="AH277" s="90">
        <f t="shared" si="101"/>
        <v>173.5930998435413</v>
      </c>
      <c r="AI277" s="91">
        <f t="shared" si="109"/>
        <v>36.750599999999991</v>
      </c>
      <c r="AJ277" s="82">
        <f t="shared" si="102"/>
        <v>-21.443200000000004</v>
      </c>
      <c r="AK277" s="271">
        <f t="shared" si="110"/>
        <v>101</v>
      </c>
      <c r="AL277" s="271">
        <f>VLOOKUP(AK277,RevisedCalcs!$AE$65:$AJ$72,2,FALSE)</f>
        <v>3</v>
      </c>
      <c r="AM277" s="92" t="str">
        <f t="shared" si="103"/>
        <v>&lt;-20</v>
      </c>
      <c r="AN277" s="93">
        <f t="shared" si="104"/>
        <v>0</v>
      </c>
      <c r="AO277" s="93" t="str">
        <f t="shared" si="111"/>
        <v>o</v>
      </c>
      <c r="AP277" s="94" t="str">
        <f t="shared" si="105"/>
        <v/>
      </c>
      <c r="AQ277" s="224">
        <v>1</v>
      </c>
      <c r="AR277" s="214">
        <f t="shared" si="106"/>
        <v>0</v>
      </c>
      <c r="AS277" s="214">
        <f t="shared" si="112"/>
        <v>0</v>
      </c>
      <c r="AT277" s="282">
        <f t="shared" si="113"/>
        <v>0.46666666666666667</v>
      </c>
      <c r="AU277" s="268" t="str">
        <f>IF(F277&gt;0,RevisedCalcs!$AB$53*F277,"")</f>
        <v/>
      </c>
      <c r="AV277" s="268">
        <f>IF(AU277&lt;&gt;"","",SUMIFS(RevisedCalcs!$AF$6:$BN$6,RevisedCalcs!$AF$4:$BN$4,"&lt;="&amp;AT277)/10^3*VLOOKUP(AK277,RevisedCalcs!$AE$65:$AJ$72,6,FALSE))</f>
        <v>0</v>
      </c>
      <c r="AW277" s="270" t="str">
        <f ca="1">IF(AU277="","",IF(AR277=1,-AU277*OFFSET(RevisedCalcs!$AD$79,0,MATCH(E276*24*60,RevisedCalcs!$AE$80:$AI$80,1)),""))</f>
        <v/>
      </c>
      <c r="AX277" s="268">
        <f t="shared" ca="1" si="114"/>
        <v>0</v>
      </c>
    </row>
    <row r="278" spans="1:50" x14ac:dyDescent="0.3">
      <c r="A278" s="107" t="s">
        <v>496</v>
      </c>
      <c r="B278" s="108">
        <v>51</v>
      </c>
      <c r="C278" s="109" t="s">
        <v>101</v>
      </c>
      <c r="D278" s="110">
        <v>40590.455555555556</v>
      </c>
      <c r="E278" s="111">
        <v>9.8611111111111104E-3</v>
      </c>
      <c r="F278" s="43">
        <v>6.2</v>
      </c>
      <c r="G278" s="41">
        <v>4</v>
      </c>
      <c r="H278" s="97">
        <v>1.0648148090695031E-3</v>
      </c>
      <c r="I278" s="98" t="s">
        <v>547</v>
      </c>
      <c r="J278" s="99">
        <v>1.5333333333333332</v>
      </c>
      <c r="K278" s="112">
        <v>40590.455555555556</v>
      </c>
      <c r="L278" s="46">
        <v>176</v>
      </c>
      <c r="M278" s="101">
        <v>40590.453472222223</v>
      </c>
      <c r="N278" s="102">
        <v>-29</v>
      </c>
      <c r="O278" s="46">
        <v>176</v>
      </c>
      <c r="P278" s="57">
        <v>-29</v>
      </c>
      <c r="Q278" s="50">
        <v>2.5555555555555554E-2</v>
      </c>
      <c r="R278" s="103">
        <v>176</v>
      </c>
      <c r="S278" s="104">
        <v>203.35716187703588</v>
      </c>
      <c r="T278" s="57">
        <v>177.8</v>
      </c>
      <c r="U278" s="105"/>
      <c r="V278" s="57">
        <v>205</v>
      </c>
      <c r="W278" s="57">
        <f t="shared" si="95"/>
        <v>1.6428381229641218</v>
      </c>
      <c r="X278" s="86">
        <f t="shared" si="96"/>
        <v>139.24940000000001</v>
      </c>
      <c r="Y278" s="86" t="str">
        <f t="shared" si="97"/>
        <v/>
      </c>
      <c r="Z278" s="44">
        <f t="shared" si="98"/>
        <v>0</v>
      </c>
      <c r="AA278" s="44" t="str">
        <f t="shared" si="99"/>
        <v>o</v>
      </c>
      <c r="AB278" s="89">
        <f t="shared" si="115"/>
        <v>65.750599999999991</v>
      </c>
      <c r="AC278" s="89">
        <f t="shared" si="115"/>
        <v>7.5567999999999955</v>
      </c>
      <c r="AD278" s="44">
        <f t="shared" si="100"/>
        <v>1</v>
      </c>
      <c r="AE278" s="44">
        <v>3.3</v>
      </c>
      <c r="AF278" s="87">
        <f t="shared" si="107"/>
        <v>0</v>
      </c>
      <c r="AG278" s="44">
        <f t="shared" si="108"/>
        <v>0</v>
      </c>
      <c r="AH278" s="90">
        <f t="shared" si="101"/>
        <v>174.35716187703588</v>
      </c>
      <c r="AI278" s="91">
        <f t="shared" si="109"/>
        <v>36.750599999999991</v>
      </c>
      <c r="AJ278" s="82">
        <f t="shared" si="102"/>
        <v>-21.443200000000004</v>
      </c>
      <c r="AK278" s="271">
        <f t="shared" si="110"/>
        <v>101</v>
      </c>
      <c r="AL278" s="271">
        <f>VLOOKUP(AK278,RevisedCalcs!$AE$65:$AJ$72,2,FALSE)</f>
        <v>3</v>
      </c>
      <c r="AM278" s="92" t="str">
        <f t="shared" si="103"/>
        <v>&lt;-20</v>
      </c>
      <c r="AN278" s="93">
        <f t="shared" si="104"/>
        <v>0</v>
      </c>
      <c r="AO278" s="93" t="str">
        <f t="shared" si="111"/>
        <v>o</v>
      </c>
      <c r="AP278" s="94" t="str">
        <f t="shared" si="105"/>
        <v/>
      </c>
      <c r="AQ278" s="54">
        <v>0</v>
      </c>
      <c r="AR278" s="214">
        <f t="shared" si="106"/>
        <v>1</v>
      </c>
      <c r="AS278" s="214">
        <f t="shared" si="112"/>
        <v>0</v>
      </c>
      <c r="AT278" s="282">
        <f t="shared" si="113"/>
        <v>14.199999999999998</v>
      </c>
      <c r="AU278" s="268">
        <f>IF(F278&gt;0,RevisedCalcs!$AB$53*F278,"")</f>
        <v>0.86458536853359602</v>
      </c>
      <c r="AV278" s="268" t="str">
        <f>IF(AU278&lt;&gt;"","",SUMIFS(RevisedCalcs!$AF$6:$BN$6,RevisedCalcs!$AF$4:$BN$4,"&lt;="&amp;AT278)/10^3*VLOOKUP(AK278,RevisedCalcs!$AE$65:$AJ$72,6,FALSE))</f>
        <v/>
      </c>
      <c r="AW278" s="270">
        <f ca="1">IF(AU278="","",IF(AR278=1,-AU278*OFFSET(RevisedCalcs!$AD$79,0,MATCH(E277*24*60,RevisedCalcs!$AE$80:$AI$80,1)),""))</f>
        <v>-0.86458536853359602</v>
      </c>
      <c r="AX278" s="268">
        <f t="shared" ca="1" si="114"/>
        <v>0</v>
      </c>
    </row>
    <row r="279" spans="1:50" x14ac:dyDescent="0.3">
      <c r="A279" s="107" t="s">
        <v>496</v>
      </c>
      <c r="B279" s="108">
        <v>52</v>
      </c>
      <c r="C279" s="109" t="s">
        <v>103</v>
      </c>
      <c r="D279" s="110">
        <v>40590.520833333336</v>
      </c>
      <c r="E279" s="111">
        <v>8.8541666666666664E-3</v>
      </c>
      <c r="F279" s="43">
        <v>3.9</v>
      </c>
      <c r="G279" s="41">
        <v>4</v>
      </c>
      <c r="H279" s="97">
        <v>5.5416666669771075E-2</v>
      </c>
      <c r="I279" s="98" t="s">
        <v>548</v>
      </c>
      <c r="J279" s="99">
        <v>79.8</v>
      </c>
      <c r="K279" s="112">
        <v>40590.520833333336</v>
      </c>
      <c r="L279" s="46">
        <v>116.6</v>
      </c>
      <c r="M279" s="101">
        <v>40590.536805555559</v>
      </c>
      <c r="N279" s="102">
        <v>-24</v>
      </c>
      <c r="O279" s="46">
        <v>116.6</v>
      </c>
      <c r="P279" s="57">
        <v>-24</v>
      </c>
      <c r="Q279" s="50">
        <v>1.3299999999999998</v>
      </c>
      <c r="R279" s="103">
        <v>116.6</v>
      </c>
      <c r="S279" s="104">
        <v>132.75809307816297</v>
      </c>
      <c r="T279" s="57">
        <v>181.4</v>
      </c>
      <c r="U279" s="105"/>
      <c r="V279" s="57">
        <v>140.6</v>
      </c>
      <c r="W279" s="57">
        <f t="shared" si="95"/>
        <v>7.8419069218370225</v>
      </c>
      <c r="X279" s="86">
        <f t="shared" si="96"/>
        <v>77.321399999999997</v>
      </c>
      <c r="Y279" s="86" t="str">
        <f t="shared" si="97"/>
        <v/>
      </c>
      <c r="Z279" s="44">
        <f t="shared" si="98"/>
        <v>0</v>
      </c>
      <c r="AA279" s="44" t="str">
        <f t="shared" si="99"/>
        <v>o</v>
      </c>
      <c r="AB279" s="89">
        <f t="shared" si="115"/>
        <v>63.278599999999997</v>
      </c>
      <c r="AC279" s="89">
        <f t="shared" si="115"/>
        <v>6.2087999999999965</v>
      </c>
      <c r="AD279" s="44">
        <f t="shared" si="100"/>
        <v>1</v>
      </c>
      <c r="AE279" s="44">
        <v>3.3</v>
      </c>
      <c r="AF279" s="87">
        <f t="shared" si="107"/>
        <v>0</v>
      </c>
      <c r="AG279" s="44">
        <f t="shared" si="108"/>
        <v>0</v>
      </c>
      <c r="AH279" s="90">
        <f t="shared" si="101"/>
        <v>108.75809307816297</v>
      </c>
      <c r="AI279" s="91">
        <f t="shared" si="109"/>
        <v>39.278599999999997</v>
      </c>
      <c r="AJ279" s="82">
        <f t="shared" si="102"/>
        <v>-17.791200000000003</v>
      </c>
      <c r="AK279" s="271">
        <f t="shared" si="110"/>
        <v>104</v>
      </c>
      <c r="AL279" s="271">
        <f>VLOOKUP(AK279,RevisedCalcs!$AE$65:$AJ$72,2,FALSE)</f>
        <v>75</v>
      </c>
      <c r="AM279" s="92" t="str">
        <f t="shared" si="103"/>
        <v>&lt;-20</v>
      </c>
      <c r="AN279" s="93">
        <f t="shared" si="104"/>
        <v>0</v>
      </c>
      <c r="AO279" s="93" t="str">
        <f t="shared" si="111"/>
        <v>o</v>
      </c>
      <c r="AP279" s="94" t="str">
        <f t="shared" si="105"/>
        <v/>
      </c>
      <c r="AQ279" s="54">
        <v>0</v>
      </c>
      <c r="AR279" s="214">
        <f t="shared" si="106"/>
        <v>0</v>
      </c>
      <c r="AS279" s="214">
        <f t="shared" si="112"/>
        <v>0</v>
      </c>
      <c r="AT279" s="282">
        <f t="shared" si="113"/>
        <v>12.75</v>
      </c>
      <c r="AU279" s="268">
        <f>IF(F279&gt;0,RevisedCalcs!$AB$53*F279,"")</f>
        <v>0.54385208665822971</v>
      </c>
      <c r="AV279" s="268" t="str">
        <f>IF(AU279&lt;&gt;"","",SUMIFS(RevisedCalcs!$AF$6:$BN$6,RevisedCalcs!$AF$4:$BN$4,"&lt;="&amp;AT279)/10^3*VLOOKUP(AK279,RevisedCalcs!$AE$65:$AJ$72,6,FALSE))</f>
        <v/>
      </c>
      <c r="AW279" s="270" t="str">
        <f ca="1">IF(AU279="","",IF(AR279=1,-AU279*OFFSET(RevisedCalcs!$AD$79,0,MATCH(E278*24*60,RevisedCalcs!$AE$80:$AI$80,1)),""))</f>
        <v/>
      </c>
      <c r="AX279" s="268">
        <f t="shared" ca="1" si="114"/>
        <v>0.54385208665822971</v>
      </c>
    </row>
    <row r="280" spans="1:50" x14ac:dyDescent="0.3">
      <c r="A280" s="107" t="s">
        <v>496</v>
      </c>
      <c r="B280" s="108">
        <v>53</v>
      </c>
      <c r="C280" s="109" t="s">
        <v>105</v>
      </c>
      <c r="D280" s="110">
        <v>40590.824305555558</v>
      </c>
      <c r="E280" s="111">
        <v>6.4467592592592597E-3</v>
      </c>
      <c r="F280" s="43">
        <v>2.8</v>
      </c>
      <c r="G280" s="41">
        <v>4</v>
      </c>
      <c r="H280" s="97">
        <v>0.29461805555183673</v>
      </c>
      <c r="I280" s="98" t="s">
        <v>549</v>
      </c>
      <c r="J280" s="99">
        <v>424.25</v>
      </c>
      <c r="K280" s="112">
        <v>40590.824305555558</v>
      </c>
      <c r="L280" s="46">
        <v>59</v>
      </c>
      <c r="M280" s="101">
        <v>40590.828472222223</v>
      </c>
      <c r="N280" s="102">
        <v>-17</v>
      </c>
      <c r="O280" s="46">
        <v>59</v>
      </c>
      <c r="P280" s="57">
        <v>-17</v>
      </c>
      <c r="Q280" s="50">
        <v>7.0708333333333337</v>
      </c>
      <c r="R280" s="103">
        <v>59</v>
      </c>
      <c r="S280" s="104">
        <v>21.413981144949876</v>
      </c>
      <c r="T280" s="57">
        <v>158</v>
      </c>
      <c r="U280" s="105"/>
      <c r="V280" s="86">
        <v>76</v>
      </c>
      <c r="W280" s="86">
        <f t="shared" si="95"/>
        <v>54.586018855050128</v>
      </c>
      <c r="X280" s="86">
        <f t="shared" si="96"/>
        <v>16.182200000000002</v>
      </c>
      <c r="Y280" s="86" t="str">
        <f t="shared" si="97"/>
        <v/>
      </c>
      <c r="Z280" s="88">
        <f t="shared" si="98"/>
        <v>1</v>
      </c>
      <c r="AA280" s="88" t="str">
        <f t="shared" si="99"/>
        <v>+</v>
      </c>
      <c r="AB280" s="89">
        <f t="shared" si="115"/>
        <v>59.817799999999998</v>
      </c>
      <c r="AC280" s="89">
        <f t="shared" si="115"/>
        <v>4.3216000000000001</v>
      </c>
      <c r="AD280" s="88">
        <f t="shared" si="100"/>
        <v>1</v>
      </c>
      <c r="AE280" s="88">
        <v>3.3</v>
      </c>
      <c r="AF280" s="87">
        <f t="shared" si="107"/>
        <v>1</v>
      </c>
      <c r="AG280" s="88">
        <f t="shared" si="108"/>
        <v>1</v>
      </c>
      <c r="AH280" s="90">
        <f t="shared" si="101"/>
        <v>4.4139811449498758</v>
      </c>
      <c r="AI280" s="91">
        <f t="shared" si="109"/>
        <v>42.817799999999998</v>
      </c>
      <c r="AJ280" s="82">
        <f t="shared" si="102"/>
        <v>-12.6784</v>
      </c>
      <c r="AK280" s="271">
        <f t="shared" si="110"/>
        <v>107</v>
      </c>
      <c r="AL280" s="271">
        <f>VLOOKUP(AK280,RevisedCalcs!$AE$65:$AJ$72,2,FALSE)</f>
        <v>540</v>
      </c>
      <c r="AM280" s="92" t="str">
        <f t="shared" si="103"/>
        <v>-20 to -10</v>
      </c>
      <c r="AN280" s="93">
        <f t="shared" si="104"/>
        <v>1</v>
      </c>
      <c r="AO280" s="93" t="str">
        <f t="shared" si="111"/>
        <v>+</v>
      </c>
      <c r="AP280" s="94" t="str">
        <f t="shared" si="105"/>
        <v/>
      </c>
      <c r="AQ280" s="54">
        <v>0</v>
      </c>
      <c r="AR280" s="214">
        <f t="shared" si="106"/>
        <v>0</v>
      </c>
      <c r="AS280" s="214">
        <f t="shared" si="112"/>
        <v>0</v>
      </c>
      <c r="AT280" s="282">
        <f t="shared" si="113"/>
        <v>9.2833333333333332</v>
      </c>
      <c r="AU280" s="268">
        <f>IF(F280&gt;0,RevisedCalcs!$AB$53*F280,"")</f>
        <v>0.39045790837001104</v>
      </c>
      <c r="AV280" s="268" t="str">
        <f>IF(AU280&lt;&gt;"","",SUMIFS(RevisedCalcs!$AF$6:$BN$6,RevisedCalcs!$AF$4:$BN$4,"&lt;="&amp;AT280)/10^3*VLOOKUP(AK280,RevisedCalcs!$AE$65:$AJ$72,6,FALSE))</f>
        <v/>
      </c>
      <c r="AW280" s="270" t="str">
        <f ca="1">IF(AU280="","",IF(AR280=1,-AU280*OFFSET(RevisedCalcs!$AD$79,0,MATCH(E279*24*60,RevisedCalcs!$AE$80:$AI$80,1)),""))</f>
        <v/>
      </c>
      <c r="AX280" s="268">
        <f t="shared" ca="1" si="114"/>
        <v>0.39045790837001104</v>
      </c>
    </row>
    <row r="281" spans="1:50" x14ac:dyDescent="0.3">
      <c r="A281" s="107" t="s">
        <v>496</v>
      </c>
      <c r="B281" s="108">
        <v>54</v>
      </c>
      <c r="C281" s="109" t="s">
        <v>107</v>
      </c>
      <c r="D281" s="110">
        <v>40591.387499999997</v>
      </c>
      <c r="E281" s="111">
        <v>2.0173611111111111E-2</v>
      </c>
      <c r="F281" s="43">
        <v>5.5</v>
      </c>
      <c r="G281" s="41">
        <v>5</v>
      </c>
      <c r="H281" s="97">
        <v>0.55674768517928896</v>
      </c>
      <c r="I281" s="98" t="s">
        <v>550</v>
      </c>
      <c r="J281" s="99">
        <v>801.7166666666667</v>
      </c>
      <c r="K281" s="112">
        <v>40591.387499999997</v>
      </c>
      <c r="L281" s="46">
        <v>51.8</v>
      </c>
      <c r="M281" s="101">
        <v>40591.370138888888</v>
      </c>
      <c r="N281" s="102">
        <v>-18</v>
      </c>
      <c r="O281" s="46">
        <v>51.8</v>
      </c>
      <c r="P281" s="57">
        <v>-18</v>
      </c>
      <c r="Q281" s="50">
        <v>13.361944444444445</v>
      </c>
      <c r="R281" s="103">
        <v>51.8</v>
      </c>
      <c r="S281" s="104">
        <v>2.6208430270713841</v>
      </c>
      <c r="T281" s="57">
        <v>181.4</v>
      </c>
      <c r="U281" s="105"/>
      <c r="V281" s="86">
        <v>69.8</v>
      </c>
      <c r="W281" s="86">
        <f t="shared" si="95"/>
        <v>67.17915697292861</v>
      </c>
      <c r="X281" s="86">
        <f t="shared" si="96"/>
        <v>9.4878</v>
      </c>
      <c r="Y281" s="86" t="str">
        <f t="shared" si="97"/>
        <v>Y</v>
      </c>
      <c r="Z281" s="88">
        <f t="shared" si="98"/>
        <v>1</v>
      </c>
      <c r="AA281" s="88" t="str">
        <f t="shared" si="99"/>
        <v>+</v>
      </c>
      <c r="AB281" s="89">
        <f t="shared" si="115"/>
        <v>60.312199999999997</v>
      </c>
      <c r="AC281" s="89">
        <f t="shared" si="115"/>
        <v>4.5911999999999988</v>
      </c>
      <c r="AD281" s="88">
        <f t="shared" si="100"/>
        <v>1</v>
      </c>
      <c r="AE281" s="88">
        <v>3.3</v>
      </c>
      <c r="AF281" s="87">
        <f t="shared" si="107"/>
        <v>1</v>
      </c>
      <c r="AG281" s="88">
        <f t="shared" si="108"/>
        <v>1</v>
      </c>
      <c r="AH281" s="90">
        <f t="shared" si="101"/>
        <v>-15.379156972928616</v>
      </c>
      <c r="AI281" s="91">
        <f t="shared" si="109"/>
        <v>42.312199999999997</v>
      </c>
      <c r="AJ281" s="82">
        <f t="shared" si="102"/>
        <v>-13.408800000000001</v>
      </c>
      <c r="AK281" s="271">
        <f t="shared" si="110"/>
        <v>108</v>
      </c>
      <c r="AL281" s="271">
        <f>VLOOKUP(AK281,RevisedCalcs!$AE$65:$AJ$72,2,FALSE)</f>
        <v>720</v>
      </c>
      <c r="AM281" s="92" t="str">
        <f t="shared" si="103"/>
        <v>-20 to -10</v>
      </c>
      <c r="AN281" s="93">
        <f t="shared" si="104"/>
        <v>1</v>
      </c>
      <c r="AO281" s="93" t="str">
        <f t="shared" si="111"/>
        <v>+</v>
      </c>
      <c r="AP281" s="94" t="str">
        <f t="shared" si="105"/>
        <v/>
      </c>
      <c r="AQ281" s="54">
        <v>0</v>
      </c>
      <c r="AR281" s="214">
        <f t="shared" si="106"/>
        <v>0</v>
      </c>
      <c r="AS281" s="214">
        <f t="shared" si="112"/>
        <v>0</v>
      </c>
      <c r="AT281" s="282">
        <f t="shared" si="113"/>
        <v>29.049999999999997</v>
      </c>
      <c r="AU281" s="268">
        <f>IF(F281&gt;0,RevisedCalcs!$AB$53*F281,"")</f>
        <v>0.76697089144109321</v>
      </c>
      <c r="AV281" s="268" t="str">
        <f>IF(AU281&lt;&gt;"","",SUMIFS(RevisedCalcs!$AF$6:$BN$6,RevisedCalcs!$AF$4:$BN$4,"&lt;="&amp;AT281)/10^3*VLOOKUP(AK281,RevisedCalcs!$AE$65:$AJ$72,6,FALSE))</f>
        <v/>
      </c>
      <c r="AW281" s="270" t="str">
        <f ca="1">IF(AU281="","",IF(AR281=1,-AU281*OFFSET(RevisedCalcs!$AD$79,0,MATCH(E280*24*60,RevisedCalcs!$AE$80:$AI$80,1)),""))</f>
        <v/>
      </c>
      <c r="AX281" s="268">
        <f t="shared" ca="1" si="114"/>
        <v>0.76697089144109321</v>
      </c>
    </row>
    <row r="282" spans="1:50" x14ac:dyDescent="0.3">
      <c r="A282" s="107" t="s">
        <v>496</v>
      </c>
      <c r="B282" s="108">
        <v>55</v>
      </c>
      <c r="C282" s="109" t="s">
        <v>109</v>
      </c>
      <c r="D282" s="110">
        <v>40591.749305555553</v>
      </c>
      <c r="E282" s="111">
        <v>1.4710648148148148E-2</v>
      </c>
      <c r="F282" s="43">
        <v>11.1</v>
      </c>
      <c r="G282" s="41">
        <v>5</v>
      </c>
      <c r="H282" s="97">
        <v>0.34163194444408873</v>
      </c>
      <c r="I282" s="98" t="s">
        <v>551</v>
      </c>
      <c r="J282" s="99">
        <v>491.95</v>
      </c>
      <c r="K282" s="112">
        <v>40591.749305555553</v>
      </c>
      <c r="L282" s="46">
        <v>59</v>
      </c>
      <c r="M282" s="101">
        <v>40591.745138888888</v>
      </c>
      <c r="N282" s="102">
        <v>3</v>
      </c>
      <c r="O282" s="46">
        <v>59</v>
      </c>
      <c r="P282" s="57">
        <v>3</v>
      </c>
      <c r="Q282" s="50">
        <v>8.1991666666666667</v>
      </c>
      <c r="R282" s="103">
        <v>59</v>
      </c>
      <c r="S282" s="104">
        <v>13.497885156865596</v>
      </c>
      <c r="T282" s="57">
        <v>183.2</v>
      </c>
      <c r="U282" s="105"/>
      <c r="V282" s="86">
        <v>56</v>
      </c>
      <c r="W282" s="86">
        <f t="shared" si="95"/>
        <v>42.502114843134407</v>
      </c>
      <c r="X282" s="86">
        <f t="shared" si="96"/>
        <v>6.0701999999999998</v>
      </c>
      <c r="Y282" s="86" t="str">
        <f t="shared" si="97"/>
        <v/>
      </c>
      <c r="Z282" s="88">
        <f t="shared" si="98"/>
        <v>1</v>
      </c>
      <c r="AA282" s="88" t="str">
        <f t="shared" si="99"/>
        <v>+</v>
      </c>
      <c r="AB282" s="89">
        <f t="shared" si="115"/>
        <v>49.9298</v>
      </c>
      <c r="AC282" s="89">
        <f t="shared" si="115"/>
        <v>-1.0703999999999998</v>
      </c>
      <c r="AD282" s="88">
        <f t="shared" si="100"/>
        <v>1</v>
      </c>
      <c r="AE282" s="88">
        <v>3.3</v>
      </c>
      <c r="AF282" s="87">
        <f t="shared" si="107"/>
        <v>1</v>
      </c>
      <c r="AG282" s="88">
        <f t="shared" si="108"/>
        <v>1</v>
      </c>
      <c r="AH282" s="90">
        <f t="shared" si="101"/>
        <v>16.497885156865596</v>
      </c>
      <c r="AI282" s="91">
        <f t="shared" si="109"/>
        <v>52.9298</v>
      </c>
      <c r="AJ282" s="82">
        <f t="shared" si="102"/>
        <v>1.9296000000000002</v>
      </c>
      <c r="AK282" s="271">
        <f t="shared" si="110"/>
        <v>107</v>
      </c>
      <c r="AL282" s="271">
        <f>VLOOKUP(AK282,RevisedCalcs!$AE$65:$AJ$72,2,FALSE)</f>
        <v>540</v>
      </c>
      <c r="AM282" s="92" t="str">
        <f t="shared" si="103"/>
        <v>0 to 10</v>
      </c>
      <c r="AN282" s="93">
        <f t="shared" si="104"/>
        <v>1</v>
      </c>
      <c r="AO282" s="93" t="str">
        <f t="shared" si="111"/>
        <v>+</v>
      </c>
      <c r="AP282" s="94" t="str">
        <f t="shared" si="105"/>
        <v/>
      </c>
      <c r="AQ282" s="54">
        <v>0</v>
      </c>
      <c r="AR282" s="214">
        <f t="shared" si="106"/>
        <v>0</v>
      </c>
      <c r="AS282" s="214">
        <f t="shared" si="112"/>
        <v>0</v>
      </c>
      <c r="AT282" s="282">
        <f t="shared" si="113"/>
        <v>21.183333333333334</v>
      </c>
      <c r="AU282" s="268">
        <f>IF(F282&gt;0,RevisedCalcs!$AB$53*F282,"")</f>
        <v>1.5478867081811154</v>
      </c>
      <c r="AV282" s="268" t="str">
        <f>IF(AU282&lt;&gt;"","",SUMIFS(RevisedCalcs!$AF$6:$BN$6,RevisedCalcs!$AF$4:$BN$4,"&lt;="&amp;AT282)/10^3*VLOOKUP(AK282,RevisedCalcs!$AE$65:$AJ$72,6,FALSE))</f>
        <v/>
      </c>
      <c r="AW282" s="270" t="str">
        <f ca="1">IF(AU282="","",IF(AR282=1,-AU282*OFFSET(RevisedCalcs!$AD$79,0,MATCH(E281*24*60,RevisedCalcs!$AE$80:$AI$80,1)),""))</f>
        <v/>
      </c>
      <c r="AX282" s="268">
        <f t="shared" ca="1" si="114"/>
        <v>1.5478867081811154</v>
      </c>
    </row>
    <row r="283" spans="1:50" x14ac:dyDescent="0.3">
      <c r="A283" s="107" t="s">
        <v>496</v>
      </c>
      <c r="B283" s="108">
        <v>56</v>
      </c>
      <c r="C283" s="109" t="s">
        <v>111</v>
      </c>
      <c r="D283" s="110">
        <v>40591.974305555559</v>
      </c>
      <c r="E283" s="111">
        <v>2.1342592592592594E-2</v>
      </c>
      <c r="F283" s="43">
        <v>16.2</v>
      </c>
      <c r="G283" s="41">
        <v>5</v>
      </c>
      <c r="H283" s="97">
        <v>0.21028935186041053</v>
      </c>
      <c r="I283" s="98" t="s">
        <v>552</v>
      </c>
      <c r="J283" s="99">
        <v>302.81666666666666</v>
      </c>
      <c r="K283" s="112">
        <v>40591.974305555559</v>
      </c>
      <c r="L283" s="46">
        <v>39.200000000000003</v>
      </c>
      <c r="M283" s="101">
        <v>40591.995138888888</v>
      </c>
      <c r="N283" s="102">
        <v>7</v>
      </c>
      <c r="O283" s="46">
        <v>39.200000000000003</v>
      </c>
      <c r="P283" s="57">
        <v>7</v>
      </c>
      <c r="Q283" s="50">
        <v>5.0469444444444447</v>
      </c>
      <c r="R283" s="103">
        <v>39.200000000000003</v>
      </c>
      <c r="S283" s="104">
        <v>35.96682198755181</v>
      </c>
      <c r="T283" s="57">
        <v>183.2</v>
      </c>
      <c r="U283" s="105"/>
      <c r="V283" s="57">
        <v>32.200000000000003</v>
      </c>
      <c r="W283" s="57">
        <f t="shared" si="95"/>
        <v>3.7668219875518076</v>
      </c>
      <c r="X283" s="86">
        <f t="shared" si="96"/>
        <v>15.752199999999995</v>
      </c>
      <c r="Y283" s="86" t="str">
        <f t="shared" si="97"/>
        <v/>
      </c>
      <c r="Z283" s="44">
        <f t="shared" si="98"/>
        <v>0</v>
      </c>
      <c r="AA283" s="44" t="str">
        <f t="shared" si="99"/>
        <v>o</v>
      </c>
      <c r="AB283" s="89">
        <f t="shared" si="115"/>
        <v>47.952199999999998</v>
      </c>
      <c r="AC283" s="89">
        <f t="shared" si="115"/>
        <v>-2.1487999999999996</v>
      </c>
      <c r="AD283" s="44">
        <f t="shared" si="100"/>
        <v>1</v>
      </c>
      <c r="AE283" s="44">
        <v>3.3</v>
      </c>
      <c r="AF283" s="87">
        <f t="shared" si="107"/>
        <v>0</v>
      </c>
      <c r="AG283" s="44">
        <f t="shared" si="108"/>
        <v>0</v>
      </c>
      <c r="AH283" s="90">
        <f t="shared" si="101"/>
        <v>42.96682198755181</v>
      </c>
      <c r="AI283" s="91">
        <f t="shared" si="109"/>
        <v>54.952199999999998</v>
      </c>
      <c r="AJ283" s="82">
        <f t="shared" si="102"/>
        <v>4.8512000000000004</v>
      </c>
      <c r="AK283" s="271">
        <f t="shared" si="110"/>
        <v>106</v>
      </c>
      <c r="AL283" s="271">
        <f>VLOOKUP(AK283,RevisedCalcs!$AE$65:$AJ$72,2,FALSE)</f>
        <v>240</v>
      </c>
      <c r="AM283" s="92" t="str">
        <f t="shared" si="103"/>
        <v>0 to 10</v>
      </c>
      <c r="AN283" s="93">
        <f t="shared" si="104"/>
        <v>0</v>
      </c>
      <c r="AO283" s="93" t="str">
        <f t="shared" si="111"/>
        <v>o</v>
      </c>
      <c r="AP283" s="94" t="str">
        <f t="shared" si="105"/>
        <v/>
      </c>
      <c r="AQ283" s="54">
        <v>0</v>
      </c>
      <c r="AR283" s="214">
        <f t="shared" si="106"/>
        <v>0</v>
      </c>
      <c r="AS283" s="214">
        <f t="shared" si="112"/>
        <v>0</v>
      </c>
      <c r="AT283" s="282">
        <f t="shared" si="113"/>
        <v>30.733333333333334</v>
      </c>
      <c r="AU283" s="268">
        <f>IF(F283&gt;0,RevisedCalcs!$AB$53*F283,"")</f>
        <v>2.2590778984264928</v>
      </c>
      <c r="AV283" s="268" t="str">
        <f>IF(AU283&lt;&gt;"","",SUMIFS(RevisedCalcs!$AF$6:$BN$6,RevisedCalcs!$AF$4:$BN$4,"&lt;="&amp;AT283)/10^3*VLOOKUP(AK283,RevisedCalcs!$AE$65:$AJ$72,6,FALSE))</f>
        <v/>
      </c>
      <c r="AW283" s="270" t="str">
        <f ca="1">IF(AU283="","",IF(AR283=1,-AU283*OFFSET(RevisedCalcs!$AD$79,0,MATCH(E282*24*60,RevisedCalcs!$AE$80:$AI$80,1)),""))</f>
        <v/>
      </c>
      <c r="AX283" s="268">
        <f t="shared" ca="1" si="114"/>
        <v>2.2590778984264928</v>
      </c>
    </row>
    <row r="284" spans="1:50" x14ac:dyDescent="0.3">
      <c r="A284" s="107" t="s">
        <v>496</v>
      </c>
      <c r="B284" s="108">
        <v>57</v>
      </c>
      <c r="C284" s="109" t="s">
        <v>113</v>
      </c>
      <c r="D284" s="110">
        <v>40592.31527777778</v>
      </c>
      <c r="E284" s="111">
        <v>1.5682870370370371E-2</v>
      </c>
      <c r="F284" s="43">
        <v>5.5</v>
      </c>
      <c r="G284" s="41">
        <v>6</v>
      </c>
      <c r="H284" s="97">
        <v>0.31962962963007158</v>
      </c>
      <c r="I284" s="98" t="s">
        <v>553</v>
      </c>
      <c r="J284" s="99">
        <v>460.26666666666665</v>
      </c>
      <c r="K284" s="112">
        <v>40592.31527777778</v>
      </c>
      <c r="L284" s="46">
        <v>75.2</v>
      </c>
      <c r="M284" s="101">
        <v>40592.328472222223</v>
      </c>
      <c r="N284" s="102">
        <v>10</v>
      </c>
      <c r="O284" s="46">
        <v>75.2</v>
      </c>
      <c r="P284" s="57">
        <v>10</v>
      </c>
      <c r="Q284" s="50">
        <v>7.6711111111111112</v>
      </c>
      <c r="R284" s="103">
        <v>75.2</v>
      </c>
      <c r="S284" s="104">
        <v>15.47474415579638</v>
      </c>
      <c r="T284" s="57">
        <v>183.2</v>
      </c>
      <c r="U284" s="105"/>
      <c r="V284" s="86">
        <v>65.2</v>
      </c>
      <c r="W284" s="86">
        <f t="shared" si="95"/>
        <v>49.725255844203623</v>
      </c>
      <c r="X284" s="86">
        <f t="shared" si="96"/>
        <v>18.731000000000009</v>
      </c>
      <c r="Y284" s="86" t="str">
        <f t="shared" si="97"/>
        <v>Y</v>
      </c>
      <c r="Z284" s="88">
        <f t="shared" si="98"/>
        <v>1</v>
      </c>
      <c r="AA284" s="88" t="str">
        <f t="shared" si="99"/>
        <v>+</v>
      </c>
      <c r="AB284" s="89">
        <f t="shared" si="115"/>
        <v>46.468999999999994</v>
      </c>
      <c r="AC284" s="89">
        <f t="shared" si="115"/>
        <v>-2.9575999999999993</v>
      </c>
      <c r="AD284" s="88">
        <f t="shared" si="100"/>
        <v>1</v>
      </c>
      <c r="AE284" s="88">
        <v>3.3</v>
      </c>
      <c r="AF284" s="87">
        <f t="shared" si="107"/>
        <v>1</v>
      </c>
      <c r="AG284" s="88">
        <f t="shared" si="108"/>
        <v>1</v>
      </c>
      <c r="AH284" s="90">
        <f t="shared" si="101"/>
        <v>25.47474415579638</v>
      </c>
      <c r="AI284" s="91">
        <f t="shared" si="109"/>
        <v>56.468999999999994</v>
      </c>
      <c r="AJ284" s="82">
        <f t="shared" si="102"/>
        <v>7.0424000000000007</v>
      </c>
      <c r="AK284" s="271">
        <f t="shared" si="110"/>
        <v>107</v>
      </c>
      <c r="AL284" s="271">
        <f>VLOOKUP(AK284,RevisedCalcs!$AE$65:$AJ$72,2,FALSE)</f>
        <v>540</v>
      </c>
      <c r="AM284" s="92" t="str">
        <f t="shared" si="103"/>
        <v>10 to 20</v>
      </c>
      <c r="AN284" s="93">
        <f t="shared" si="104"/>
        <v>1</v>
      </c>
      <c r="AO284" s="93" t="str">
        <f t="shared" si="111"/>
        <v>+</v>
      </c>
      <c r="AP284" s="94" t="str">
        <f t="shared" si="105"/>
        <v/>
      </c>
      <c r="AQ284" s="54">
        <v>0</v>
      </c>
      <c r="AR284" s="214">
        <f t="shared" si="106"/>
        <v>0</v>
      </c>
      <c r="AS284" s="214">
        <f t="shared" si="112"/>
        <v>0</v>
      </c>
      <c r="AT284" s="282">
        <f t="shared" si="113"/>
        <v>22.583333333333332</v>
      </c>
      <c r="AU284" s="268">
        <f>IF(F284&gt;0,RevisedCalcs!$AB$53*F284,"")</f>
        <v>0.76697089144109321</v>
      </c>
      <c r="AV284" s="268" t="str">
        <f>IF(AU284&lt;&gt;"","",SUMIFS(RevisedCalcs!$AF$6:$BN$6,RevisedCalcs!$AF$4:$BN$4,"&lt;="&amp;AT284)/10^3*VLOOKUP(AK284,RevisedCalcs!$AE$65:$AJ$72,6,FALSE))</f>
        <v/>
      </c>
      <c r="AW284" s="270" t="str">
        <f ca="1">IF(AU284="","",IF(AR284=1,-AU284*OFFSET(RevisedCalcs!$AD$79,0,MATCH(E283*24*60,RevisedCalcs!$AE$80:$AI$80,1)),""))</f>
        <v/>
      </c>
      <c r="AX284" s="268">
        <f t="shared" ca="1" si="114"/>
        <v>0.76697089144109321</v>
      </c>
    </row>
    <row r="285" spans="1:50" x14ac:dyDescent="0.3">
      <c r="A285" s="107" t="s">
        <v>496</v>
      </c>
      <c r="B285" s="108">
        <v>58</v>
      </c>
      <c r="C285" s="109" t="s">
        <v>115</v>
      </c>
      <c r="D285" s="110">
        <v>40592.349305555559</v>
      </c>
      <c r="E285" s="111">
        <v>7.2222222222222228E-3</v>
      </c>
      <c r="F285" s="43">
        <v>3</v>
      </c>
      <c r="G285" s="41">
        <v>6</v>
      </c>
      <c r="H285" s="97">
        <v>1.8344907410209998E-2</v>
      </c>
      <c r="I285" s="98" t="s">
        <v>554</v>
      </c>
      <c r="J285" s="99">
        <v>26.416666666666668</v>
      </c>
      <c r="K285" s="112">
        <v>40592.349305555559</v>
      </c>
      <c r="L285" s="46">
        <v>159.80000000000001</v>
      </c>
      <c r="M285" s="101">
        <v>40592.355555555558</v>
      </c>
      <c r="N285" s="102">
        <v>8.6</v>
      </c>
      <c r="O285" s="46">
        <v>159.80000000000001</v>
      </c>
      <c r="P285" s="57">
        <v>8.6</v>
      </c>
      <c r="Q285" s="50">
        <v>0.44027777777777782</v>
      </c>
      <c r="R285" s="103">
        <v>159.80000000000001</v>
      </c>
      <c r="S285" s="104">
        <v>151.99944236066489</v>
      </c>
      <c r="T285" s="57">
        <v>183.2</v>
      </c>
      <c r="U285" s="105"/>
      <c r="V285" s="57">
        <v>151.20000000000002</v>
      </c>
      <c r="W285" s="57">
        <f t="shared" si="95"/>
        <v>0.79944236066486951</v>
      </c>
      <c r="X285" s="86">
        <f t="shared" si="96"/>
        <v>104.03884000000002</v>
      </c>
      <c r="Y285" s="86" t="str">
        <f t="shared" si="97"/>
        <v/>
      </c>
      <c r="Z285" s="44">
        <f t="shared" si="98"/>
        <v>0</v>
      </c>
      <c r="AA285" s="44" t="str">
        <f t="shared" si="99"/>
        <v>o</v>
      </c>
      <c r="AB285" s="89">
        <f t="shared" si="115"/>
        <v>47.161159999999995</v>
      </c>
      <c r="AC285" s="89">
        <f t="shared" si="115"/>
        <v>-2.5801599999999993</v>
      </c>
      <c r="AD285" s="44">
        <f t="shared" si="100"/>
        <v>1</v>
      </c>
      <c r="AE285" s="44">
        <v>3.3</v>
      </c>
      <c r="AF285" s="87">
        <f t="shared" si="107"/>
        <v>0</v>
      </c>
      <c r="AG285" s="44">
        <f t="shared" si="108"/>
        <v>0</v>
      </c>
      <c r="AH285" s="90">
        <f t="shared" si="101"/>
        <v>160.59944236066488</v>
      </c>
      <c r="AI285" s="91">
        <f t="shared" si="109"/>
        <v>55.761159999999997</v>
      </c>
      <c r="AJ285" s="82">
        <f t="shared" si="102"/>
        <v>6.0198400000000003</v>
      </c>
      <c r="AK285" s="271">
        <f t="shared" si="110"/>
        <v>102</v>
      </c>
      <c r="AL285" s="271">
        <f>VLOOKUP(AK285,RevisedCalcs!$AE$65:$AJ$72,2,FALSE)</f>
        <v>18</v>
      </c>
      <c r="AM285" s="92" t="str">
        <f t="shared" si="103"/>
        <v>0 to 10</v>
      </c>
      <c r="AN285" s="93">
        <f t="shared" si="104"/>
        <v>0</v>
      </c>
      <c r="AO285" s="93" t="str">
        <f t="shared" si="111"/>
        <v>o</v>
      </c>
      <c r="AP285" s="94" t="str">
        <f t="shared" si="105"/>
        <v/>
      </c>
      <c r="AQ285" s="54">
        <v>0</v>
      </c>
      <c r="AR285" s="214">
        <f t="shared" si="106"/>
        <v>0</v>
      </c>
      <c r="AS285" s="214">
        <f t="shared" si="112"/>
        <v>0</v>
      </c>
      <c r="AT285" s="282">
        <f t="shared" si="113"/>
        <v>10.4</v>
      </c>
      <c r="AU285" s="268">
        <f>IF(F285&gt;0,RevisedCalcs!$AB$53*F285,"")</f>
        <v>0.41834775896786902</v>
      </c>
      <c r="AV285" s="268" t="str">
        <f>IF(AU285&lt;&gt;"","",SUMIFS(RevisedCalcs!$AF$6:$BN$6,RevisedCalcs!$AF$4:$BN$4,"&lt;="&amp;AT285)/10^3*VLOOKUP(AK285,RevisedCalcs!$AE$65:$AJ$72,6,FALSE))</f>
        <v/>
      </c>
      <c r="AW285" s="270" t="str">
        <f ca="1">IF(AU285="","",IF(AR285=1,-AU285*OFFSET(RevisedCalcs!$AD$79,0,MATCH(E284*24*60,RevisedCalcs!$AE$80:$AI$80,1)),""))</f>
        <v/>
      </c>
      <c r="AX285" s="268">
        <f t="shared" ca="1" si="114"/>
        <v>0.41834775896786902</v>
      </c>
    </row>
    <row r="286" spans="1:50" x14ac:dyDescent="0.3">
      <c r="A286" s="107" t="s">
        <v>496</v>
      </c>
      <c r="B286" s="108">
        <v>59</v>
      </c>
      <c r="C286" s="109" t="s">
        <v>117</v>
      </c>
      <c r="D286" s="110">
        <v>40592.379166666666</v>
      </c>
      <c r="E286" s="111">
        <v>9.4675925925925917E-3</v>
      </c>
      <c r="F286" s="43">
        <v>3</v>
      </c>
      <c r="G286" s="41">
        <v>6</v>
      </c>
      <c r="H286" s="97">
        <v>2.2638888884102926E-2</v>
      </c>
      <c r="I286" s="98" t="s">
        <v>555</v>
      </c>
      <c r="J286" s="99">
        <v>32.6</v>
      </c>
      <c r="K286" s="112">
        <v>40592.379166666666</v>
      </c>
      <c r="L286" s="46">
        <v>154.4</v>
      </c>
      <c r="M286" s="101">
        <v>40592.383333333331</v>
      </c>
      <c r="N286" s="102">
        <v>10.4</v>
      </c>
      <c r="O286" s="46">
        <v>154.4</v>
      </c>
      <c r="P286" s="57">
        <v>10.4</v>
      </c>
      <c r="Q286" s="50">
        <v>0.54333333333333333</v>
      </c>
      <c r="R286" s="103">
        <v>154.4</v>
      </c>
      <c r="S286" s="104">
        <v>145.62971181421253</v>
      </c>
      <c r="T286" s="57">
        <v>183.2</v>
      </c>
      <c r="U286" s="105"/>
      <c r="V286" s="57">
        <v>144</v>
      </c>
      <c r="W286" s="57">
        <f t="shared" si="95"/>
        <v>1.6297118142125271</v>
      </c>
      <c r="X286" s="86">
        <f t="shared" si="96"/>
        <v>97.728759999999994</v>
      </c>
      <c r="Y286" s="86" t="str">
        <f t="shared" si="97"/>
        <v/>
      </c>
      <c r="Z286" s="44">
        <f t="shared" si="98"/>
        <v>0</v>
      </c>
      <c r="AA286" s="44" t="str">
        <f t="shared" si="99"/>
        <v>o</v>
      </c>
      <c r="AB286" s="89">
        <f t="shared" si="115"/>
        <v>46.271239999999999</v>
      </c>
      <c r="AC286" s="89">
        <f t="shared" si="115"/>
        <v>-3.0654399999999988</v>
      </c>
      <c r="AD286" s="44">
        <f t="shared" si="100"/>
        <v>1</v>
      </c>
      <c r="AE286" s="44">
        <v>3.3</v>
      </c>
      <c r="AF286" s="87">
        <f t="shared" si="107"/>
        <v>0</v>
      </c>
      <c r="AG286" s="44">
        <f t="shared" si="108"/>
        <v>0</v>
      </c>
      <c r="AH286" s="90">
        <f t="shared" si="101"/>
        <v>156.02971181421253</v>
      </c>
      <c r="AI286" s="91">
        <f t="shared" si="109"/>
        <v>56.671239999999997</v>
      </c>
      <c r="AJ286" s="82">
        <f t="shared" si="102"/>
        <v>7.3345600000000015</v>
      </c>
      <c r="AK286" s="271">
        <f t="shared" si="110"/>
        <v>103</v>
      </c>
      <c r="AL286" s="271">
        <f>VLOOKUP(AK286,RevisedCalcs!$AE$65:$AJ$72,2,FALSE)</f>
        <v>45</v>
      </c>
      <c r="AM286" s="92" t="str">
        <f t="shared" si="103"/>
        <v>10 to 20</v>
      </c>
      <c r="AN286" s="93">
        <f t="shared" si="104"/>
        <v>0</v>
      </c>
      <c r="AO286" s="93" t="str">
        <f t="shared" si="111"/>
        <v>o</v>
      </c>
      <c r="AP286" s="94" t="str">
        <f t="shared" si="105"/>
        <v/>
      </c>
      <c r="AQ286" s="54">
        <v>0</v>
      </c>
      <c r="AR286" s="214">
        <f t="shared" si="106"/>
        <v>0</v>
      </c>
      <c r="AS286" s="214">
        <f t="shared" si="112"/>
        <v>0</v>
      </c>
      <c r="AT286" s="282">
        <f t="shared" si="113"/>
        <v>13.633333333333333</v>
      </c>
      <c r="AU286" s="268">
        <f>IF(F286&gt;0,RevisedCalcs!$AB$53*F286,"")</f>
        <v>0.41834775896786902</v>
      </c>
      <c r="AV286" s="268" t="str">
        <f>IF(AU286&lt;&gt;"","",SUMIFS(RevisedCalcs!$AF$6:$BN$6,RevisedCalcs!$AF$4:$BN$4,"&lt;="&amp;AT286)/10^3*VLOOKUP(AK286,RevisedCalcs!$AE$65:$AJ$72,6,FALSE))</f>
        <v/>
      </c>
      <c r="AW286" s="270" t="str">
        <f ca="1">IF(AU286="","",IF(AR286=1,-AU286*OFFSET(RevisedCalcs!$AD$79,0,MATCH(E285*24*60,RevisedCalcs!$AE$80:$AI$80,1)),""))</f>
        <v/>
      </c>
      <c r="AX286" s="268">
        <f t="shared" ca="1" si="114"/>
        <v>0.41834775896786902</v>
      </c>
    </row>
    <row r="287" spans="1:50" x14ac:dyDescent="0.3">
      <c r="A287" s="107" t="s">
        <v>496</v>
      </c>
      <c r="B287" s="108">
        <v>60</v>
      </c>
      <c r="C287" s="109" t="s">
        <v>119</v>
      </c>
      <c r="D287" s="110">
        <v>40592.427777777775</v>
      </c>
      <c r="E287" s="111">
        <v>7.6504629629629631E-3</v>
      </c>
      <c r="F287" s="43">
        <v>3.8</v>
      </c>
      <c r="G287" s="41">
        <v>6</v>
      </c>
      <c r="H287" s="97">
        <v>3.9143518515629694E-2</v>
      </c>
      <c r="I287" s="98" t="s">
        <v>556</v>
      </c>
      <c r="J287" s="99">
        <v>56.366666666666667</v>
      </c>
      <c r="K287" s="112">
        <v>40592.427777777775</v>
      </c>
      <c r="L287" s="46">
        <v>132.80000000000001</v>
      </c>
      <c r="M287" s="101">
        <v>40592.423611111109</v>
      </c>
      <c r="N287" s="102">
        <v>10.4</v>
      </c>
      <c r="O287" s="46">
        <v>132.80000000000001</v>
      </c>
      <c r="P287" s="57">
        <v>10.4</v>
      </c>
      <c r="Q287" s="50">
        <v>0.93944444444444442</v>
      </c>
      <c r="R287" s="103">
        <v>132.80000000000001</v>
      </c>
      <c r="S287" s="104">
        <v>128.55440454880525</v>
      </c>
      <c r="T287" s="57">
        <v>183.2</v>
      </c>
      <c r="U287" s="105"/>
      <c r="V287" s="57">
        <v>122.4</v>
      </c>
      <c r="W287" s="57">
        <f t="shared" si="95"/>
        <v>6.1544045488052461</v>
      </c>
      <c r="X287" s="86">
        <f t="shared" si="96"/>
        <v>76.12876</v>
      </c>
      <c r="Y287" s="86" t="str">
        <f t="shared" si="97"/>
        <v/>
      </c>
      <c r="Z287" s="44">
        <f t="shared" si="98"/>
        <v>0</v>
      </c>
      <c r="AA287" s="44" t="str">
        <f t="shared" si="99"/>
        <v>o</v>
      </c>
      <c r="AB287" s="89">
        <f t="shared" ref="AB287:AC306" si="116">(AB$3+AB$4*$N287)-$N287</f>
        <v>46.271239999999999</v>
      </c>
      <c r="AC287" s="89">
        <f t="shared" si="116"/>
        <v>-3.0654399999999988</v>
      </c>
      <c r="AD287" s="44">
        <f t="shared" si="100"/>
        <v>1</v>
      </c>
      <c r="AE287" s="44">
        <v>3.3</v>
      </c>
      <c r="AF287" s="87">
        <f t="shared" si="107"/>
        <v>0</v>
      </c>
      <c r="AG287" s="44">
        <f t="shared" si="108"/>
        <v>0</v>
      </c>
      <c r="AH287" s="90">
        <f t="shared" si="101"/>
        <v>138.95440454880526</v>
      </c>
      <c r="AI287" s="91">
        <f t="shared" si="109"/>
        <v>56.671239999999997</v>
      </c>
      <c r="AJ287" s="82">
        <f t="shared" si="102"/>
        <v>7.3345600000000015</v>
      </c>
      <c r="AK287" s="271">
        <f t="shared" si="110"/>
        <v>103</v>
      </c>
      <c r="AL287" s="271">
        <f>VLOOKUP(AK287,RevisedCalcs!$AE$65:$AJ$72,2,FALSE)</f>
        <v>45</v>
      </c>
      <c r="AM287" s="92" t="str">
        <f t="shared" si="103"/>
        <v>10 to 20</v>
      </c>
      <c r="AN287" s="93">
        <f t="shared" si="104"/>
        <v>0</v>
      </c>
      <c r="AO287" s="93" t="str">
        <f t="shared" si="111"/>
        <v>o</v>
      </c>
      <c r="AP287" s="94" t="str">
        <f t="shared" si="105"/>
        <v/>
      </c>
      <c r="AQ287" s="54">
        <v>0</v>
      </c>
      <c r="AR287" s="214">
        <f t="shared" si="106"/>
        <v>0</v>
      </c>
      <c r="AS287" s="214">
        <f t="shared" si="112"/>
        <v>0</v>
      </c>
      <c r="AT287" s="282">
        <f t="shared" si="113"/>
        <v>11.016666666666667</v>
      </c>
      <c r="AU287" s="268">
        <f>IF(F287&gt;0,RevisedCalcs!$AB$53*F287,"")</f>
        <v>0.52990716135930072</v>
      </c>
      <c r="AV287" s="268" t="str">
        <f>IF(AU287&lt;&gt;"","",SUMIFS(RevisedCalcs!$AF$6:$BN$6,RevisedCalcs!$AF$4:$BN$4,"&lt;="&amp;AT287)/10^3*VLOOKUP(AK287,RevisedCalcs!$AE$65:$AJ$72,6,FALSE))</f>
        <v/>
      </c>
      <c r="AW287" s="270" t="str">
        <f ca="1">IF(AU287="","",IF(AR287=1,-AU287*OFFSET(RevisedCalcs!$AD$79,0,MATCH(E286*24*60,RevisedCalcs!$AE$80:$AI$80,1)),""))</f>
        <v/>
      </c>
      <c r="AX287" s="268">
        <f t="shared" ca="1" si="114"/>
        <v>0.52990716135930072</v>
      </c>
    </row>
    <row r="288" spans="1:50" x14ac:dyDescent="0.3">
      <c r="A288" s="107" t="s">
        <v>496</v>
      </c>
      <c r="B288" s="108">
        <v>61</v>
      </c>
      <c r="C288" s="109" t="s">
        <v>121</v>
      </c>
      <c r="D288" s="110">
        <v>40592.581944444442</v>
      </c>
      <c r="E288" s="111">
        <v>5.9606481481481489E-3</v>
      </c>
      <c r="F288" s="43">
        <v>2.9</v>
      </c>
      <c r="G288" s="41">
        <v>6</v>
      </c>
      <c r="H288" s="97">
        <v>0.14651620370568708</v>
      </c>
      <c r="I288" s="98" t="s">
        <v>557</v>
      </c>
      <c r="J288" s="99">
        <v>210.98333333333332</v>
      </c>
      <c r="K288" s="112">
        <v>40592.581944444442</v>
      </c>
      <c r="L288" s="46">
        <v>60.8</v>
      </c>
      <c r="M288" s="101">
        <v>40592.584722222222</v>
      </c>
      <c r="N288" s="102">
        <v>12.2</v>
      </c>
      <c r="O288" s="46">
        <v>60.8</v>
      </c>
      <c r="P288" s="57">
        <v>12.2</v>
      </c>
      <c r="Q288" s="50">
        <v>3.5163888888888888</v>
      </c>
      <c r="R288" s="103">
        <v>60.8</v>
      </c>
      <c r="S288" s="104">
        <v>56.516568485682583</v>
      </c>
      <c r="T288" s="57">
        <v>163.4</v>
      </c>
      <c r="U288" s="105"/>
      <c r="V288" s="57">
        <v>48.599999999999994</v>
      </c>
      <c r="W288" s="57">
        <f t="shared" si="95"/>
        <v>7.9165684856825891</v>
      </c>
      <c r="X288" s="86">
        <f t="shared" si="96"/>
        <v>3.218679999999992</v>
      </c>
      <c r="Y288" s="86" t="str">
        <f t="shared" si="97"/>
        <v/>
      </c>
      <c r="Z288" s="44">
        <f t="shared" si="98"/>
        <v>1</v>
      </c>
      <c r="AA288" s="44" t="str">
        <f t="shared" si="99"/>
        <v>+</v>
      </c>
      <c r="AB288" s="89">
        <f t="shared" si="116"/>
        <v>45.381320000000002</v>
      </c>
      <c r="AC288" s="89">
        <f t="shared" si="116"/>
        <v>-3.5507199999999983</v>
      </c>
      <c r="AD288" s="44">
        <f t="shared" si="100"/>
        <v>1</v>
      </c>
      <c r="AE288" s="44">
        <v>3.3</v>
      </c>
      <c r="AF288" s="87">
        <f t="shared" si="107"/>
        <v>0</v>
      </c>
      <c r="AG288" s="44">
        <f t="shared" si="108"/>
        <v>0</v>
      </c>
      <c r="AH288" s="90">
        <f t="shared" si="101"/>
        <v>68.716568485682586</v>
      </c>
      <c r="AI288" s="91">
        <f t="shared" si="109"/>
        <v>57.581320000000005</v>
      </c>
      <c r="AJ288" s="82">
        <f t="shared" si="102"/>
        <v>8.649280000000001</v>
      </c>
      <c r="AK288" s="271">
        <f t="shared" si="110"/>
        <v>106</v>
      </c>
      <c r="AL288" s="271">
        <f>VLOOKUP(AK288,RevisedCalcs!$AE$65:$AJ$72,2,FALSE)</f>
        <v>240</v>
      </c>
      <c r="AM288" s="92" t="str">
        <f t="shared" si="103"/>
        <v>10 to 20</v>
      </c>
      <c r="AN288" s="93">
        <f t="shared" si="104"/>
        <v>1</v>
      </c>
      <c r="AO288" s="93" t="str">
        <f t="shared" si="111"/>
        <v>+</v>
      </c>
      <c r="AP288" s="94" t="str">
        <f t="shared" si="105"/>
        <v/>
      </c>
      <c r="AQ288" s="54">
        <v>0</v>
      </c>
      <c r="AR288" s="214">
        <f t="shared" si="106"/>
        <v>0</v>
      </c>
      <c r="AS288" s="214">
        <f t="shared" si="112"/>
        <v>0</v>
      </c>
      <c r="AT288" s="282">
        <f t="shared" si="113"/>
        <v>8.5833333333333339</v>
      </c>
      <c r="AU288" s="268">
        <f>IF(F288&gt;0,RevisedCalcs!$AB$53*F288,"")</f>
        <v>0.40440283366894003</v>
      </c>
      <c r="AV288" s="268" t="str">
        <f>IF(AU288&lt;&gt;"","",SUMIFS(RevisedCalcs!$AF$6:$BN$6,RevisedCalcs!$AF$4:$BN$4,"&lt;="&amp;AT288)/10^3*VLOOKUP(AK288,RevisedCalcs!$AE$65:$AJ$72,6,FALSE))</f>
        <v/>
      </c>
      <c r="AW288" s="270" t="str">
        <f ca="1">IF(AU288="","",IF(AR288=1,-AU288*OFFSET(RevisedCalcs!$AD$79,0,MATCH(E287*24*60,RevisedCalcs!$AE$80:$AI$80,1)),""))</f>
        <v/>
      </c>
      <c r="AX288" s="268">
        <f t="shared" ca="1" si="114"/>
        <v>0.40440283366894003</v>
      </c>
    </row>
    <row r="289" spans="1:50" x14ac:dyDescent="0.3">
      <c r="A289" s="107" t="s">
        <v>496</v>
      </c>
      <c r="B289" s="108">
        <v>62</v>
      </c>
      <c r="C289" s="109" t="s">
        <v>123</v>
      </c>
      <c r="D289" s="110">
        <v>40592.593055555553</v>
      </c>
      <c r="E289" s="111">
        <v>9.0393518518518522E-3</v>
      </c>
      <c r="F289" s="43">
        <v>5.5</v>
      </c>
      <c r="G289" s="41">
        <v>6</v>
      </c>
      <c r="H289" s="97">
        <v>5.1504629664123058E-3</v>
      </c>
      <c r="I289" s="98" t="s">
        <v>558</v>
      </c>
      <c r="J289" s="99">
        <v>7.416666666666667</v>
      </c>
      <c r="K289" s="112">
        <v>40592.593055555553</v>
      </c>
      <c r="L289" s="46">
        <v>165.2</v>
      </c>
      <c r="M289" s="101">
        <v>40592.598611111112</v>
      </c>
      <c r="N289" s="102">
        <v>10.4</v>
      </c>
      <c r="O289" s="46">
        <v>165.2</v>
      </c>
      <c r="P289" s="57">
        <v>10.4</v>
      </c>
      <c r="Q289" s="50">
        <v>0.12361111111111112</v>
      </c>
      <c r="R289" s="103">
        <v>165.2</v>
      </c>
      <c r="S289" s="104">
        <v>147.1598116518158</v>
      </c>
      <c r="T289" s="57">
        <v>188.6</v>
      </c>
      <c r="U289" s="105"/>
      <c r="V289" s="57">
        <v>154.79999999999998</v>
      </c>
      <c r="W289" s="57">
        <f t="shared" si="95"/>
        <v>7.6401883481841821</v>
      </c>
      <c r="X289" s="86">
        <f t="shared" si="96"/>
        <v>108.52875999999998</v>
      </c>
      <c r="Y289" s="86" t="str">
        <f t="shared" si="97"/>
        <v/>
      </c>
      <c r="Z289" s="44">
        <f t="shared" si="98"/>
        <v>0</v>
      </c>
      <c r="AA289" s="44" t="str">
        <f t="shared" si="99"/>
        <v>o</v>
      </c>
      <c r="AB289" s="89">
        <f t="shared" si="116"/>
        <v>46.271239999999999</v>
      </c>
      <c r="AC289" s="89">
        <f t="shared" si="116"/>
        <v>-3.0654399999999988</v>
      </c>
      <c r="AD289" s="44">
        <f t="shared" si="100"/>
        <v>1</v>
      </c>
      <c r="AE289" s="44">
        <v>3.3</v>
      </c>
      <c r="AF289" s="87">
        <f t="shared" si="107"/>
        <v>0</v>
      </c>
      <c r="AG289" s="44">
        <f t="shared" si="108"/>
        <v>0</v>
      </c>
      <c r="AH289" s="90">
        <f t="shared" si="101"/>
        <v>157.55981165181581</v>
      </c>
      <c r="AI289" s="91">
        <f t="shared" si="109"/>
        <v>56.671239999999997</v>
      </c>
      <c r="AJ289" s="82">
        <f t="shared" si="102"/>
        <v>7.3345600000000015</v>
      </c>
      <c r="AK289" s="271">
        <f t="shared" si="110"/>
        <v>102</v>
      </c>
      <c r="AL289" s="271">
        <f>VLOOKUP(AK289,RevisedCalcs!$AE$65:$AJ$72,2,FALSE)</f>
        <v>18</v>
      </c>
      <c r="AM289" s="92" t="str">
        <f t="shared" si="103"/>
        <v>10 to 20</v>
      </c>
      <c r="AN289" s="93">
        <f t="shared" si="104"/>
        <v>0</v>
      </c>
      <c r="AO289" s="93" t="str">
        <f t="shared" si="111"/>
        <v>o</v>
      </c>
      <c r="AP289" s="94" t="str">
        <f t="shared" si="105"/>
        <v/>
      </c>
      <c r="AQ289" s="54">
        <v>0</v>
      </c>
      <c r="AR289" s="214">
        <f t="shared" si="106"/>
        <v>0</v>
      </c>
      <c r="AS289" s="214">
        <f t="shared" si="112"/>
        <v>0</v>
      </c>
      <c r="AT289" s="282">
        <f t="shared" si="113"/>
        <v>13.016666666666666</v>
      </c>
      <c r="AU289" s="268">
        <f>IF(F289&gt;0,RevisedCalcs!$AB$53*F289,"")</f>
        <v>0.76697089144109321</v>
      </c>
      <c r="AV289" s="268" t="str">
        <f>IF(AU289&lt;&gt;"","",SUMIFS(RevisedCalcs!$AF$6:$BN$6,RevisedCalcs!$AF$4:$BN$4,"&lt;="&amp;AT289)/10^3*VLOOKUP(AK289,RevisedCalcs!$AE$65:$AJ$72,6,FALSE))</f>
        <v/>
      </c>
      <c r="AW289" s="270" t="str">
        <f ca="1">IF(AU289="","",IF(AR289=1,-AU289*OFFSET(RevisedCalcs!$AD$79,0,MATCH(E288*24*60,RevisedCalcs!$AE$80:$AI$80,1)),""))</f>
        <v/>
      </c>
      <c r="AX289" s="268">
        <f t="shared" ca="1" si="114"/>
        <v>0.76697089144109321</v>
      </c>
    </row>
    <row r="290" spans="1:50" x14ac:dyDescent="0.3">
      <c r="A290" s="107" t="s">
        <v>496</v>
      </c>
      <c r="B290" s="108">
        <v>63</v>
      </c>
      <c r="C290" s="109" t="s">
        <v>125</v>
      </c>
      <c r="D290" s="110">
        <v>40592.765277777777</v>
      </c>
      <c r="E290" s="111">
        <v>8.4375000000000006E-3</v>
      </c>
      <c r="F290" s="43">
        <v>3.7</v>
      </c>
      <c r="G290" s="41">
        <v>6</v>
      </c>
      <c r="H290" s="97">
        <v>0.16318287036847323</v>
      </c>
      <c r="I290" s="98" t="s">
        <v>559</v>
      </c>
      <c r="J290" s="99">
        <v>234.98333333333332</v>
      </c>
      <c r="K290" s="112">
        <v>40592.765277777777</v>
      </c>
      <c r="L290" s="46">
        <v>53.6</v>
      </c>
      <c r="M290" s="101">
        <v>40592.745138888888</v>
      </c>
      <c r="N290" s="102">
        <v>3.9</v>
      </c>
      <c r="O290" s="46">
        <v>53.6</v>
      </c>
      <c r="P290" s="57">
        <v>3.9</v>
      </c>
      <c r="Q290" s="50">
        <v>3.9163888888888887</v>
      </c>
      <c r="R290" s="103">
        <v>53.6</v>
      </c>
      <c r="S290" s="104">
        <v>53.821002899960504</v>
      </c>
      <c r="T290" s="57">
        <v>181.4</v>
      </c>
      <c r="U290" s="105"/>
      <c r="V290" s="57">
        <v>49.7</v>
      </c>
      <c r="W290" s="57">
        <f t="shared" si="95"/>
        <v>4.1210028999605015</v>
      </c>
      <c r="X290" s="86">
        <f t="shared" si="96"/>
        <v>0.21516000000000446</v>
      </c>
      <c r="Y290" s="86" t="str">
        <f t="shared" si="97"/>
        <v/>
      </c>
      <c r="Z290" s="44">
        <f t="shared" si="98"/>
        <v>1</v>
      </c>
      <c r="AA290" s="44" t="str">
        <f t="shared" si="99"/>
        <v>+</v>
      </c>
      <c r="AB290" s="89">
        <f t="shared" si="116"/>
        <v>49.484839999999998</v>
      </c>
      <c r="AC290" s="89">
        <f t="shared" si="116"/>
        <v>-1.31304</v>
      </c>
      <c r="AD290" s="44">
        <f t="shared" si="100"/>
        <v>1</v>
      </c>
      <c r="AE290" s="44">
        <v>3.3</v>
      </c>
      <c r="AF290" s="87">
        <f t="shared" si="107"/>
        <v>0</v>
      </c>
      <c r="AG290" s="44">
        <f t="shared" si="108"/>
        <v>0</v>
      </c>
      <c r="AH290" s="90">
        <f t="shared" si="101"/>
        <v>57.721002899960503</v>
      </c>
      <c r="AI290" s="91">
        <f t="shared" si="109"/>
        <v>53.384839999999997</v>
      </c>
      <c r="AJ290" s="82">
        <f t="shared" si="102"/>
        <v>2.5869599999999999</v>
      </c>
      <c r="AK290" s="271">
        <f t="shared" si="110"/>
        <v>106</v>
      </c>
      <c r="AL290" s="271">
        <f>VLOOKUP(AK290,RevisedCalcs!$AE$65:$AJ$72,2,FALSE)</f>
        <v>240</v>
      </c>
      <c r="AM290" s="92" t="str">
        <f t="shared" si="103"/>
        <v>0 to 10</v>
      </c>
      <c r="AN290" s="93">
        <f t="shared" si="104"/>
        <v>1</v>
      </c>
      <c r="AO290" s="93" t="str">
        <f t="shared" si="111"/>
        <v>+</v>
      </c>
      <c r="AP290" s="94" t="str">
        <f t="shared" si="105"/>
        <v/>
      </c>
      <c r="AQ290" s="54">
        <v>0</v>
      </c>
      <c r="AR290" s="214">
        <f t="shared" si="106"/>
        <v>0</v>
      </c>
      <c r="AS290" s="214">
        <f t="shared" si="112"/>
        <v>0</v>
      </c>
      <c r="AT290" s="282">
        <f t="shared" si="113"/>
        <v>12.15</v>
      </c>
      <c r="AU290" s="268">
        <f>IF(F290&gt;0,RevisedCalcs!$AB$53*F290,"")</f>
        <v>0.51596223606037184</v>
      </c>
      <c r="AV290" s="268" t="str">
        <f>IF(AU290&lt;&gt;"","",SUMIFS(RevisedCalcs!$AF$6:$BN$6,RevisedCalcs!$AF$4:$BN$4,"&lt;="&amp;AT290)/10^3*VLOOKUP(AK290,RevisedCalcs!$AE$65:$AJ$72,6,FALSE))</f>
        <v/>
      </c>
      <c r="AW290" s="270" t="str">
        <f ca="1">IF(AU290="","",IF(AR290=1,-AU290*OFFSET(RevisedCalcs!$AD$79,0,MATCH(E289*24*60,RevisedCalcs!$AE$80:$AI$80,1)),""))</f>
        <v/>
      </c>
      <c r="AX290" s="268">
        <f t="shared" ca="1" si="114"/>
        <v>0.51596223606037184</v>
      </c>
    </row>
    <row r="291" spans="1:50" x14ac:dyDescent="0.3">
      <c r="A291" s="107" t="s">
        <v>496</v>
      </c>
      <c r="B291" s="108">
        <v>64</v>
      </c>
      <c r="C291" s="109" t="s">
        <v>127</v>
      </c>
      <c r="D291" s="110">
        <v>40592.779861111114</v>
      </c>
      <c r="E291" s="111">
        <v>4.9305555555555552E-3</v>
      </c>
      <c r="F291" s="43">
        <v>3.2</v>
      </c>
      <c r="G291" s="41">
        <v>6</v>
      </c>
      <c r="H291" s="97">
        <v>6.1458333366317675E-3</v>
      </c>
      <c r="I291" s="98" t="s">
        <v>560</v>
      </c>
      <c r="J291" s="99">
        <v>8.85</v>
      </c>
      <c r="K291" s="112">
        <v>40592.779861111114</v>
      </c>
      <c r="L291" s="46">
        <v>174.2</v>
      </c>
      <c r="M291" s="101">
        <v>40592.786805555559</v>
      </c>
      <c r="N291" s="102">
        <v>1</v>
      </c>
      <c r="O291" s="46">
        <v>174.2</v>
      </c>
      <c r="P291" s="57">
        <v>1</v>
      </c>
      <c r="Q291" s="50">
        <v>0.14749999999999999</v>
      </c>
      <c r="R291" s="103">
        <v>174.2</v>
      </c>
      <c r="S291" s="104">
        <v>172.21375315060379</v>
      </c>
      <c r="T291" s="57">
        <v>183.2</v>
      </c>
      <c r="U291" s="105"/>
      <c r="V291" s="57">
        <v>173.2</v>
      </c>
      <c r="W291" s="57">
        <f t="shared" si="95"/>
        <v>0.98624684939619556</v>
      </c>
      <c r="X291" s="86">
        <f t="shared" si="96"/>
        <v>122.28139999999999</v>
      </c>
      <c r="Y291" s="86" t="str">
        <f t="shared" si="97"/>
        <v/>
      </c>
      <c r="Z291" s="44">
        <f t="shared" si="98"/>
        <v>0</v>
      </c>
      <c r="AA291" s="44" t="str">
        <f t="shared" si="99"/>
        <v>o</v>
      </c>
      <c r="AB291" s="89">
        <f t="shared" si="116"/>
        <v>50.918599999999998</v>
      </c>
      <c r="AC291" s="89">
        <f t="shared" si="116"/>
        <v>-0.53119999999999989</v>
      </c>
      <c r="AD291" s="44">
        <f t="shared" si="100"/>
        <v>1</v>
      </c>
      <c r="AE291" s="44">
        <v>3.3</v>
      </c>
      <c r="AF291" s="87">
        <f t="shared" si="107"/>
        <v>0</v>
      </c>
      <c r="AG291" s="44">
        <f t="shared" si="108"/>
        <v>0</v>
      </c>
      <c r="AH291" s="90">
        <f t="shared" si="101"/>
        <v>173.21375315060379</v>
      </c>
      <c r="AI291" s="91">
        <f t="shared" si="109"/>
        <v>51.918599999999998</v>
      </c>
      <c r="AJ291" s="82">
        <f t="shared" si="102"/>
        <v>0.46880000000000011</v>
      </c>
      <c r="AK291" s="271">
        <f t="shared" si="110"/>
        <v>102</v>
      </c>
      <c r="AL291" s="271">
        <f>VLOOKUP(AK291,RevisedCalcs!$AE$65:$AJ$72,2,FALSE)</f>
        <v>18</v>
      </c>
      <c r="AM291" s="92" t="str">
        <f t="shared" si="103"/>
        <v>0 to 10</v>
      </c>
      <c r="AN291" s="93">
        <f t="shared" si="104"/>
        <v>0</v>
      </c>
      <c r="AO291" s="93" t="str">
        <f t="shared" si="111"/>
        <v>o</v>
      </c>
      <c r="AP291" s="94" t="str">
        <f t="shared" si="105"/>
        <v/>
      </c>
      <c r="AQ291" s="54">
        <v>0</v>
      </c>
      <c r="AR291" s="214">
        <f t="shared" si="106"/>
        <v>0</v>
      </c>
      <c r="AS291" s="214">
        <f t="shared" si="112"/>
        <v>0</v>
      </c>
      <c r="AT291" s="282">
        <f t="shared" si="113"/>
        <v>7.0999999999999988</v>
      </c>
      <c r="AU291" s="268">
        <f>IF(F291&gt;0,RevisedCalcs!$AB$53*F291,"")</f>
        <v>0.446237609565727</v>
      </c>
      <c r="AV291" s="268" t="str">
        <f>IF(AU291&lt;&gt;"","",SUMIFS(RevisedCalcs!$AF$6:$BN$6,RevisedCalcs!$AF$4:$BN$4,"&lt;="&amp;AT291)/10^3*VLOOKUP(AK291,RevisedCalcs!$AE$65:$AJ$72,6,FALSE))</f>
        <v/>
      </c>
      <c r="AW291" s="270" t="str">
        <f ca="1">IF(AU291="","",IF(AR291=1,-AU291*OFFSET(RevisedCalcs!$AD$79,0,MATCH(E290*24*60,RevisedCalcs!$AE$80:$AI$80,1)),""))</f>
        <v/>
      </c>
      <c r="AX291" s="268">
        <f t="shared" ca="1" si="114"/>
        <v>0.446237609565727</v>
      </c>
    </row>
    <row r="292" spans="1:50" x14ac:dyDescent="0.3">
      <c r="A292" s="107" t="s">
        <v>496</v>
      </c>
      <c r="B292" s="108">
        <v>65</v>
      </c>
      <c r="C292" s="109" t="s">
        <v>129</v>
      </c>
      <c r="D292" s="110">
        <v>40593.430555555555</v>
      </c>
      <c r="E292" s="111">
        <v>9.7916666666666655E-3</v>
      </c>
      <c r="F292" s="43">
        <v>3.5</v>
      </c>
      <c r="G292" s="41">
        <v>7</v>
      </c>
      <c r="H292" s="97">
        <v>0.6457638888823567</v>
      </c>
      <c r="I292" s="98" t="s">
        <v>561</v>
      </c>
      <c r="J292" s="99">
        <v>929.9</v>
      </c>
      <c r="K292" s="112">
        <v>40593.430555555555</v>
      </c>
      <c r="L292" s="46">
        <v>51.8</v>
      </c>
      <c r="M292" s="101">
        <v>40593.411805555559</v>
      </c>
      <c r="N292" s="102">
        <v>-8</v>
      </c>
      <c r="O292" s="46">
        <v>51.8</v>
      </c>
      <c r="P292" s="57">
        <v>-8</v>
      </c>
      <c r="Q292" s="50">
        <v>15.498333333333333</v>
      </c>
      <c r="R292" s="103">
        <v>51.8</v>
      </c>
      <c r="S292" s="104">
        <v>1.4530913215256929</v>
      </c>
      <c r="T292" s="57">
        <v>179.6</v>
      </c>
      <c r="U292" s="105"/>
      <c r="V292" s="86">
        <v>59.8</v>
      </c>
      <c r="W292" s="86">
        <f t="shared" si="95"/>
        <v>58.346908678474307</v>
      </c>
      <c r="X292" s="86">
        <f t="shared" si="96"/>
        <v>4.4318000000000026</v>
      </c>
      <c r="Y292" s="86" t="str">
        <f t="shared" si="97"/>
        <v>Y</v>
      </c>
      <c r="Z292" s="88">
        <f t="shared" si="98"/>
        <v>1</v>
      </c>
      <c r="AA292" s="88" t="str">
        <f t="shared" si="99"/>
        <v>+</v>
      </c>
      <c r="AB292" s="89">
        <f t="shared" si="116"/>
        <v>55.368199999999995</v>
      </c>
      <c r="AC292" s="89">
        <f t="shared" si="116"/>
        <v>1.8952</v>
      </c>
      <c r="AD292" s="88">
        <f t="shared" si="100"/>
        <v>1</v>
      </c>
      <c r="AE292" s="88">
        <v>3.3</v>
      </c>
      <c r="AF292" s="87">
        <f t="shared" si="107"/>
        <v>1</v>
      </c>
      <c r="AG292" s="88">
        <f t="shared" si="108"/>
        <v>1</v>
      </c>
      <c r="AH292" s="90">
        <f t="shared" si="101"/>
        <v>-6.5469086784743071</v>
      </c>
      <c r="AI292" s="91">
        <f t="shared" si="109"/>
        <v>47.368199999999995</v>
      </c>
      <c r="AJ292" s="82">
        <f t="shared" si="102"/>
        <v>-6.1048</v>
      </c>
      <c r="AK292" s="271">
        <f t="shared" si="110"/>
        <v>108</v>
      </c>
      <c r="AL292" s="271">
        <f>VLOOKUP(AK292,RevisedCalcs!$AE$65:$AJ$72,2,FALSE)</f>
        <v>720</v>
      </c>
      <c r="AM292" s="92" t="str">
        <f t="shared" si="103"/>
        <v>-10 to 0</v>
      </c>
      <c r="AN292" s="93">
        <f t="shared" si="104"/>
        <v>1</v>
      </c>
      <c r="AO292" s="93" t="str">
        <f t="shared" si="111"/>
        <v>+</v>
      </c>
      <c r="AP292" s="94" t="str">
        <f t="shared" si="105"/>
        <v/>
      </c>
      <c r="AQ292" s="54">
        <v>0</v>
      </c>
      <c r="AR292" s="214">
        <f t="shared" si="106"/>
        <v>0</v>
      </c>
      <c r="AS292" s="214">
        <f t="shared" si="112"/>
        <v>0</v>
      </c>
      <c r="AT292" s="282">
        <f t="shared" si="113"/>
        <v>14.1</v>
      </c>
      <c r="AU292" s="268">
        <f>IF(F292&gt;0,RevisedCalcs!$AB$53*F292,"")</f>
        <v>0.48807238546251386</v>
      </c>
      <c r="AV292" s="268" t="str">
        <f>IF(AU292&lt;&gt;"","",SUMIFS(RevisedCalcs!$AF$6:$BN$6,RevisedCalcs!$AF$4:$BN$4,"&lt;="&amp;AT292)/10^3*VLOOKUP(AK292,RevisedCalcs!$AE$65:$AJ$72,6,FALSE))</f>
        <v/>
      </c>
      <c r="AW292" s="270" t="str">
        <f ca="1">IF(AU292="","",IF(AR292=1,-AU292*OFFSET(RevisedCalcs!$AD$79,0,MATCH(E291*24*60,RevisedCalcs!$AE$80:$AI$80,1)),""))</f>
        <v/>
      </c>
      <c r="AX292" s="268">
        <f t="shared" ca="1" si="114"/>
        <v>0.48807238546251386</v>
      </c>
    </row>
    <row r="293" spans="1:50" x14ac:dyDescent="0.3">
      <c r="A293" s="107" t="s">
        <v>496</v>
      </c>
      <c r="B293" s="108">
        <v>66</v>
      </c>
      <c r="C293" s="109" t="s">
        <v>131</v>
      </c>
      <c r="D293" s="110">
        <v>40593.462500000001</v>
      </c>
      <c r="E293" s="111">
        <v>4.1203703703703706E-3</v>
      </c>
      <c r="F293" s="43">
        <v>1.9</v>
      </c>
      <c r="G293" s="41">
        <v>7</v>
      </c>
      <c r="H293" s="97">
        <v>2.2152777783048805E-2</v>
      </c>
      <c r="I293" s="98" t="s">
        <v>562</v>
      </c>
      <c r="J293" s="99">
        <v>31.9</v>
      </c>
      <c r="K293" s="112">
        <v>40593.462500000001</v>
      </c>
      <c r="L293" s="46">
        <v>143.6</v>
      </c>
      <c r="M293" s="101">
        <v>40593.453472222223</v>
      </c>
      <c r="N293" s="102">
        <v>-2.9</v>
      </c>
      <c r="O293" s="46">
        <v>143.6</v>
      </c>
      <c r="P293" s="57">
        <v>-2.9</v>
      </c>
      <c r="Q293" s="50">
        <v>0.53166666666666662</v>
      </c>
      <c r="R293" s="103">
        <v>143.6</v>
      </c>
      <c r="S293" s="104">
        <v>154.3705264619301</v>
      </c>
      <c r="T293" s="57">
        <v>181.4</v>
      </c>
      <c r="U293" s="105"/>
      <c r="V293" s="57">
        <v>146.5</v>
      </c>
      <c r="W293" s="57">
        <f t="shared" si="95"/>
        <v>7.8705264619300976</v>
      </c>
      <c r="X293" s="86">
        <f t="shared" si="96"/>
        <v>93.653240000000011</v>
      </c>
      <c r="Y293" s="86" t="str">
        <f t="shared" si="97"/>
        <v/>
      </c>
      <c r="Z293" s="44">
        <f t="shared" si="98"/>
        <v>0</v>
      </c>
      <c r="AA293" s="44" t="str">
        <f t="shared" si="99"/>
        <v>o</v>
      </c>
      <c r="AB293" s="89">
        <f t="shared" si="116"/>
        <v>52.846759999999996</v>
      </c>
      <c r="AC293" s="89">
        <f t="shared" si="116"/>
        <v>0.52023999999999981</v>
      </c>
      <c r="AD293" s="44">
        <f t="shared" si="100"/>
        <v>1</v>
      </c>
      <c r="AE293" s="44">
        <v>3.3</v>
      </c>
      <c r="AF293" s="87">
        <f t="shared" si="107"/>
        <v>0</v>
      </c>
      <c r="AG293" s="44">
        <f t="shared" si="108"/>
        <v>0</v>
      </c>
      <c r="AH293" s="90">
        <f t="shared" si="101"/>
        <v>151.47052646193009</v>
      </c>
      <c r="AI293" s="91">
        <f t="shared" si="109"/>
        <v>49.946759999999998</v>
      </c>
      <c r="AJ293" s="82">
        <f t="shared" si="102"/>
        <v>-2.3797600000000001</v>
      </c>
      <c r="AK293" s="271">
        <f t="shared" si="110"/>
        <v>103</v>
      </c>
      <c r="AL293" s="271">
        <f>VLOOKUP(AK293,RevisedCalcs!$AE$65:$AJ$72,2,FALSE)</f>
        <v>45</v>
      </c>
      <c r="AM293" s="92" t="str">
        <f t="shared" si="103"/>
        <v>-10 to 0</v>
      </c>
      <c r="AN293" s="93">
        <f t="shared" si="104"/>
        <v>0</v>
      </c>
      <c r="AO293" s="93" t="str">
        <f t="shared" si="111"/>
        <v>o</v>
      </c>
      <c r="AP293" s="94" t="str">
        <f t="shared" si="105"/>
        <v/>
      </c>
      <c r="AQ293" s="54">
        <v>0</v>
      </c>
      <c r="AR293" s="214">
        <f t="shared" si="106"/>
        <v>0</v>
      </c>
      <c r="AS293" s="214">
        <f t="shared" si="112"/>
        <v>0</v>
      </c>
      <c r="AT293" s="282">
        <f t="shared" si="113"/>
        <v>5.9333333333333336</v>
      </c>
      <c r="AU293" s="268">
        <f>IF(F293&gt;0,RevisedCalcs!$AB$53*F293,"")</f>
        <v>0.26495358067965036</v>
      </c>
      <c r="AV293" s="268" t="str">
        <f>IF(AU293&lt;&gt;"","",SUMIFS(RevisedCalcs!$AF$6:$BN$6,RevisedCalcs!$AF$4:$BN$4,"&lt;="&amp;AT293)/10^3*VLOOKUP(AK293,RevisedCalcs!$AE$65:$AJ$72,6,FALSE))</f>
        <v/>
      </c>
      <c r="AW293" s="270" t="str">
        <f ca="1">IF(AU293="","",IF(AR293=1,-AU293*OFFSET(RevisedCalcs!$AD$79,0,MATCH(E292*24*60,RevisedCalcs!$AE$80:$AI$80,1)),""))</f>
        <v/>
      </c>
      <c r="AX293" s="268">
        <f t="shared" ca="1" si="114"/>
        <v>0.26495358067965036</v>
      </c>
    </row>
    <row r="294" spans="1:50" x14ac:dyDescent="0.3">
      <c r="A294" s="107" t="s">
        <v>496</v>
      </c>
      <c r="B294" s="108">
        <v>67</v>
      </c>
      <c r="C294" s="109" t="s">
        <v>133</v>
      </c>
      <c r="D294" s="110">
        <v>40593.501388888886</v>
      </c>
      <c r="E294" s="111">
        <v>5.5787037037037038E-3</v>
      </c>
      <c r="F294" s="43">
        <v>3</v>
      </c>
      <c r="G294" s="41">
        <v>7</v>
      </c>
      <c r="H294" s="97">
        <v>3.4768518511555158E-2</v>
      </c>
      <c r="I294" s="98" t="s">
        <v>193</v>
      </c>
      <c r="J294" s="99">
        <v>50.06666666666667</v>
      </c>
      <c r="K294" s="112">
        <v>40593.501388888886</v>
      </c>
      <c r="L294" s="46">
        <v>123.8</v>
      </c>
      <c r="M294" s="101">
        <v>40593.495138888888</v>
      </c>
      <c r="N294" s="106">
        <v>1.0000000000000001E-5</v>
      </c>
      <c r="O294" s="46">
        <v>123.8</v>
      </c>
      <c r="P294" s="57">
        <v>0</v>
      </c>
      <c r="Q294" s="50">
        <v>0.83444444444444454</v>
      </c>
      <c r="R294" s="103">
        <v>123.8</v>
      </c>
      <c r="S294" s="104">
        <v>139.48833373959522</v>
      </c>
      <c r="T294" s="57">
        <v>183.2</v>
      </c>
      <c r="U294" s="105"/>
      <c r="V294" s="57">
        <v>123.8</v>
      </c>
      <c r="W294" s="57">
        <f t="shared" si="95"/>
        <v>15.688333739595222</v>
      </c>
      <c r="X294" s="86">
        <f t="shared" si="96"/>
        <v>72.387004944000012</v>
      </c>
      <c r="Y294" s="86" t="str">
        <f t="shared" si="97"/>
        <v/>
      </c>
      <c r="Z294" s="44">
        <f t="shared" si="98"/>
        <v>0</v>
      </c>
      <c r="AA294" s="44" t="str">
        <f t="shared" si="99"/>
        <v>o</v>
      </c>
      <c r="AB294" s="89">
        <f t="shared" si="116"/>
        <v>51.412995055999993</v>
      </c>
      <c r="AC294" s="89">
        <f t="shared" si="116"/>
        <v>-0.26160269600000002</v>
      </c>
      <c r="AD294" s="44">
        <f t="shared" si="100"/>
        <v>1</v>
      </c>
      <c r="AE294" s="44">
        <v>3.3</v>
      </c>
      <c r="AF294" s="87">
        <f t="shared" si="107"/>
        <v>0</v>
      </c>
      <c r="AG294" s="44">
        <f t="shared" si="108"/>
        <v>0</v>
      </c>
      <c r="AH294" s="90">
        <f t="shared" si="101"/>
        <v>139.48833373959522</v>
      </c>
      <c r="AI294" s="91">
        <f t="shared" si="109"/>
        <v>51.412995055999993</v>
      </c>
      <c r="AJ294" s="82">
        <f t="shared" si="102"/>
        <v>-0.26160269600000002</v>
      </c>
      <c r="AK294" s="271">
        <f t="shared" si="110"/>
        <v>103</v>
      </c>
      <c r="AL294" s="271">
        <f>VLOOKUP(AK294,RevisedCalcs!$AE$65:$AJ$72,2,FALSE)</f>
        <v>45</v>
      </c>
      <c r="AM294" s="92" t="str">
        <f t="shared" si="103"/>
        <v>0 to 10</v>
      </c>
      <c r="AN294" s="93">
        <f t="shared" si="104"/>
        <v>0</v>
      </c>
      <c r="AO294" s="93" t="str">
        <f t="shared" si="111"/>
        <v>o</v>
      </c>
      <c r="AP294" s="94" t="str">
        <f t="shared" si="105"/>
        <v/>
      </c>
      <c r="AQ294" s="54">
        <v>0</v>
      </c>
      <c r="AR294" s="214">
        <f t="shared" si="106"/>
        <v>0</v>
      </c>
      <c r="AS294" s="214">
        <f t="shared" si="112"/>
        <v>0</v>
      </c>
      <c r="AT294" s="282">
        <f t="shared" si="113"/>
        <v>8.0333333333333332</v>
      </c>
      <c r="AU294" s="268">
        <f>IF(F294&gt;0,RevisedCalcs!$AB$53*F294,"")</f>
        <v>0.41834775896786902</v>
      </c>
      <c r="AV294" s="268" t="str">
        <f>IF(AU294&lt;&gt;"","",SUMIFS(RevisedCalcs!$AF$6:$BN$6,RevisedCalcs!$AF$4:$BN$4,"&lt;="&amp;AT294)/10^3*VLOOKUP(AK294,RevisedCalcs!$AE$65:$AJ$72,6,FALSE))</f>
        <v/>
      </c>
      <c r="AW294" s="270" t="str">
        <f ca="1">IF(AU294="","",IF(AR294=1,-AU294*OFFSET(RevisedCalcs!$AD$79,0,MATCH(E293*24*60,RevisedCalcs!$AE$80:$AI$80,1)),""))</f>
        <v/>
      </c>
      <c r="AX294" s="268">
        <f t="shared" ca="1" si="114"/>
        <v>0.41834775896786902</v>
      </c>
    </row>
    <row r="295" spans="1:50" x14ac:dyDescent="0.3">
      <c r="A295" s="107" t="s">
        <v>496</v>
      </c>
      <c r="B295" s="108">
        <v>68</v>
      </c>
      <c r="C295" s="109" t="s">
        <v>135</v>
      </c>
      <c r="D295" s="110">
        <v>40593.529166666667</v>
      </c>
      <c r="E295" s="111">
        <v>1.0601851851851854E-2</v>
      </c>
      <c r="F295" s="43">
        <v>8.6</v>
      </c>
      <c r="G295" s="41">
        <v>7</v>
      </c>
      <c r="H295" s="97">
        <v>2.2199074075615499E-2</v>
      </c>
      <c r="I295" s="98" t="s">
        <v>563</v>
      </c>
      <c r="J295" s="99">
        <v>31.966666666666665</v>
      </c>
      <c r="K295" s="112">
        <v>40593.529166666667</v>
      </c>
      <c r="L295" s="46">
        <v>149</v>
      </c>
      <c r="M295" s="101">
        <v>40593.53402777778</v>
      </c>
      <c r="N295" s="102">
        <v>1.4</v>
      </c>
      <c r="O295" s="46">
        <v>149</v>
      </c>
      <c r="P295" s="57">
        <v>1.4</v>
      </c>
      <c r="Q295" s="50">
        <v>0.53277777777777779</v>
      </c>
      <c r="R295" s="103">
        <v>149</v>
      </c>
      <c r="S295" s="104">
        <v>153.72463318331361</v>
      </c>
      <c r="T295" s="57">
        <v>183.2</v>
      </c>
      <c r="U295" s="105"/>
      <c r="V295" s="57">
        <v>147.6</v>
      </c>
      <c r="W295" s="57">
        <f t="shared" si="95"/>
        <v>6.1246331833136196</v>
      </c>
      <c r="X295" s="86">
        <f t="shared" si="96"/>
        <v>96.879159999999999</v>
      </c>
      <c r="Y295" s="86" t="str">
        <f t="shared" si="97"/>
        <v/>
      </c>
      <c r="Z295" s="44">
        <f t="shared" si="98"/>
        <v>0</v>
      </c>
      <c r="AA295" s="44" t="str">
        <f t="shared" si="99"/>
        <v>o</v>
      </c>
      <c r="AB295" s="89">
        <f t="shared" si="116"/>
        <v>50.720839999999995</v>
      </c>
      <c r="AC295" s="89">
        <f t="shared" si="116"/>
        <v>-0.63904000000000005</v>
      </c>
      <c r="AD295" s="44">
        <f t="shared" si="100"/>
        <v>1</v>
      </c>
      <c r="AE295" s="44">
        <v>3.3</v>
      </c>
      <c r="AF295" s="87">
        <f t="shared" si="107"/>
        <v>0</v>
      </c>
      <c r="AG295" s="44">
        <f t="shared" si="108"/>
        <v>0</v>
      </c>
      <c r="AH295" s="90">
        <f t="shared" si="101"/>
        <v>155.12463318331362</v>
      </c>
      <c r="AI295" s="91">
        <f t="shared" si="109"/>
        <v>52.120839999999994</v>
      </c>
      <c r="AJ295" s="82">
        <f t="shared" si="102"/>
        <v>0.76095999999999986</v>
      </c>
      <c r="AK295" s="271">
        <f t="shared" si="110"/>
        <v>103</v>
      </c>
      <c r="AL295" s="271">
        <f>VLOOKUP(AK295,RevisedCalcs!$AE$65:$AJ$72,2,FALSE)</f>
        <v>45</v>
      </c>
      <c r="AM295" s="92" t="str">
        <f t="shared" si="103"/>
        <v>0 to 10</v>
      </c>
      <c r="AN295" s="93">
        <f t="shared" si="104"/>
        <v>0</v>
      </c>
      <c r="AO295" s="93" t="str">
        <f t="shared" si="111"/>
        <v>o</v>
      </c>
      <c r="AP295" s="94" t="str">
        <f t="shared" si="105"/>
        <v/>
      </c>
      <c r="AQ295" s="54">
        <v>0</v>
      </c>
      <c r="AR295" s="214">
        <f t="shared" si="106"/>
        <v>0</v>
      </c>
      <c r="AS295" s="214">
        <f t="shared" si="112"/>
        <v>0</v>
      </c>
      <c r="AT295" s="282">
        <f t="shared" si="113"/>
        <v>15.266666666666669</v>
      </c>
      <c r="AU295" s="268">
        <f>IF(F295&gt;0,RevisedCalcs!$AB$53*F295,"")</f>
        <v>1.1992635757078911</v>
      </c>
      <c r="AV295" s="268" t="str">
        <f>IF(AU295&lt;&gt;"","",SUMIFS(RevisedCalcs!$AF$6:$BN$6,RevisedCalcs!$AF$4:$BN$4,"&lt;="&amp;AT295)/10^3*VLOOKUP(AK295,RevisedCalcs!$AE$65:$AJ$72,6,FALSE))</f>
        <v/>
      </c>
      <c r="AW295" s="270" t="str">
        <f ca="1">IF(AU295="","",IF(AR295=1,-AU295*OFFSET(RevisedCalcs!$AD$79,0,MATCH(E294*24*60,RevisedCalcs!$AE$80:$AI$80,1)),""))</f>
        <v/>
      </c>
      <c r="AX295" s="268">
        <f t="shared" ca="1" si="114"/>
        <v>1.1992635757078911</v>
      </c>
    </row>
    <row r="296" spans="1:50" x14ac:dyDescent="0.3">
      <c r="A296" s="107" t="s">
        <v>496</v>
      </c>
      <c r="B296" s="108">
        <v>69</v>
      </c>
      <c r="C296" s="109" t="s">
        <v>137</v>
      </c>
      <c r="D296" s="110">
        <v>40593.627083333333</v>
      </c>
      <c r="E296" s="111">
        <v>1.2881944444444446E-2</v>
      </c>
      <c r="F296" s="43">
        <v>8.5</v>
      </c>
      <c r="G296" s="41">
        <v>7</v>
      </c>
      <c r="H296" s="97">
        <v>8.7314814816636499E-2</v>
      </c>
      <c r="I296" s="98" t="s">
        <v>564</v>
      </c>
      <c r="J296" s="99">
        <v>125.73333333333333</v>
      </c>
      <c r="K296" s="112">
        <v>40593.627083333333</v>
      </c>
      <c r="L296" s="46">
        <v>86</v>
      </c>
      <c r="M296" s="101">
        <v>40593.620138888888</v>
      </c>
      <c r="N296" s="102">
        <v>5</v>
      </c>
      <c r="O296" s="46">
        <v>86</v>
      </c>
      <c r="P296" s="57">
        <v>5</v>
      </c>
      <c r="Q296" s="50">
        <v>2.0955555555555554</v>
      </c>
      <c r="R296" s="103">
        <v>86</v>
      </c>
      <c r="S296" s="104">
        <v>92.12294314299389</v>
      </c>
      <c r="T296" s="57">
        <v>183.2</v>
      </c>
      <c r="U296" s="105"/>
      <c r="V296" s="57">
        <v>81</v>
      </c>
      <c r="W296" s="57">
        <f t="shared" si="95"/>
        <v>11.12294314299389</v>
      </c>
      <c r="X296" s="86">
        <f t="shared" si="96"/>
        <v>32.059000000000005</v>
      </c>
      <c r="Y296" s="86" t="str">
        <f t="shared" si="97"/>
        <v/>
      </c>
      <c r="Z296" s="44">
        <f t="shared" si="98"/>
        <v>0</v>
      </c>
      <c r="AA296" s="44" t="str">
        <f t="shared" si="99"/>
        <v>o</v>
      </c>
      <c r="AB296" s="89">
        <f t="shared" si="116"/>
        <v>48.940999999999995</v>
      </c>
      <c r="AC296" s="89">
        <f t="shared" si="116"/>
        <v>-1.6095999999999999</v>
      </c>
      <c r="AD296" s="44">
        <f t="shared" si="100"/>
        <v>1</v>
      </c>
      <c r="AE296" s="44">
        <v>3.3</v>
      </c>
      <c r="AF296" s="87">
        <f t="shared" si="107"/>
        <v>0</v>
      </c>
      <c r="AG296" s="44">
        <f t="shared" si="108"/>
        <v>0</v>
      </c>
      <c r="AH296" s="90">
        <f t="shared" si="101"/>
        <v>97.12294314299389</v>
      </c>
      <c r="AI296" s="91">
        <f t="shared" si="109"/>
        <v>53.940999999999995</v>
      </c>
      <c r="AJ296" s="82">
        <f t="shared" si="102"/>
        <v>3.3904000000000001</v>
      </c>
      <c r="AK296" s="271">
        <f t="shared" si="110"/>
        <v>106</v>
      </c>
      <c r="AL296" s="271">
        <f>VLOOKUP(AK296,RevisedCalcs!$AE$65:$AJ$72,2,FALSE)</f>
        <v>240</v>
      </c>
      <c r="AM296" s="92" t="str">
        <f t="shared" si="103"/>
        <v>0 to 10</v>
      </c>
      <c r="AN296" s="93">
        <f t="shared" si="104"/>
        <v>0</v>
      </c>
      <c r="AO296" s="93" t="str">
        <f t="shared" si="111"/>
        <v>o</v>
      </c>
      <c r="AP296" s="94" t="str">
        <f t="shared" si="105"/>
        <v/>
      </c>
      <c r="AQ296" s="54">
        <v>0</v>
      </c>
      <c r="AR296" s="214">
        <f t="shared" si="106"/>
        <v>0</v>
      </c>
      <c r="AS296" s="214">
        <f t="shared" si="112"/>
        <v>0</v>
      </c>
      <c r="AT296" s="282">
        <f t="shared" si="113"/>
        <v>18.55</v>
      </c>
      <c r="AU296" s="268">
        <f>IF(F296&gt;0,RevisedCalcs!$AB$53*F296,"")</f>
        <v>1.1853186504089623</v>
      </c>
      <c r="AV296" s="268" t="str">
        <f>IF(AU296&lt;&gt;"","",SUMIFS(RevisedCalcs!$AF$6:$BN$6,RevisedCalcs!$AF$4:$BN$4,"&lt;="&amp;AT296)/10^3*VLOOKUP(AK296,RevisedCalcs!$AE$65:$AJ$72,6,FALSE))</f>
        <v/>
      </c>
      <c r="AW296" s="270" t="str">
        <f ca="1">IF(AU296="","",IF(AR296=1,-AU296*OFFSET(RevisedCalcs!$AD$79,0,MATCH(E295*24*60,RevisedCalcs!$AE$80:$AI$80,1)),""))</f>
        <v/>
      </c>
      <c r="AX296" s="268">
        <f t="shared" ca="1" si="114"/>
        <v>1.1853186504089623</v>
      </c>
    </row>
    <row r="297" spans="1:50" x14ac:dyDescent="0.3">
      <c r="A297" s="107" t="s">
        <v>496</v>
      </c>
      <c r="B297" s="108">
        <v>70</v>
      </c>
      <c r="C297" s="109" t="s">
        <v>139</v>
      </c>
      <c r="D297" s="110">
        <v>40593.718055555553</v>
      </c>
      <c r="E297" s="111">
        <v>9.0393518518518522E-3</v>
      </c>
      <c r="F297" s="43">
        <v>6.6</v>
      </c>
      <c r="G297" s="41">
        <v>7</v>
      </c>
      <c r="H297" s="97">
        <v>7.8090277776937E-2</v>
      </c>
      <c r="I297" s="98" t="s">
        <v>565</v>
      </c>
      <c r="J297" s="99">
        <v>112.45</v>
      </c>
      <c r="K297" s="112">
        <v>40593.718055555553</v>
      </c>
      <c r="L297" s="46">
        <v>93.2</v>
      </c>
      <c r="M297" s="101">
        <v>40593.703472222223</v>
      </c>
      <c r="N297" s="102">
        <v>6.1</v>
      </c>
      <c r="O297" s="46">
        <v>93.2</v>
      </c>
      <c r="P297" s="57">
        <v>6.1</v>
      </c>
      <c r="Q297" s="50">
        <v>1.8741666666666668</v>
      </c>
      <c r="R297" s="103">
        <v>93.2</v>
      </c>
      <c r="S297" s="104">
        <v>98.163652506592356</v>
      </c>
      <c r="T297" s="57">
        <v>183.2</v>
      </c>
      <c r="U297" s="105"/>
      <c r="V297" s="57">
        <v>87.100000000000009</v>
      </c>
      <c r="W297" s="57">
        <f t="shared" si="95"/>
        <v>11.063652506592348</v>
      </c>
      <c r="X297" s="86">
        <f t="shared" si="96"/>
        <v>38.702840000000016</v>
      </c>
      <c r="Y297" s="86" t="str">
        <f t="shared" si="97"/>
        <v/>
      </c>
      <c r="Z297" s="44">
        <f t="shared" si="98"/>
        <v>0</v>
      </c>
      <c r="AA297" s="44" t="str">
        <f t="shared" si="99"/>
        <v>o</v>
      </c>
      <c r="AB297" s="89">
        <f t="shared" si="116"/>
        <v>48.397159999999992</v>
      </c>
      <c r="AC297" s="89">
        <f t="shared" si="116"/>
        <v>-1.906159999999999</v>
      </c>
      <c r="AD297" s="44">
        <f t="shared" si="100"/>
        <v>1</v>
      </c>
      <c r="AE297" s="44">
        <v>3.3</v>
      </c>
      <c r="AF297" s="87">
        <f t="shared" si="107"/>
        <v>0</v>
      </c>
      <c r="AG297" s="44">
        <f t="shared" si="108"/>
        <v>0</v>
      </c>
      <c r="AH297" s="90">
        <f t="shared" si="101"/>
        <v>104.26365250659235</v>
      </c>
      <c r="AI297" s="91">
        <f t="shared" si="109"/>
        <v>54.497159999999994</v>
      </c>
      <c r="AJ297" s="82">
        <f t="shared" si="102"/>
        <v>4.1938400000000007</v>
      </c>
      <c r="AK297" s="271">
        <f t="shared" si="110"/>
        <v>105</v>
      </c>
      <c r="AL297" s="271">
        <f>VLOOKUP(AK297,RevisedCalcs!$AE$65:$AJ$72,2,FALSE)</f>
        <v>105</v>
      </c>
      <c r="AM297" s="92" t="str">
        <f t="shared" si="103"/>
        <v>0 to 10</v>
      </c>
      <c r="AN297" s="93">
        <f t="shared" si="104"/>
        <v>0</v>
      </c>
      <c r="AO297" s="93" t="str">
        <f t="shared" si="111"/>
        <v>o</v>
      </c>
      <c r="AP297" s="94" t="str">
        <f t="shared" si="105"/>
        <v/>
      </c>
      <c r="AQ297" s="54">
        <v>0</v>
      </c>
      <c r="AR297" s="214">
        <f t="shared" si="106"/>
        <v>0</v>
      </c>
      <c r="AS297" s="214">
        <f t="shared" si="112"/>
        <v>0</v>
      </c>
      <c r="AT297" s="282">
        <f t="shared" si="113"/>
        <v>13.016666666666666</v>
      </c>
      <c r="AU297" s="268">
        <f>IF(F297&gt;0,RevisedCalcs!$AB$53*F297,"")</f>
        <v>0.92036506972931176</v>
      </c>
      <c r="AV297" s="268" t="str">
        <f>IF(AU297&lt;&gt;"","",SUMIFS(RevisedCalcs!$AF$6:$BN$6,RevisedCalcs!$AF$4:$BN$4,"&lt;="&amp;AT297)/10^3*VLOOKUP(AK297,RevisedCalcs!$AE$65:$AJ$72,6,FALSE))</f>
        <v/>
      </c>
      <c r="AW297" s="270" t="str">
        <f ca="1">IF(AU297="","",IF(AR297=1,-AU297*OFFSET(RevisedCalcs!$AD$79,0,MATCH(E296*24*60,RevisedCalcs!$AE$80:$AI$80,1)),""))</f>
        <v/>
      </c>
      <c r="AX297" s="268">
        <f t="shared" ca="1" si="114"/>
        <v>0.92036506972931176</v>
      </c>
    </row>
    <row r="298" spans="1:50" x14ac:dyDescent="0.3">
      <c r="A298" s="107" t="s">
        <v>496</v>
      </c>
      <c r="B298" s="108">
        <v>71</v>
      </c>
      <c r="C298" s="109" t="s">
        <v>141</v>
      </c>
      <c r="D298" s="110">
        <v>40593.779166666667</v>
      </c>
      <c r="E298" s="111">
        <v>7.0601851851851841E-3</v>
      </c>
      <c r="F298" s="43">
        <v>3.2</v>
      </c>
      <c r="G298" s="41">
        <v>7</v>
      </c>
      <c r="H298" s="97">
        <v>5.2071759258979E-2</v>
      </c>
      <c r="I298" s="98" t="s">
        <v>566</v>
      </c>
      <c r="J298" s="99">
        <v>74.983333333333334</v>
      </c>
      <c r="K298" s="112">
        <v>40593.779166666667</v>
      </c>
      <c r="L298" s="46">
        <v>107.6</v>
      </c>
      <c r="M298" s="101">
        <v>40593.786805555559</v>
      </c>
      <c r="N298" s="102">
        <v>1</v>
      </c>
      <c r="O298" s="46">
        <v>107.6</v>
      </c>
      <c r="P298" s="57">
        <v>1</v>
      </c>
      <c r="Q298" s="50">
        <v>1.2497222222222222</v>
      </c>
      <c r="R298" s="103">
        <v>107.6</v>
      </c>
      <c r="S298" s="104">
        <v>122.93205897162352</v>
      </c>
      <c r="T298" s="57">
        <v>181.4</v>
      </c>
      <c r="U298" s="105"/>
      <c r="V298" s="57">
        <v>106.6</v>
      </c>
      <c r="W298" s="57">
        <f t="shared" si="95"/>
        <v>16.332058971623525</v>
      </c>
      <c r="X298" s="86">
        <f t="shared" si="96"/>
        <v>55.681399999999996</v>
      </c>
      <c r="Y298" s="86" t="str">
        <f t="shared" si="97"/>
        <v/>
      </c>
      <c r="Z298" s="44">
        <f t="shared" si="98"/>
        <v>0</v>
      </c>
      <c r="AA298" s="44" t="str">
        <f t="shared" si="99"/>
        <v>o</v>
      </c>
      <c r="AB298" s="89">
        <f t="shared" si="116"/>
        <v>50.918599999999998</v>
      </c>
      <c r="AC298" s="89">
        <f t="shared" si="116"/>
        <v>-0.53119999999999989</v>
      </c>
      <c r="AD298" s="44">
        <f t="shared" si="100"/>
        <v>1</v>
      </c>
      <c r="AE298" s="44">
        <v>3.3</v>
      </c>
      <c r="AF298" s="87">
        <f t="shared" si="107"/>
        <v>0</v>
      </c>
      <c r="AG298" s="44">
        <f t="shared" si="108"/>
        <v>0</v>
      </c>
      <c r="AH298" s="90">
        <f t="shared" si="101"/>
        <v>123.93205897162352</v>
      </c>
      <c r="AI298" s="91">
        <f t="shared" si="109"/>
        <v>51.918599999999998</v>
      </c>
      <c r="AJ298" s="82">
        <f t="shared" si="102"/>
        <v>0.46880000000000011</v>
      </c>
      <c r="AK298" s="271">
        <f t="shared" si="110"/>
        <v>104</v>
      </c>
      <c r="AL298" s="271">
        <f>VLOOKUP(AK298,RevisedCalcs!$AE$65:$AJ$72,2,FALSE)</f>
        <v>75</v>
      </c>
      <c r="AM298" s="92" t="str">
        <f t="shared" si="103"/>
        <v>0 to 10</v>
      </c>
      <c r="AN298" s="93">
        <f t="shared" si="104"/>
        <v>0</v>
      </c>
      <c r="AO298" s="93" t="str">
        <f t="shared" si="111"/>
        <v>o</v>
      </c>
      <c r="AP298" s="94" t="str">
        <f t="shared" si="105"/>
        <v/>
      </c>
      <c r="AQ298" s="54">
        <v>0</v>
      </c>
      <c r="AR298" s="214">
        <f t="shared" si="106"/>
        <v>0</v>
      </c>
      <c r="AS298" s="214">
        <f t="shared" si="112"/>
        <v>0</v>
      </c>
      <c r="AT298" s="282">
        <f t="shared" si="113"/>
        <v>10.166666666666666</v>
      </c>
      <c r="AU298" s="268">
        <f>IF(F298&gt;0,RevisedCalcs!$AB$53*F298,"")</f>
        <v>0.446237609565727</v>
      </c>
      <c r="AV298" s="268" t="str">
        <f>IF(AU298&lt;&gt;"","",SUMIFS(RevisedCalcs!$AF$6:$BN$6,RevisedCalcs!$AF$4:$BN$4,"&lt;="&amp;AT298)/10^3*VLOOKUP(AK298,RevisedCalcs!$AE$65:$AJ$72,6,FALSE))</f>
        <v/>
      </c>
      <c r="AW298" s="270" t="str">
        <f ca="1">IF(AU298="","",IF(AR298=1,-AU298*OFFSET(RevisedCalcs!$AD$79,0,MATCH(E297*24*60,RevisedCalcs!$AE$80:$AI$80,1)),""))</f>
        <v/>
      </c>
      <c r="AX298" s="268">
        <f t="shared" ca="1" si="114"/>
        <v>0.446237609565727</v>
      </c>
    </row>
    <row r="299" spans="1:50" x14ac:dyDescent="0.3">
      <c r="A299" s="107" t="s">
        <v>496</v>
      </c>
      <c r="B299" s="108">
        <v>72</v>
      </c>
      <c r="C299" s="109" t="s">
        <v>143</v>
      </c>
      <c r="D299" s="110">
        <v>40593.791666666664</v>
      </c>
      <c r="E299" s="111">
        <v>2.685185185185185E-3</v>
      </c>
      <c r="F299" s="43">
        <v>0.5</v>
      </c>
      <c r="G299" s="41">
        <v>7</v>
      </c>
      <c r="H299" s="97">
        <v>5.4398148131440394E-3</v>
      </c>
      <c r="I299" s="98" t="s">
        <v>567</v>
      </c>
      <c r="J299" s="99">
        <v>7.833333333333333</v>
      </c>
      <c r="K299" s="112">
        <v>40593.791666666664</v>
      </c>
      <c r="L299" s="46">
        <v>174.2</v>
      </c>
      <c r="M299" s="101">
        <v>40593.786805555559</v>
      </c>
      <c r="N299" s="102">
        <v>1</v>
      </c>
      <c r="O299" s="46">
        <v>174.2</v>
      </c>
      <c r="P299" s="57">
        <v>1</v>
      </c>
      <c r="Q299" s="50">
        <v>0.13055555555555556</v>
      </c>
      <c r="R299" s="103">
        <v>174.2</v>
      </c>
      <c r="S299" s="104">
        <v>173.13495702218387</v>
      </c>
      <c r="T299" s="57">
        <v>181.4</v>
      </c>
      <c r="U299" s="105"/>
      <c r="V299" s="57">
        <v>173.2</v>
      </c>
      <c r="W299" s="57">
        <f t="shared" si="95"/>
        <v>6.5042977816119674E-2</v>
      </c>
      <c r="X299" s="86">
        <f t="shared" si="96"/>
        <v>122.28139999999999</v>
      </c>
      <c r="Y299" s="86" t="str">
        <f t="shared" si="97"/>
        <v/>
      </c>
      <c r="Z299" s="44">
        <f t="shared" si="98"/>
        <v>0</v>
      </c>
      <c r="AA299" s="44" t="str">
        <f t="shared" si="99"/>
        <v>o</v>
      </c>
      <c r="AB299" s="89">
        <f t="shared" si="116"/>
        <v>50.918599999999998</v>
      </c>
      <c r="AC299" s="89">
        <f t="shared" si="116"/>
        <v>-0.53119999999999989</v>
      </c>
      <c r="AD299" s="44">
        <f t="shared" si="100"/>
        <v>1</v>
      </c>
      <c r="AE299" s="44">
        <v>3.3</v>
      </c>
      <c r="AF299" s="87">
        <f t="shared" si="107"/>
        <v>0</v>
      </c>
      <c r="AG299" s="44">
        <f t="shared" si="108"/>
        <v>0</v>
      </c>
      <c r="AH299" s="90">
        <f t="shared" si="101"/>
        <v>174.13495702218387</v>
      </c>
      <c r="AI299" s="91">
        <f t="shared" si="109"/>
        <v>51.918599999999998</v>
      </c>
      <c r="AJ299" s="82">
        <f t="shared" si="102"/>
        <v>0.46880000000000011</v>
      </c>
      <c r="AK299" s="271">
        <f t="shared" si="110"/>
        <v>102</v>
      </c>
      <c r="AL299" s="271">
        <f>VLOOKUP(AK299,RevisedCalcs!$AE$65:$AJ$72,2,FALSE)</f>
        <v>18</v>
      </c>
      <c r="AM299" s="92" t="str">
        <f t="shared" si="103"/>
        <v>0 to 10</v>
      </c>
      <c r="AN299" s="93">
        <f t="shared" si="104"/>
        <v>0</v>
      </c>
      <c r="AO299" s="93" t="str">
        <f t="shared" si="111"/>
        <v>o</v>
      </c>
      <c r="AP299" s="94" t="str">
        <f t="shared" si="105"/>
        <v/>
      </c>
      <c r="AQ299" s="54">
        <v>0</v>
      </c>
      <c r="AR299" s="214">
        <f t="shared" si="106"/>
        <v>0</v>
      </c>
      <c r="AS299" s="214">
        <f t="shared" si="112"/>
        <v>0</v>
      </c>
      <c r="AT299" s="282">
        <f t="shared" si="113"/>
        <v>3.8666666666666667</v>
      </c>
      <c r="AU299" s="268">
        <f>IF(F299&gt;0,RevisedCalcs!$AB$53*F299,"")</f>
        <v>6.9724626494644837E-2</v>
      </c>
      <c r="AV299" s="268" t="str">
        <f>IF(AU299&lt;&gt;"","",SUMIFS(RevisedCalcs!$AF$6:$BN$6,RevisedCalcs!$AF$4:$BN$4,"&lt;="&amp;AT299)/10^3*VLOOKUP(AK299,RevisedCalcs!$AE$65:$AJ$72,6,FALSE))</f>
        <v/>
      </c>
      <c r="AW299" s="270" t="str">
        <f ca="1">IF(AU299="","",IF(AR299=1,-AU299*OFFSET(RevisedCalcs!$AD$79,0,MATCH(E298*24*60,RevisedCalcs!$AE$80:$AI$80,1)),""))</f>
        <v/>
      </c>
      <c r="AX299" s="268">
        <f t="shared" ca="1" si="114"/>
        <v>6.9724626494644837E-2</v>
      </c>
    </row>
    <row r="300" spans="1:50" x14ac:dyDescent="0.3">
      <c r="A300" s="107" t="s">
        <v>496</v>
      </c>
      <c r="B300" s="108">
        <v>73</v>
      </c>
      <c r="C300" s="109" t="s">
        <v>145</v>
      </c>
      <c r="D300" s="110">
        <v>40593.800694444442</v>
      </c>
      <c r="E300" s="111">
        <v>4.2361111111111106E-3</v>
      </c>
      <c r="F300" s="43">
        <v>3.1</v>
      </c>
      <c r="G300" s="41">
        <v>7</v>
      </c>
      <c r="H300" s="97">
        <v>6.3425925909541547E-3</v>
      </c>
      <c r="I300" s="98" t="s">
        <v>568</v>
      </c>
      <c r="J300" s="99">
        <v>9.1333333333333329</v>
      </c>
      <c r="K300" s="112">
        <v>40593.800694444442</v>
      </c>
      <c r="L300" s="46">
        <v>172.4</v>
      </c>
      <c r="M300" s="101">
        <v>40593.786805555559</v>
      </c>
      <c r="N300" s="102">
        <v>1</v>
      </c>
      <c r="O300" s="46">
        <v>172.4</v>
      </c>
      <c r="P300" s="57">
        <v>1</v>
      </c>
      <c r="Q300" s="50">
        <v>0.1522222222222222</v>
      </c>
      <c r="R300" s="103">
        <v>172.4</v>
      </c>
      <c r="S300" s="104">
        <v>171.95789865708343</v>
      </c>
      <c r="T300" s="57">
        <v>183.2</v>
      </c>
      <c r="U300" s="105"/>
      <c r="V300" s="57">
        <v>171.4</v>
      </c>
      <c r="W300" s="57">
        <f t="shared" si="95"/>
        <v>0.55789865708342745</v>
      </c>
      <c r="X300" s="86">
        <f t="shared" si="96"/>
        <v>120.48140000000001</v>
      </c>
      <c r="Y300" s="86" t="str">
        <f t="shared" si="97"/>
        <v/>
      </c>
      <c r="Z300" s="44">
        <f t="shared" si="98"/>
        <v>0</v>
      </c>
      <c r="AA300" s="44" t="str">
        <f t="shared" si="99"/>
        <v>o</v>
      </c>
      <c r="AB300" s="89">
        <f t="shared" si="116"/>
        <v>50.918599999999998</v>
      </c>
      <c r="AC300" s="89">
        <f t="shared" si="116"/>
        <v>-0.53119999999999989</v>
      </c>
      <c r="AD300" s="44">
        <f t="shared" si="100"/>
        <v>1</v>
      </c>
      <c r="AE300" s="44">
        <v>3.3</v>
      </c>
      <c r="AF300" s="87">
        <f t="shared" si="107"/>
        <v>0</v>
      </c>
      <c r="AG300" s="44">
        <f t="shared" si="108"/>
        <v>0</v>
      </c>
      <c r="AH300" s="90">
        <f t="shared" si="101"/>
        <v>172.95789865708343</v>
      </c>
      <c r="AI300" s="91">
        <f t="shared" si="109"/>
        <v>51.918599999999998</v>
      </c>
      <c r="AJ300" s="82">
        <f t="shared" si="102"/>
        <v>0.46880000000000011</v>
      </c>
      <c r="AK300" s="271">
        <f t="shared" si="110"/>
        <v>102</v>
      </c>
      <c r="AL300" s="271">
        <f>VLOOKUP(AK300,RevisedCalcs!$AE$65:$AJ$72,2,FALSE)</f>
        <v>18</v>
      </c>
      <c r="AM300" s="92" t="str">
        <f t="shared" si="103"/>
        <v>0 to 10</v>
      </c>
      <c r="AN300" s="93">
        <f t="shared" si="104"/>
        <v>0</v>
      </c>
      <c r="AO300" s="93" t="str">
        <f t="shared" si="111"/>
        <v>o</v>
      </c>
      <c r="AP300" s="94" t="str">
        <f t="shared" si="105"/>
        <v/>
      </c>
      <c r="AQ300" s="54">
        <v>0</v>
      </c>
      <c r="AR300" s="214">
        <f t="shared" si="106"/>
        <v>0</v>
      </c>
      <c r="AS300" s="214">
        <f t="shared" si="112"/>
        <v>0</v>
      </c>
      <c r="AT300" s="282">
        <f t="shared" si="113"/>
        <v>6.1</v>
      </c>
      <c r="AU300" s="268">
        <f>IF(F300&gt;0,RevisedCalcs!$AB$53*F300,"")</f>
        <v>0.43229268426679801</v>
      </c>
      <c r="AV300" s="268" t="str">
        <f>IF(AU300&lt;&gt;"","",SUMIFS(RevisedCalcs!$AF$6:$BN$6,RevisedCalcs!$AF$4:$BN$4,"&lt;="&amp;AT300)/10^3*VLOOKUP(AK300,RevisedCalcs!$AE$65:$AJ$72,6,FALSE))</f>
        <v/>
      </c>
      <c r="AW300" s="270" t="str">
        <f ca="1">IF(AU300="","",IF(AR300=1,-AU300*OFFSET(RevisedCalcs!$AD$79,0,MATCH(E299*24*60,RevisedCalcs!$AE$80:$AI$80,1)),""))</f>
        <v/>
      </c>
      <c r="AX300" s="268">
        <f t="shared" ca="1" si="114"/>
        <v>0.43229268426679801</v>
      </c>
    </row>
    <row r="301" spans="1:50" x14ac:dyDescent="0.3">
      <c r="A301" s="107" t="s">
        <v>496</v>
      </c>
      <c r="B301" s="108">
        <v>74</v>
      </c>
      <c r="C301" s="109" t="s">
        <v>569</v>
      </c>
      <c r="D301" s="110">
        <v>40594.567361111112</v>
      </c>
      <c r="E301" s="111">
        <v>1.4340277777777776E-2</v>
      </c>
      <c r="F301" s="43">
        <v>5.5</v>
      </c>
      <c r="G301" s="41">
        <v>1</v>
      </c>
      <c r="H301" s="97">
        <v>0.76243055555823958</v>
      </c>
      <c r="I301" s="98" t="s">
        <v>570</v>
      </c>
      <c r="J301" s="99">
        <v>1097.9000000000001</v>
      </c>
      <c r="K301" s="112">
        <v>40594.567361111112</v>
      </c>
      <c r="L301" s="46">
        <v>51.8</v>
      </c>
      <c r="M301" s="101">
        <v>40594.578472222223</v>
      </c>
      <c r="N301" s="106">
        <v>1.0000000000000001E-5</v>
      </c>
      <c r="O301" s="46">
        <v>51.8</v>
      </c>
      <c r="P301" s="57">
        <v>0</v>
      </c>
      <c r="Q301" s="50">
        <v>18.298333333333336</v>
      </c>
      <c r="R301" s="103">
        <v>51.8</v>
      </c>
      <c r="S301" s="104">
        <v>0.57658986390238731</v>
      </c>
      <c r="T301" s="57">
        <v>183.2</v>
      </c>
      <c r="U301" s="105"/>
      <c r="V301" s="86">
        <v>51.8</v>
      </c>
      <c r="W301" s="86">
        <f t="shared" si="95"/>
        <v>51.223410136097613</v>
      </c>
      <c r="X301" s="86">
        <f t="shared" si="96"/>
        <v>0.38700494400000451</v>
      </c>
      <c r="Y301" s="86" t="str">
        <f t="shared" si="97"/>
        <v>Y</v>
      </c>
      <c r="Z301" s="88">
        <f t="shared" si="98"/>
        <v>1</v>
      </c>
      <c r="AA301" s="88" t="str">
        <f t="shared" si="99"/>
        <v>+</v>
      </c>
      <c r="AB301" s="89">
        <f t="shared" si="116"/>
        <v>51.412995055999993</v>
      </c>
      <c r="AC301" s="89">
        <f t="shared" si="116"/>
        <v>-0.26160269600000002</v>
      </c>
      <c r="AD301" s="88">
        <f t="shared" si="100"/>
        <v>1</v>
      </c>
      <c r="AE301" s="88">
        <v>3.3</v>
      </c>
      <c r="AF301" s="87">
        <f t="shared" si="107"/>
        <v>1</v>
      </c>
      <c r="AG301" s="88">
        <f t="shared" si="108"/>
        <v>1</v>
      </c>
      <c r="AH301" s="90">
        <f t="shared" si="101"/>
        <v>0.57658986390238731</v>
      </c>
      <c r="AI301" s="91">
        <f t="shared" si="109"/>
        <v>51.412995055999993</v>
      </c>
      <c r="AJ301" s="82">
        <f t="shared" si="102"/>
        <v>-0.26160269600000002</v>
      </c>
      <c r="AK301" s="271">
        <f t="shared" si="110"/>
        <v>108</v>
      </c>
      <c r="AL301" s="271">
        <f>VLOOKUP(AK301,RevisedCalcs!$AE$65:$AJ$72,2,FALSE)</f>
        <v>720</v>
      </c>
      <c r="AM301" s="92" t="str">
        <f t="shared" si="103"/>
        <v>0 to 10</v>
      </c>
      <c r="AN301" s="93">
        <f t="shared" si="104"/>
        <v>1</v>
      </c>
      <c r="AO301" s="93" t="str">
        <f t="shared" si="111"/>
        <v>+</v>
      </c>
      <c r="AP301" s="94" t="str">
        <f t="shared" si="105"/>
        <v/>
      </c>
      <c r="AQ301" s="54">
        <v>0</v>
      </c>
      <c r="AR301" s="214">
        <f t="shared" si="106"/>
        <v>0</v>
      </c>
      <c r="AS301" s="214">
        <f t="shared" si="112"/>
        <v>0</v>
      </c>
      <c r="AT301" s="282">
        <f t="shared" si="113"/>
        <v>20.65</v>
      </c>
      <c r="AU301" s="268">
        <f>IF(F301&gt;0,RevisedCalcs!$AB$53*F301,"")</f>
        <v>0.76697089144109321</v>
      </c>
      <c r="AV301" s="268" t="str">
        <f>IF(AU301&lt;&gt;"","",SUMIFS(RevisedCalcs!$AF$6:$BN$6,RevisedCalcs!$AF$4:$BN$4,"&lt;="&amp;AT301)/10^3*VLOOKUP(AK301,RevisedCalcs!$AE$65:$AJ$72,6,FALSE))</f>
        <v/>
      </c>
      <c r="AW301" s="270" t="str">
        <f ca="1">IF(AU301="","",IF(AR301=1,-AU301*OFFSET(RevisedCalcs!$AD$79,0,MATCH(E300*24*60,RevisedCalcs!$AE$80:$AI$80,1)),""))</f>
        <v/>
      </c>
      <c r="AX301" s="268">
        <f t="shared" ca="1" si="114"/>
        <v>0.76697089144109321</v>
      </c>
    </row>
    <row r="302" spans="1:50" x14ac:dyDescent="0.3">
      <c r="A302" s="107" t="s">
        <v>496</v>
      </c>
      <c r="B302" s="108">
        <v>75</v>
      </c>
      <c r="C302" s="109" t="s">
        <v>571</v>
      </c>
      <c r="D302" s="110">
        <v>40594.659722222219</v>
      </c>
      <c r="E302" s="111">
        <v>6.7361111111111103E-3</v>
      </c>
      <c r="F302" s="43">
        <v>3.3</v>
      </c>
      <c r="G302" s="41">
        <v>1</v>
      </c>
      <c r="H302" s="97">
        <v>7.8020833330811001E-2</v>
      </c>
      <c r="I302" s="98" t="s">
        <v>572</v>
      </c>
      <c r="J302" s="99">
        <v>112.35</v>
      </c>
      <c r="K302" s="112">
        <v>40594.659722222219</v>
      </c>
      <c r="L302" s="46">
        <v>86</v>
      </c>
      <c r="M302" s="101">
        <v>40594.659722222219</v>
      </c>
      <c r="N302" s="102">
        <v>1.4</v>
      </c>
      <c r="O302" s="46">
        <v>86</v>
      </c>
      <c r="P302" s="57">
        <v>1.4</v>
      </c>
      <c r="Q302" s="50">
        <v>1.8724999999999998</v>
      </c>
      <c r="R302" s="103">
        <v>86</v>
      </c>
      <c r="S302" s="104">
        <v>100.82167818404969</v>
      </c>
      <c r="T302" s="57">
        <v>183.2</v>
      </c>
      <c r="U302" s="105"/>
      <c r="V302" s="57">
        <v>84.6</v>
      </c>
      <c r="W302" s="57">
        <f t="shared" si="95"/>
        <v>16.221678184049694</v>
      </c>
      <c r="X302" s="86">
        <f t="shared" si="96"/>
        <v>33.879159999999999</v>
      </c>
      <c r="Y302" s="86" t="str">
        <f t="shared" si="97"/>
        <v/>
      </c>
      <c r="Z302" s="44">
        <f t="shared" si="98"/>
        <v>0</v>
      </c>
      <c r="AA302" s="44" t="str">
        <f t="shared" si="99"/>
        <v>o</v>
      </c>
      <c r="AB302" s="89">
        <f t="shared" si="116"/>
        <v>50.720839999999995</v>
      </c>
      <c r="AC302" s="89">
        <f t="shared" si="116"/>
        <v>-0.63904000000000005</v>
      </c>
      <c r="AD302" s="44">
        <f t="shared" si="100"/>
        <v>1</v>
      </c>
      <c r="AE302" s="44">
        <v>3.3</v>
      </c>
      <c r="AF302" s="87">
        <f t="shared" si="107"/>
        <v>0</v>
      </c>
      <c r="AG302" s="44">
        <f t="shared" si="108"/>
        <v>0</v>
      </c>
      <c r="AH302" s="90">
        <f t="shared" si="101"/>
        <v>102.22167818404969</v>
      </c>
      <c r="AI302" s="91">
        <f t="shared" si="109"/>
        <v>52.120839999999994</v>
      </c>
      <c r="AJ302" s="82">
        <f t="shared" si="102"/>
        <v>0.76095999999999986</v>
      </c>
      <c r="AK302" s="271">
        <f t="shared" si="110"/>
        <v>105</v>
      </c>
      <c r="AL302" s="271">
        <f>VLOOKUP(AK302,RevisedCalcs!$AE$65:$AJ$72,2,FALSE)</f>
        <v>105</v>
      </c>
      <c r="AM302" s="92" t="str">
        <f t="shared" si="103"/>
        <v>0 to 10</v>
      </c>
      <c r="AN302" s="93">
        <f t="shared" si="104"/>
        <v>0</v>
      </c>
      <c r="AO302" s="93" t="str">
        <f t="shared" si="111"/>
        <v>o</v>
      </c>
      <c r="AP302" s="94" t="str">
        <f t="shared" si="105"/>
        <v/>
      </c>
      <c r="AQ302" s="54">
        <v>0</v>
      </c>
      <c r="AR302" s="214">
        <f t="shared" si="106"/>
        <v>0</v>
      </c>
      <c r="AS302" s="214">
        <f t="shared" si="112"/>
        <v>0</v>
      </c>
      <c r="AT302" s="282">
        <f t="shared" si="113"/>
        <v>9.6999999999999993</v>
      </c>
      <c r="AU302" s="268">
        <f>IF(F302&gt;0,RevisedCalcs!$AB$53*F302,"")</f>
        <v>0.46018253486465588</v>
      </c>
      <c r="AV302" s="268" t="str">
        <f>IF(AU302&lt;&gt;"","",SUMIFS(RevisedCalcs!$AF$6:$BN$6,RevisedCalcs!$AF$4:$BN$4,"&lt;="&amp;AT302)/10^3*VLOOKUP(AK302,RevisedCalcs!$AE$65:$AJ$72,6,FALSE))</f>
        <v/>
      </c>
      <c r="AW302" s="270" t="str">
        <f ca="1">IF(AU302="","",IF(AR302=1,-AU302*OFFSET(RevisedCalcs!$AD$79,0,MATCH(E301*24*60,RevisedCalcs!$AE$80:$AI$80,1)),""))</f>
        <v/>
      </c>
      <c r="AX302" s="268">
        <f t="shared" ca="1" si="114"/>
        <v>0.46018253486465588</v>
      </c>
    </row>
    <row r="303" spans="1:50" x14ac:dyDescent="0.3">
      <c r="A303" s="107" t="s">
        <v>496</v>
      </c>
      <c r="B303" s="108">
        <v>76</v>
      </c>
      <c r="C303" s="109" t="s">
        <v>148</v>
      </c>
      <c r="D303" s="110">
        <v>40594.674305555556</v>
      </c>
      <c r="E303" s="111">
        <v>4.1898148148148146E-3</v>
      </c>
      <c r="F303" s="43">
        <v>2.5</v>
      </c>
      <c r="G303" s="41">
        <v>1</v>
      </c>
      <c r="H303" s="97">
        <v>7.8472222230629995E-3</v>
      </c>
      <c r="I303" s="98" t="s">
        <v>573</v>
      </c>
      <c r="J303" s="99">
        <v>11.3</v>
      </c>
      <c r="K303" s="112">
        <v>40594.674305555556</v>
      </c>
      <c r="L303" s="46">
        <v>172.4</v>
      </c>
      <c r="M303" s="101">
        <v>40594.675000000003</v>
      </c>
      <c r="N303" s="102">
        <v>1.4</v>
      </c>
      <c r="O303" s="46">
        <v>172.4</v>
      </c>
      <c r="P303" s="57">
        <v>1.4</v>
      </c>
      <c r="Q303" s="50">
        <v>0.18833333333333335</v>
      </c>
      <c r="R303" s="103">
        <v>172.4</v>
      </c>
      <c r="S303" s="104">
        <v>171.33328883976151</v>
      </c>
      <c r="T303" s="57">
        <v>183.2</v>
      </c>
      <c r="U303" s="105"/>
      <c r="V303" s="57">
        <v>171</v>
      </c>
      <c r="W303" s="57">
        <f t="shared" si="95"/>
        <v>0.33328883976150792</v>
      </c>
      <c r="X303" s="86">
        <f t="shared" si="96"/>
        <v>120.27916</v>
      </c>
      <c r="Y303" s="86" t="str">
        <f t="shared" si="97"/>
        <v/>
      </c>
      <c r="Z303" s="44">
        <f t="shared" si="98"/>
        <v>0</v>
      </c>
      <c r="AA303" s="44" t="str">
        <f t="shared" si="99"/>
        <v>o</v>
      </c>
      <c r="AB303" s="89">
        <f t="shared" si="116"/>
        <v>50.720839999999995</v>
      </c>
      <c r="AC303" s="89">
        <f t="shared" si="116"/>
        <v>-0.63904000000000005</v>
      </c>
      <c r="AD303" s="44">
        <f t="shared" si="100"/>
        <v>1</v>
      </c>
      <c r="AE303" s="44">
        <v>3.3</v>
      </c>
      <c r="AF303" s="87">
        <f t="shared" si="107"/>
        <v>0</v>
      </c>
      <c r="AG303" s="44">
        <f t="shared" si="108"/>
        <v>0</v>
      </c>
      <c r="AH303" s="90">
        <f t="shared" si="101"/>
        <v>172.73328883976151</v>
      </c>
      <c r="AI303" s="91">
        <f t="shared" si="109"/>
        <v>52.120839999999994</v>
      </c>
      <c r="AJ303" s="82">
        <f t="shared" si="102"/>
        <v>0.76095999999999986</v>
      </c>
      <c r="AK303" s="271">
        <f t="shared" si="110"/>
        <v>102</v>
      </c>
      <c r="AL303" s="271">
        <f>VLOOKUP(AK303,RevisedCalcs!$AE$65:$AJ$72,2,FALSE)</f>
        <v>18</v>
      </c>
      <c r="AM303" s="92" t="str">
        <f t="shared" si="103"/>
        <v>0 to 10</v>
      </c>
      <c r="AN303" s="93">
        <f t="shared" si="104"/>
        <v>0</v>
      </c>
      <c r="AO303" s="93" t="str">
        <f t="shared" si="111"/>
        <v>o</v>
      </c>
      <c r="AP303" s="94" t="str">
        <f t="shared" si="105"/>
        <v/>
      </c>
      <c r="AQ303" s="54">
        <v>0</v>
      </c>
      <c r="AR303" s="214">
        <f t="shared" si="106"/>
        <v>0</v>
      </c>
      <c r="AS303" s="214">
        <f t="shared" si="112"/>
        <v>0</v>
      </c>
      <c r="AT303" s="282">
        <f t="shared" si="113"/>
        <v>6.0333333333333332</v>
      </c>
      <c r="AU303" s="268">
        <f>IF(F303&gt;0,RevisedCalcs!$AB$53*F303,"")</f>
        <v>0.34862313247322418</v>
      </c>
      <c r="AV303" s="268" t="str">
        <f>IF(AU303&lt;&gt;"","",SUMIFS(RevisedCalcs!$AF$6:$BN$6,RevisedCalcs!$AF$4:$BN$4,"&lt;="&amp;AT303)/10^3*VLOOKUP(AK303,RevisedCalcs!$AE$65:$AJ$72,6,FALSE))</f>
        <v/>
      </c>
      <c r="AW303" s="270" t="str">
        <f ca="1">IF(AU303="","",IF(AR303=1,-AU303*OFFSET(RevisedCalcs!$AD$79,0,MATCH(E302*24*60,RevisedCalcs!$AE$80:$AI$80,1)),""))</f>
        <v/>
      </c>
      <c r="AX303" s="268">
        <f t="shared" ca="1" si="114"/>
        <v>0.34862313247322418</v>
      </c>
    </row>
    <row r="304" spans="1:50" x14ac:dyDescent="0.3">
      <c r="A304" s="107" t="s">
        <v>496</v>
      </c>
      <c r="B304" s="108">
        <v>77</v>
      </c>
      <c r="C304" s="109" t="s">
        <v>150</v>
      </c>
      <c r="D304" s="110">
        <v>40595.386111111111</v>
      </c>
      <c r="E304" s="111">
        <v>8.564814814814815E-3</v>
      </c>
      <c r="F304" s="43">
        <v>2.7</v>
      </c>
      <c r="G304" s="41">
        <v>2</v>
      </c>
      <c r="H304" s="97">
        <v>0.70761574074276723</v>
      </c>
      <c r="I304" s="98" t="s">
        <v>574</v>
      </c>
      <c r="J304" s="99">
        <v>1018.9666666666667</v>
      </c>
      <c r="K304" s="112">
        <v>40595.386111111111</v>
      </c>
      <c r="L304" s="46">
        <v>15.8</v>
      </c>
      <c r="M304" s="101">
        <v>40595.397916666669</v>
      </c>
      <c r="N304" s="102">
        <v>15.8</v>
      </c>
      <c r="O304" s="46">
        <v>15.8</v>
      </c>
      <c r="P304" s="57">
        <v>15.8</v>
      </c>
      <c r="Q304" s="50">
        <v>16.982777777777777</v>
      </c>
      <c r="R304" s="103">
        <v>15.8</v>
      </c>
      <c r="S304" s="104">
        <v>0.79722710274714714</v>
      </c>
      <c r="T304" s="57">
        <v>183.2</v>
      </c>
      <c r="U304" s="105"/>
      <c r="V304" s="86">
        <v>0</v>
      </c>
      <c r="W304" s="86">
        <f t="shared" si="95"/>
        <v>0.79722710274714714</v>
      </c>
      <c r="X304" s="86">
        <f t="shared" si="96"/>
        <v>43.601479999999995</v>
      </c>
      <c r="Y304" s="86" t="str">
        <f t="shared" si="97"/>
        <v>Y</v>
      </c>
      <c r="Z304" s="88">
        <f t="shared" si="98"/>
        <v>0</v>
      </c>
      <c r="AA304" s="88" t="str">
        <f t="shared" si="99"/>
        <v>o</v>
      </c>
      <c r="AB304" s="89">
        <f t="shared" si="116"/>
        <v>43.601479999999995</v>
      </c>
      <c r="AC304" s="89">
        <f t="shared" si="116"/>
        <v>-4.5212799999999991</v>
      </c>
      <c r="AD304" s="88">
        <f t="shared" si="100"/>
        <v>0</v>
      </c>
      <c r="AE304" s="88">
        <v>3.3</v>
      </c>
      <c r="AF304" s="87">
        <f t="shared" si="107"/>
        <v>0</v>
      </c>
      <c r="AG304" s="88">
        <f t="shared" si="108"/>
        <v>1</v>
      </c>
      <c r="AH304" s="90">
        <f t="shared" si="101"/>
        <v>16.597227102747148</v>
      </c>
      <c r="AI304" s="91">
        <f t="shared" si="109"/>
        <v>59.401479999999992</v>
      </c>
      <c r="AJ304" s="82">
        <f t="shared" si="102"/>
        <v>11.278720000000002</v>
      </c>
      <c r="AK304" s="271">
        <f t="shared" si="110"/>
        <v>108</v>
      </c>
      <c r="AL304" s="271">
        <f>VLOOKUP(AK304,RevisedCalcs!$AE$65:$AJ$72,2,FALSE)</f>
        <v>720</v>
      </c>
      <c r="AM304" s="92" t="str">
        <f t="shared" si="103"/>
        <v>10 to 20</v>
      </c>
      <c r="AN304" s="93">
        <f t="shared" si="104"/>
        <v>0</v>
      </c>
      <c r="AO304" s="93" t="str">
        <f t="shared" si="111"/>
        <v>o</v>
      </c>
      <c r="AP304" s="94" t="str">
        <f t="shared" si="105"/>
        <v/>
      </c>
      <c r="AQ304" s="54">
        <v>0</v>
      </c>
      <c r="AR304" s="214">
        <f t="shared" si="106"/>
        <v>0</v>
      </c>
      <c r="AS304" s="214">
        <f t="shared" si="112"/>
        <v>0</v>
      </c>
      <c r="AT304" s="282">
        <f t="shared" si="113"/>
        <v>12.333333333333332</v>
      </c>
      <c r="AU304" s="268">
        <f>IF(F304&gt;0,RevisedCalcs!$AB$53*F304,"")</f>
        <v>0.37651298307108216</v>
      </c>
      <c r="AV304" s="268" t="str">
        <f>IF(AU304&lt;&gt;"","",SUMIFS(RevisedCalcs!$AF$6:$BN$6,RevisedCalcs!$AF$4:$BN$4,"&lt;="&amp;AT304)/10^3*VLOOKUP(AK304,RevisedCalcs!$AE$65:$AJ$72,6,FALSE))</f>
        <v/>
      </c>
      <c r="AW304" s="270" t="str">
        <f ca="1">IF(AU304="","",IF(AR304=1,-AU304*OFFSET(RevisedCalcs!$AD$79,0,MATCH(E303*24*60,RevisedCalcs!$AE$80:$AI$80,1)),""))</f>
        <v/>
      </c>
      <c r="AX304" s="268">
        <f t="shared" ca="1" si="114"/>
        <v>0.37651298307108216</v>
      </c>
    </row>
    <row r="305" spans="1:50" x14ac:dyDescent="0.3">
      <c r="A305" s="107" t="s">
        <v>496</v>
      </c>
      <c r="B305" s="108">
        <v>78</v>
      </c>
      <c r="C305" s="109" t="s">
        <v>152</v>
      </c>
      <c r="D305" s="110">
        <v>40595.577777777777</v>
      </c>
      <c r="E305" s="111">
        <v>6.5393518518518517E-3</v>
      </c>
      <c r="F305" s="43">
        <v>2.6</v>
      </c>
      <c r="G305" s="41">
        <v>2</v>
      </c>
      <c r="H305" s="97">
        <v>0.18310185184964212</v>
      </c>
      <c r="I305" s="98" t="s">
        <v>575</v>
      </c>
      <c r="J305" s="99">
        <v>263.66666666666669</v>
      </c>
      <c r="K305" s="112">
        <v>40595.577777777777</v>
      </c>
      <c r="L305" s="46">
        <v>39.200000000000003</v>
      </c>
      <c r="M305" s="101">
        <v>40595.578472222223</v>
      </c>
      <c r="N305" s="102">
        <v>15.1</v>
      </c>
      <c r="O305" s="46">
        <v>39.200000000000003</v>
      </c>
      <c r="P305" s="57">
        <v>15.1</v>
      </c>
      <c r="Q305" s="50">
        <v>4.3944444444444448</v>
      </c>
      <c r="R305" s="103">
        <v>39.200000000000003</v>
      </c>
      <c r="S305" s="104">
        <v>42.139050046763849</v>
      </c>
      <c r="T305" s="57">
        <v>161.6</v>
      </c>
      <c r="U305" s="105"/>
      <c r="V305" s="57">
        <v>24.1</v>
      </c>
      <c r="W305" s="57">
        <f t="shared" si="95"/>
        <v>18.039050046763847</v>
      </c>
      <c r="X305" s="86">
        <f t="shared" si="96"/>
        <v>19.847559999999994</v>
      </c>
      <c r="Y305" s="86" t="str">
        <f t="shared" si="97"/>
        <v/>
      </c>
      <c r="Z305" s="44">
        <f t="shared" si="98"/>
        <v>0</v>
      </c>
      <c r="AA305" s="44" t="str">
        <f t="shared" si="99"/>
        <v>o</v>
      </c>
      <c r="AB305" s="89">
        <f t="shared" si="116"/>
        <v>43.947559999999996</v>
      </c>
      <c r="AC305" s="89">
        <f t="shared" si="116"/>
        <v>-4.3325599999999991</v>
      </c>
      <c r="AD305" s="44">
        <f t="shared" si="100"/>
        <v>0</v>
      </c>
      <c r="AE305" s="44">
        <v>3.3</v>
      </c>
      <c r="AF305" s="87">
        <f t="shared" si="107"/>
        <v>0</v>
      </c>
      <c r="AG305" s="44">
        <f t="shared" si="108"/>
        <v>0</v>
      </c>
      <c r="AH305" s="90">
        <f t="shared" si="101"/>
        <v>57.23905004676385</v>
      </c>
      <c r="AI305" s="91">
        <f t="shared" si="109"/>
        <v>59.047559999999997</v>
      </c>
      <c r="AJ305" s="82">
        <f t="shared" si="102"/>
        <v>10.767440000000001</v>
      </c>
      <c r="AK305" s="271">
        <f t="shared" si="110"/>
        <v>106</v>
      </c>
      <c r="AL305" s="271">
        <f>VLOOKUP(AK305,RevisedCalcs!$AE$65:$AJ$72,2,FALSE)</f>
        <v>240</v>
      </c>
      <c r="AM305" s="92" t="str">
        <f t="shared" si="103"/>
        <v>10 to 20</v>
      </c>
      <c r="AN305" s="93">
        <f t="shared" si="104"/>
        <v>0</v>
      </c>
      <c r="AO305" s="93" t="str">
        <f t="shared" si="111"/>
        <v>o</v>
      </c>
      <c r="AP305" s="94" t="str">
        <f t="shared" si="105"/>
        <v/>
      </c>
      <c r="AQ305" s="54">
        <v>0</v>
      </c>
      <c r="AR305" s="214">
        <f t="shared" si="106"/>
        <v>0</v>
      </c>
      <c r="AS305" s="214">
        <f t="shared" si="112"/>
        <v>0</v>
      </c>
      <c r="AT305" s="282">
        <f t="shared" si="113"/>
        <v>9.4166666666666661</v>
      </c>
      <c r="AU305" s="268">
        <f>IF(F305&gt;0,RevisedCalcs!$AB$53*F305,"")</f>
        <v>0.36256805777215317</v>
      </c>
      <c r="AV305" s="268" t="str">
        <f>IF(AU305&lt;&gt;"","",SUMIFS(RevisedCalcs!$AF$6:$BN$6,RevisedCalcs!$AF$4:$BN$4,"&lt;="&amp;AT305)/10^3*VLOOKUP(AK305,RevisedCalcs!$AE$65:$AJ$72,6,FALSE))</f>
        <v/>
      </c>
      <c r="AW305" s="270" t="str">
        <f ca="1">IF(AU305="","",IF(AR305=1,-AU305*OFFSET(RevisedCalcs!$AD$79,0,MATCH(E304*24*60,RevisedCalcs!$AE$80:$AI$80,1)),""))</f>
        <v/>
      </c>
      <c r="AX305" s="268">
        <f t="shared" ca="1" si="114"/>
        <v>0.36256805777215317</v>
      </c>
    </row>
    <row r="306" spans="1:50" x14ac:dyDescent="0.3">
      <c r="A306" s="107" t="s">
        <v>496</v>
      </c>
      <c r="B306" s="108">
        <v>79</v>
      </c>
      <c r="C306" s="109" t="s">
        <v>154</v>
      </c>
      <c r="D306" s="110">
        <v>40595.633333333331</v>
      </c>
      <c r="E306" s="111">
        <v>4.7453703703703703E-3</v>
      </c>
      <c r="F306" s="43">
        <v>2.7</v>
      </c>
      <c r="G306" s="41">
        <v>2</v>
      </c>
      <c r="H306" s="97">
        <v>4.9016203702194616E-2</v>
      </c>
      <c r="I306" s="98" t="s">
        <v>576</v>
      </c>
      <c r="J306" s="99">
        <v>70.583333333333329</v>
      </c>
      <c r="K306" s="112">
        <v>40595.633333333331</v>
      </c>
      <c r="L306" s="46">
        <v>104</v>
      </c>
      <c r="M306" s="101">
        <v>40595.643750000003</v>
      </c>
      <c r="N306" s="102">
        <v>10.4</v>
      </c>
      <c r="O306" s="46">
        <v>104</v>
      </c>
      <c r="P306" s="57">
        <v>10.4</v>
      </c>
      <c r="Q306" s="50">
        <v>1.1763888888888887</v>
      </c>
      <c r="R306" s="103">
        <v>104</v>
      </c>
      <c r="S306" s="104">
        <v>104.39890683725234</v>
      </c>
      <c r="T306" s="57">
        <v>177.8</v>
      </c>
      <c r="U306" s="105"/>
      <c r="V306" s="57">
        <v>93.6</v>
      </c>
      <c r="W306" s="57">
        <f t="shared" si="95"/>
        <v>10.798906837252346</v>
      </c>
      <c r="X306" s="86">
        <f t="shared" si="96"/>
        <v>47.328759999999996</v>
      </c>
      <c r="Y306" s="86" t="str">
        <f t="shared" si="97"/>
        <v/>
      </c>
      <c r="Z306" s="44">
        <f t="shared" si="98"/>
        <v>0</v>
      </c>
      <c r="AA306" s="44" t="str">
        <f t="shared" si="99"/>
        <v>o</v>
      </c>
      <c r="AB306" s="89">
        <f t="shared" si="116"/>
        <v>46.271239999999999</v>
      </c>
      <c r="AC306" s="89">
        <f t="shared" si="116"/>
        <v>-3.0654399999999988</v>
      </c>
      <c r="AD306" s="44">
        <f t="shared" si="100"/>
        <v>1</v>
      </c>
      <c r="AE306" s="44">
        <v>3.3</v>
      </c>
      <c r="AF306" s="87">
        <f t="shared" si="107"/>
        <v>0</v>
      </c>
      <c r="AG306" s="44">
        <f t="shared" si="108"/>
        <v>0</v>
      </c>
      <c r="AH306" s="90">
        <f t="shared" si="101"/>
        <v>114.79890683725235</v>
      </c>
      <c r="AI306" s="91">
        <f t="shared" si="109"/>
        <v>56.671239999999997</v>
      </c>
      <c r="AJ306" s="82">
        <f t="shared" si="102"/>
        <v>7.3345600000000015</v>
      </c>
      <c r="AK306" s="271">
        <f t="shared" si="110"/>
        <v>104</v>
      </c>
      <c r="AL306" s="271">
        <f>VLOOKUP(AK306,RevisedCalcs!$AE$65:$AJ$72,2,FALSE)</f>
        <v>75</v>
      </c>
      <c r="AM306" s="92" t="str">
        <f t="shared" si="103"/>
        <v>10 to 20</v>
      </c>
      <c r="AN306" s="93">
        <f t="shared" si="104"/>
        <v>0</v>
      </c>
      <c r="AO306" s="93" t="str">
        <f t="shared" si="111"/>
        <v>o</v>
      </c>
      <c r="AP306" s="94" t="str">
        <f t="shared" si="105"/>
        <v/>
      </c>
      <c r="AQ306" s="54">
        <v>0</v>
      </c>
      <c r="AR306" s="214">
        <f t="shared" si="106"/>
        <v>0</v>
      </c>
      <c r="AS306" s="214">
        <f t="shared" si="112"/>
        <v>0</v>
      </c>
      <c r="AT306" s="282">
        <f t="shared" si="113"/>
        <v>6.833333333333333</v>
      </c>
      <c r="AU306" s="268">
        <f>IF(F306&gt;0,RevisedCalcs!$AB$53*F306,"")</f>
        <v>0.37651298307108216</v>
      </c>
      <c r="AV306" s="268" t="str">
        <f>IF(AU306&lt;&gt;"","",SUMIFS(RevisedCalcs!$AF$6:$BN$6,RevisedCalcs!$AF$4:$BN$4,"&lt;="&amp;AT306)/10^3*VLOOKUP(AK306,RevisedCalcs!$AE$65:$AJ$72,6,FALSE))</f>
        <v/>
      </c>
      <c r="AW306" s="270" t="str">
        <f ca="1">IF(AU306="","",IF(AR306=1,-AU306*OFFSET(RevisedCalcs!$AD$79,0,MATCH(E305*24*60,RevisedCalcs!$AE$80:$AI$80,1)),""))</f>
        <v/>
      </c>
      <c r="AX306" s="268">
        <f t="shared" ca="1" si="114"/>
        <v>0.37651298307108216</v>
      </c>
    </row>
    <row r="307" spans="1:50" x14ac:dyDescent="0.3">
      <c r="A307" s="107" t="s">
        <v>496</v>
      </c>
      <c r="B307" s="108">
        <v>80</v>
      </c>
      <c r="C307" s="109" t="s">
        <v>156</v>
      </c>
      <c r="D307" s="110">
        <v>40595.662499999999</v>
      </c>
      <c r="E307" s="111">
        <v>5.4629629629629637E-3</v>
      </c>
      <c r="F307" s="43">
        <v>1.3</v>
      </c>
      <c r="G307" s="41">
        <v>2</v>
      </c>
      <c r="H307" s="97">
        <v>2.4421296293439809E-2</v>
      </c>
      <c r="I307" s="98" t="s">
        <v>577</v>
      </c>
      <c r="J307" s="99">
        <v>35.166666666666664</v>
      </c>
      <c r="K307" s="112">
        <v>40595.662499999999</v>
      </c>
      <c r="L307" s="46">
        <v>140</v>
      </c>
      <c r="M307" s="101">
        <v>40595.661805555559</v>
      </c>
      <c r="N307" s="102">
        <v>10</v>
      </c>
      <c r="O307" s="46">
        <v>140</v>
      </c>
      <c r="P307" s="57">
        <v>10</v>
      </c>
      <c r="Q307" s="50">
        <v>0.58611111111111103</v>
      </c>
      <c r="R307" s="103">
        <v>140</v>
      </c>
      <c r="S307" s="104">
        <v>139.52399571276786</v>
      </c>
      <c r="T307" s="57">
        <v>183.2</v>
      </c>
      <c r="U307" s="105"/>
      <c r="V307" s="57">
        <v>130</v>
      </c>
      <c r="W307" s="57">
        <f t="shared" si="95"/>
        <v>9.5239957127678565</v>
      </c>
      <c r="X307" s="86">
        <f t="shared" si="96"/>
        <v>83.531000000000006</v>
      </c>
      <c r="Y307" s="86" t="str">
        <f t="shared" si="97"/>
        <v/>
      </c>
      <c r="Z307" s="44">
        <f t="shared" si="98"/>
        <v>0</v>
      </c>
      <c r="AA307" s="44" t="str">
        <f t="shared" si="99"/>
        <v>o</v>
      </c>
      <c r="AB307" s="89">
        <f t="shared" ref="AB307:AC326" si="117">(AB$3+AB$4*$N307)-$N307</f>
        <v>46.468999999999994</v>
      </c>
      <c r="AC307" s="89">
        <f t="shared" si="117"/>
        <v>-2.9575999999999993</v>
      </c>
      <c r="AD307" s="44">
        <f t="shared" si="100"/>
        <v>1</v>
      </c>
      <c r="AE307" s="44">
        <v>3.3</v>
      </c>
      <c r="AF307" s="87">
        <f t="shared" si="107"/>
        <v>0</v>
      </c>
      <c r="AG307" s="44">
        <f t="shared" si="108"/>
        <v>0</v>
      </c>
      <c r="AH307" s="90">
        <f t="shared" si="101"/>
        <v>149.52399571276786</v>
      </c>
      <c r="AI307" s="91">
        <f t="shared" si="109"/>
        <v>56.468999999999994</v>
      </c>
      <c r="AJ307" s="82">
        <f t="shared" si="102"/>
        <v>7.0424000000000007</v>
      </c>
      <c r="AK307" s="271">
        <f t="shared" si="110"/>
        <v>103</v>
      </c>
      <c r="AL307" s="271">
        <f>VLOOKUP(AK307,RevisedCalcs!$AE$65:$AJ$72,2,FALSE)</f>
        <v>45</v>
      </c>
      <c r="AM307" s="92" t="str">
        <f t="shared" si="103"/>
        <v>10 to 20</v>
      </c>
      <c r="AN307" s="93">
        <f t="shared" si="104"/>
        <v>0</v>
      </c>
      <c r="AO307" s="93" t="str">
        <f t="shared" si="111"/>
        <v>o</v>
      </c>
      <c r="AP307" s="94" t="str">
        <f t="shared" si="105"/>
        <v/>
      </c>
      <c r="AQ307" s="54">
        <v>0</v>
      </c>
      <c r="AR307" s="214">
        <f t="shared" si="106"/>
        <v>0</v>
      </c>
      <c r="AS307" s="214">
        <f t="shared" si="112"/>
        <v>0</v>
      </c>
      <c r="AT307" s="282">
        <f t="shared" si="113"/>
        <v>7.8666666666666671</v>
      </c>
      <c r="AU307" s="268">
        <f>IF(F307&gt;0,RevisedCalcs!$AB$53*F307,"")</f>
        <v>0.18128402888607659</v>
      </c>
      <c r="AV307" s="268" t="str">
        <f>IF(AU307&lt;&gt;"","",SUMIFS(RevisedCalcs!$AF$6:$BN$6,RevisedCalcs!$AF$4:$BN$4,"&lt;="&amp;AT307)/10^3*VLOOKUP(AK307,RevisedCalcs!$AE$65:$AJ$72,6,FALSE))</f>
        <v/>
      </c>
      <c r="AW307" s="270" t="str">
        <f ca="1">IF(AU307="","",IF(AR307=1,-AU307*OFFSET(RevisedCalcs!$AD$79,0,MATCH(E306*24*60,RevisedCalcs!$AE$80:$AI$80,1)),""))</f>
        <v/>
      </c>
      <c r="AX307" s="268">
        <f t="shared" ca="1" si="114"/>
        <v>0.18128402888607659</v>
      </c>
    </row>
    <row r="308" spans="1:50" x14ac:dyDescent="0.3">
      <c r="A308" s="107" t="s">
        <v>496</v>
      </c>
      <c r="B308" s="108">
        <v>81</v>
      </c>
      <c r="C308" s="109" t="s">
        <v>158</v>
      </c>
      <c r="D308" s="110">
        <v>40595.668749999997</v>
      </c>
      <c r="E308" s="111">
        <v>5.37037037037037E-3</v>
      </c>
      <c r="F308" s="43">
        <v>1.8</v>
      </c>
      <c r="G308" s="41">
        <v>2</v>
      </c>
      <c r="H308" s="97">
        <v>7.8703703911742195E-4</v>
      </c>
      <c r="I308" s="98" t="s">
        <v>578</v>
      </c>
      <c r="J308" s="99">
        <v>1.1333333333333333</v>
      </c>
      <c r="K308" s="112">
        <v>40595.668749999997</v>
      </c>
      <c r="L308" s="46">
        <v>181.4</v>
      </c>
      <c r="M308" s="101">
        <v>40595.67291666667</v>
      </c>
      <c r="N308" s="102">
        <v>10.4</v>
      </c>
      <c r="O308" s="46">
        <v>181.4</v>
      </c>
      <c r="P308" s="57">
        <v>10.4</v>
      </c>
      <c r="Q308" s="50">
        <v>1.8888888888888889E-2</v>
      </c>
      <c r="R308" s="103">
        <v>181.4</v>
      </c>
      <c r="S308" s="104">
        <v>171.77538433079019</v>
      </c>
      <c r="T308" s="57">
        <v>183.2</v>
      </c>
      <c r="U308" s="105"/>
      <c r="V308" s="57">
        <v>171</v>
      </c>
      <c r="W308" s="57">
        <f t="shared" si="95"/>
        <v>0.77538433079018887</v>
      </c>
      <c r="X308" s="86">
        <f t="shared" si="96"/>
        <v>124.72875999999999</v>
      </c>
      <c r="Y308" s="86" t="str">
        <f t="shared" si="97"/>
        <v/>
      </c>
      <c r="Z308" s="44">
        <f t="shared" si="98"/>
        <v>0</v>
      </c>
      <c r="AA308" s="44" t="str">
        <f t="shared" si="99"/>
        <v>o</v>
      </c>
      <c r="AB308" s="89">
        <f t="shared" si="117"/>
        <v>46.271239999999999</v>
      </c>
      <c r="AC308" s="89">
        <f t="shared" si="117"/>
        <v>-3.0654399999999988</v>
      </c>
      <c r="AD308" s="44">
        <f t="shared" si="100"/>
        <v>1</v>
      </c>
      <c r="AE308" s="44">
        <v>3.3</v>
      </c>
      <c r="AF308" s="87">
        <f t="shared" si="107"/>
        <v>0</v>
      </c>
      <c r="AG308" s="44">
        <f t="shared" si="108"/>
        <v>0</v>
      </c>
      <c r="AH308" s="90">
        <f t="shared" si="101"/>
        <v>182.17538433079019</v>
      </c>
      <c r="AI308" s="91">
        <f t="shared" si="109"/>
        <v>56.671239999999997</v>
      </c>
      <c r="AJ308" s="82">
        <f t="shared" si="102"/>
        <v>7.3345600000000015</v>
      </c>
      <c r="AK308" s="271">
        <f t="shared" si="110"/>
        <v>101</v>
      </c>
      <c r="AL308" s="271">
        <f>VLOOKUP(AK308,RevisedCalcs!$AE$65:$AJ$72,2,FALSE)</f>
        <v>3</v>
      </c>
      <c r="AM308" s="92" t="str">
        <f t="shared" si="103"/>
        <v>10 to 20</v>
      </c>
      <c r="AN308" s="93">
        <f t="shared" si="104"/>
        <v>0</v>
      </c>
      <c r="AO308" s="93" t="str">
        <f t="shared" si="111"/>
        <v>o</v>
      </c>
      <c r="AP308" s="94" t="str">
        <f t="shared" si="105"/>
        <v/>
      </c>
      <c r="AQ308" s="54">
        <v>0</v>
      </c>
      <c r="AR308" s="214">
        <f t="shared" si="106"/>
        <v>0</v>
      </c>
      <c r="AS308" s="214">
        <f t="shared" si="112"/>
        <v>0</v>
      </c>
      <c r="AT308" s="282">
        <f t="shared" si="113"/>
        <v>7.7333333333333334</v>
      </c>
      <c r="AU308" s="268">
        <f>IF(F308&gt;0,RevisedCalcs!$AB$53*F308,"")</f>
        <v>0.25100865538072142</v>
      </c>
      <c r="AV308" s="268" t="str">
        <f>IF(AU308&lt;&gt;"","",SUMIFS(RevisedCalcs!$AF$6:$BN$6,RevisedCalcs!$AF$4:$BN$4,"&lt;="&amp;AT308)/10^3*VLOOKUP(AK308,RevisedCalcs!$AE$65:$AJ$72,6,FALSE))</f>
        <v/>
      </c>
      <c r="AW308" s="270" t="str">
        <f ca="1">IF(AU308="","",IF(AR308=1,-AU308*OFFSET(RevisedCalcs!$AD$79,0,MATCH(E307*24*60,RevisedCalcs!$AE$80:$AI$80,1)),""))</f>
        <v/>
      </c>
      <c r="AX308" s="268">
        <f t="shared" ca="1" si="114"/>
        <v>0.25100865538072142</v>
      </c>
    </row>
    <row r="309" spans="1:50" x14ac:dyDescent="0.3">
      <c r="A309" s="107" t="s">
        <v>496</v>
      </c>
      <c r="B309" s="108">
        <v>82</v>
      </c>
      <c r="C309" s="109" t="s">
        <v>160</v>
      </c>
      <c r="D309" s="110">
        <v>40595.674305555556</v>
      </c>
      <c r="E309" s="111">
        <v>4.4560185185185189E-3</v>
      </c>
      <c r="F309" s="43">
        <v>2.5</v>
      </c>
      <c r="G309" s="41">
        <v>2</v>
      </c>
      <c r="H309" s="97">
        <v>1.8518519209465012E-4</v>
      </c>
      <c r="I309" s="98" t="s">
        <v>579</v>
      </c>
      <c r="J309" s="99">
        <v>0.26666666666666666</v>
      </c>
      <c r="K309" s="112">
        <v>40595.674305555556</v>
      </c>
      <c r="L309" s="46">
        <v>183.2</v>
      </c>
      <c r="M309" s="101">
        <v>40595.67291666667</v>
      </c>
      <c r="N309" s="102">
        <v>10.4</v>
      </c>
      <c r="O309" s="46">
        <v>183.2</v>
      </c>
      <c r="P309" s="57">
        <v>10.4</v>
      </c>
      <c r="Q309" s="50">
        <v>4.4444444444444444E-3</v>
      </c>
      <c r="R309" s="103">
        <v>183.2</v>
      </c>
      <c r="S309" s="104">
        <v>172.55836546588083</v>
      </c>
      <c r="T309" s="57">
        <v>183.2</v>
      </c>
      <c r="U309" s="105"/>
      <c r="V309" s="57">
        <v>172.79999999999998</v>
      </c>
      <c r="W309" s="57">
        <f t="shared" si="95"/>
        <v>0.24163453411915725</v>
      </c>
      <c r="X309" s="86">
        <f t="shared" si="96"/>
        <v>126.52875999999998</v>
      </c>
      <c r="Y309" s="86" t="str">
        <f t="shared" si="97"/>
        <v/>
      </c>
      <c r="Z309" s="44">
        <f t="shared" si="98"/>
        <v>0</v>
      </c>
      <c r="AA309" s="44" t="str">
        <f t="shared" si="99"/>
        <v>o</v>
      </c>
      <c r="AB309" s="89">
        <f t="shared" si="117"/>
        <v>46.271239999999999</v>
      </c>
      <c r="AC309" s="89">
        <f t="shared" si="117"/>
        <v>-3.0654399999999988</v>
      </c>
      <c r="AD309" s="44">
        <f t="shared" si="100"/>
        <v>1</v>
      </c>
      <c r="AE309" s="44">
        <v>3.3</v>
      </c>
      <c r="AF309" s="87">
        <f t="shared" si="107"/>
        <v>0</v>
      </c>
      <c r="AG309" s="44">
        <f t="shared" si="108"/>
        <v>0</v>
      </c>
      <c r="AH309" s="90">
        <f t="shared" si="101"/>
        <v>182.95836546588083</v>
      </c>
      <c r="AI309" s="91">
        <f t="shared" si="109"/>
        <v>56.671239999999997</v>
      </c>
      <c r="AJ309" s="82">
        <f t="shared" si="102"/>
        <v>7.3345600000000015</v>
      </c>
      <c r="AK309" s="271">
        <f t="shared" si="110"/>
        <v>101</v>
      </c>
      <c r="AL309" s="271">
        <f>VLOOKUP(AK309,RevisedCalcs!$AE$65:$AJ$72,2,FALSE)</f>
        <v>3</v>
      </c>
      <c r="AM309" s="92" t="str">
        <f t="shared" si="103"/>
        <v>10 to 20</v>
      </c>
      <c r="AN309" s="93">
        <f t="shared" si="104"/>
        <v>0</v>
      </c>
      <c r="AO309" s="93" t="str">
        <f t="shared" si="111"/>
        <v>o</v>
      </c>
      <c r="AP309" s="94" t="str">
        <f t="shared" si="105"/>
        <v/>
      </c>
      <c r="AQ309" s="54">
        <v>0</v>
      </c>
      <c r="AR309" s="214">
        <f t="shared" si="106"/>
        <v>0</v>
      </c>
      <c r="AS309" s="214">
        <f t="shared" si="112"/>
        <v>0</v>
      </c>
      <c r="AT309" s="282">
        <f t="shared" si="113"/>
        <v>6.416666666666667</v>
      </c>
      <c r="AU309" s="268">
        <f>IF(F309&gt;0,RevisedCalcs!$AB$53*F309,"")</f>
        <v>0.34862313247322418</v>
      </c>
      <c r="AV309" s="268" t="str">
        <f>IF(AU309&lt;&gt;"","",SUMIFS(RevisedCalcs!$AF$6:$BN$6,RevisedCalcs!$AF$4:$BN$4,"&lt;="&amp;AT309)/10^3*VLOOKUP(AK309,RevisedCalcs!$AE$65:$AJ$72,6,FALSE))</f>
        <v/>
      </c>
      <c r="AW309" s="270" t="str">
        <f ca="1">IF(AU309="","",IF(AR309=1,-AU309*OFFSET(RevisedCalcs!$AD$79,0,MATCH(E308*24*60,RevisedCalcs!$AE$80:$AI$80,1)),""))</f>
        <v/>
      </c>
      <c r="AX309" s="268">
        <f t="shared" ca="1" si="114"/>
        <v>0.34862313247322418</v>
      </c>
    </row>
    <row r="310" spans="1:50" x14ac:dyDescent="0.3">
      <c r="A310" s="189" t="s">
        <v>496</v>
      </c>
      <c r="B310" s="190">
        <v>83</v>
      </c>
      <c r="C310" s="191" t="s">
        <v>162</v>
      </c>
      <c r="D310" s="192">
        <v>40595.935416666667</v>
      </c>
      <c r="E310" s="193">
        <v>1.3888888888888889E-4</v>
      </c>
      <c r="F310" s="116">
        <v>0</v>
      </c>
      <c r="G310" s="194">
        <v>2</v>
      </c>
      <c r="H310" s="195">
        <v>0.25665509259124519</v>
      </c>
      <c r="I310" s="196" t="s">
        <v>580</v>
      </c>
      <c r="J310" s="197">
        <v>369.58333333333331</v>
      </c>
      <c r="K310" s="198">
        <v>40595.935416666667</v>
      </c>
      <c r="L310" s="199">
        <v>24.8</v>
      </c>
      <c r="M310" s="101">
        <v>40595.953472222223</v>
      </c>
      <c r="N310" s="200">
        <v>1.9</v>
      </c>
      <c r="O310" s="199">
        <v>24.8</v>
      </c>
      <c r="P310" s="201">
        <v>1.9</v>
      </c>
      <c r="Q310" s="202">
        <v>6.1597222222222223</v>
      </c>
      <c r="R310" s="203">
        <v>24.8</v>
      </c>
      <c r="S310" s="204">
        <v>26.069704916935148</v>
      </c>
      <c r="T310" s="201">
        <v>24.8</v>
      </c>
      <c r="U310" s="105"/>
      <c r="V310" s="86">
        <v>22.900000000000002</v>
      </c>
      <c r="W310" s="86">
        <f t="shared" si="95"/>
        <v>3.1697049169351459</v>
      </c>
      <c r="X310" s="86">
        <f t="shared" si="96"/>
        <v>27.573639999999994</v>
      </c>
      <c r="Y310" s="86" t="str">
        <f t="shared" si="97"/>
        <v/>
      </c>
      <c r="Z310" s="88">
        <f t="shared" si="98"/>
        <v>0</v>
      </c>
      <c r="AA310" s="88" t="str">
        <f t="shared" si="99"/>
        <v>o</v>
      </c>
      <c r="AB310" s="89">
        <f t="shared" si="117"/>
        <v>50.473639999999996</v>
      </c>
      <c r="AC310" s="89">
        <f t="shared" si="117"/>
        <v>-0.77383999999999986</v>
      </c>
      <c r="AD310" s="88">
        <f t="shared" si="100"/>
        <v>0</v>
      </c>
      <c r="AE310" s="88">
        <v>3.3</v>
      </c>
      <c r="AF310" s="87">
        <f t="shared" si="107"/>
        <v>0</v>
      </c>
      <c r="AG310" s="88">
        <f t="shared" si="108"/>
        <v>1</v>
      </c>
      <c r="AH310" s="90">
        <f t="shared" si="101"/>
        <v>27.969704916935147</v>
      </c>
      <c r="AI310" s="91">
        <f t="shared" si="109"/>
        <v>52.373639999999995</v>
      </c>
      <c r="AJ310" s="82">
        <f t="shared" si="102"/>
        <v>1.12616</v>
      </c>
      <c r="AK310" s="271">
        <f t="shared" si="110"/>
        <v>107</v>
      </c>
      <c r="AL310" s="271">
        <f>VLOOKUP(AK310,RevisedCalcs!$AE$65:$AJ$72,2,FALSE)</f>
        <v>540</v>
      </c>
      <c r="AM310" s="92" t="str">
        <f t="shared" si="103"/>
        <v>0 to 10</v>
      </c>
      <c r="AN310" s="93">
        <f t="shared" si="104"/>
        <v>0</v>
      </c>
      <c r="AO310" s="93" t="str">
        <f t="shared" si="111"/>
        <v>o</v>
      </c>
      <c r="AP310" s="94" t="str">
        <f t="shared" si="105"/>
        <v/>
      </c>
      <c r="AQ310" s="224">
        <v>1</v>
      </c>
      <c r="AR310" s="214">
        <f t="shared" si="106"/>
        <v>0</v>
      </c>
      <c r="AS310" s="214">
        <f t="shared" si="112"/>
        <v>0</v>
      </c>
      <c r="AT310" s="282">
        <f t="shared" si="113"/>
        <v>0.19999999999999998</v>
      </c>
      <c r="AU310" s="268" t="str">
        <f>IF(F310&gt;0,RevisedCalcs!$AB$53*F310,"")</f>
        <v/>
      </c>
      <c r="AV310" s="268">
        <f>IF(AU310&lt;&gt;"","",SUMIFS(RevisedCalcs!$AF$6:$BN$6,RevisedCalcs!$AF$4:$BN$4,"&lt;="&amp;AT310)/10^3*VLOOKUP(AK310,RevisedCalcs!$AE$65:$AJ$72,6,FALSE))</f>
        <v>0</v>
      </c>
      <c r="AW310" s="270" t="str">
        <f ca="1">IF(AU310="","",IF(AR310=1,-AU310*OFFSET(RevisedCalcs!$AD$79,0,MATCH(E309*24*60,RevisedCalcs!$AE$80:$AI$80,1)),""))</f>
        <v/>
      </c>
      <c r="AX310" s="268">
        <f t="shared" ca="1" si="114"/>
        <v>0</v>
      </c>
    </row>
    <row r="311" spans="1:50" x14ac:dyDescent="0.3">
      <c r="A311" s="189" t="s">
        <v>496</v>
      </c>
      <c r="B311" s="190">
        <v>84</v>
      </c>
      <c r="C311" s="191" t="s">
        <v>164</v>
      </c>
      <c r="D311" s="192">
        <v>40595.944444444445</v>
      </c>
      <c r="E311" s="193">
        <v>1.3888888888888889E-4</v>
      </c>
      <c r="F311" s="116">
        <v>0</v>
      </c>
      <c r="G311" s="194">
        <v>2</v>
      </c>
      <c r="H311" s="195">
        <v>8.8888888858491555E-3</v>
      </c>
      <c r="I311" s="196" t="s">
        <v>581</v>
      </c>
      <c r="J311" s="197">
        <v>12.8</v>
      </c>
      <c r="K311" s="198">
        <v>40595.944444444445</v>
      </c>
      <c r="L311" s="199">
        <v>30.2</v>
      </c>
      <c r="M311" s="225">
        <v>40595.953472222223</v>
      </c>
      <c r="N311" s="200">
        <v>1.9</v>
      </c>
      <c r="O311" s="199">
        <v>30.2</v>
      </c>
      <c r="P311" s="201">
        <v>1.9</v>
      </c>
      <c r="Q311" s="202">
        <v>0.21333333333333335</v>
      </c>
      <c r="R311" s="203">
        <v>30.2</v>
      </c>
      <c r="S311" s="204">
        <v>21.412379451010885</v>
      </c>
      <c r="T311" s="201">
        <v>30.2</v>
      </c>
      <c r="U311" s="105"/>
      <c r="V311" s="57">
        <v>28.3</v>
      </c>
      <c r="W311" s="57">
        <f t="shared" si="95"/>
        <v>6.8876205489891156</v>
      </c>
      <c r="X311" s="86">
        <f t="shared" si="96"/>
        <v>22.173639999999995</v>
      </c>
      <c r="Y311" s="86" t="str">
        <f t="shared" si="97"/>
        <v/>
      </c>
      <c r="Z311" s="44">
        <f t="shared" si="98"/>
        <v>0</v>
      </c>
      <c r="AA311" s="44" t="str">
        <f t="shared" si="99"/>
        <v>o</v>
      </c>
      <c r="AB311" s="89">
        <f t="shared" si="117"/>
        <v>50.473639999999996</v>
      </c>
      <c r="AC311" s="89">
        <f t="shared" si="117"/>
        <v>-0.77383999999999986</v>
      </c>
      <c r="AD311" s="44">
        <f t="shared" si="100"/>
        <v>0</v>
      </c>
      <c r="AE311" s="44">
        <v>3.3</v>
      </c>
      <c r="AF311" s="87">
        <f t="shared" si="107"/>
        <v>0</v>
      </c>
      <c r="AG311" s="44">
        <f t="shared" si="108"/>
        <v>0</v>
      </c>
      <c r="AH311" s="90">
        <f t="shared" si="101"/>
        <v>23.312379451010884</v>
      </c>
      <c r="AI311" s="91">
        <f t="shared" si="109"/>
        <v>52.373639999999995</v>
      </c>
      <c r="AJ311" s="82">
        <f t="shared" si="102"/>
        <v>1.12616</v>
      </c>
      <c r="AK311" s="271">
        <f t="shared" si="110"/>
        <v>102</v>
      </c>
      <c r="AL311" s="271">
        <f>VLOOKUP(AK311,RevisedCalcs!$AE$65:$AJ$72,2,FALSE)</f>
        <v>18</v>
      </c>
      <c r="AM311" s="92" t="str">
        <f t="shared" si="103"/>
        <v>0 to 10</v>
      </c>
      <c r="AN311" s="93">
        <f t="shared" si="104"/>
        <v>0</v>
      </c>
      <c r="AO311" s="93" t="str">
        <f t="shared" si="111"/>
        <v>o</v>
      </c>
      <c r="AP311" s="94" t="str">
        <f t="shared" si="105"/>
        <v/>
      </c>
      <c r="AQ311" s="224">
        <v>1</v>
      </c>
      <c r="AR311" s="214">
        <f t="shared" si="106"/>
        <v>1</v>
      </c>
      <c r="AS311" s="214">
        <f t="shared" si="112"/>
        <v>0</v>
      </c>
      <c r="AT311" s="282">
        <f t="shared" si="113"/>
        <v>0.19999999999999998</v>
      </c>
      <c r="AU311" s="268" t="str">
        <f>IF(F311&gt;0,RevisedCalcs!$AB$53*F311,"")</f>
        <v/>
      </c>
      <c r="AV311" s="268">
        <f>IF(AU311&lt;&gt;"","",SUMIFS(RevisedCalcs!$AF$6:$BN$6,RevisedCalcs!$AF$4:$BN$4,"&lt;="&amp;AT311)/10^3*VLOOKUP(AK311,RevisedCalcs!$AE$65:$AJ$72,6,FALSE))</f>
        <v>0</v>
      </c>
      <c r="AW311" s="270" t="str">
        <f ca="1">IF(AU311="","",IF(AR311=1,-AU311*OFFSET(RevisedCalcs!$AD$79,0,MATCH(E310*24*60,RevisedCalcs!$AE$80:$AI$80,1)),""))</f>
        <v/>
      </c>
      <c r="AX311" s="268">
        <f t="shared" ca="1" si="114"/>
        <v>0</v>
      </c>
    </row>
    <row r="312" spans="1:50" x14ac:dyDescent="0.3">
      <c r="A312" s="107" t="s">
        <v>496</v>
      </c>
      <c r="B312" s="108">
        <v>85</v>
      </c>
      <c r="C312" s="109" t="s">
        <v>166</v>
      </c>
      <c r="D312" s="110">
        <v>40596.380555555559</v>
      </c>
      <c r="E312" s="111">
        <v>1.7789351851851851E-2</v>
      </c>
      <c r="F312" s="43">
        <v>5.5</v>
      </c>
      <c r="G312" s="41">
        <v>3</v>
      </c>
      <c r="H312" s="97">
        <v>0.43597222222160781</v>
      </c>
      <c r="I312" s="98" t="s">
        <v>582</v>
      </c>
      <c r="J312" s="99">
        <v>627.79999999999995</v>
      </c>
      <c r="K312" s="112">
        <v>40596.380555555559</v>
      </c>
      <c r="L312" s="46">
        <v>48.2</v>
      </c>
      <c r="M312" s="101">
        <v>40596.370138888888</v>
      </c>
      <c r="N312" s="102">
        <v>-6</v>
      </c>
      <c r="O312" s="46">
        <v>48.2</v>
      </c>
      <c r="P312" s="57">
        <v>-6</v>
      </c>
      <c r="Q312" s="50">
        <v>10.463333333333333</v>
      </c>
      <c r="R312" s="103">
        <v>48.2</v>
      </c>
      <c r="S312" s="104">
        <v>1.342716059151309</v>
      </c>
      <c r="T312" s="57">
        <v>183.2</v>
      </c>
      <c r="U312" s="105"/>
      <c r="V312" s="86">
        <v>54.2</v>
      </c>
      <c r="W312" s="86">
        <f t="shared" si="95"/>
        <v>52.857283940848696</v>
      </c>
      <c r="X312" s="86">
        <f t="shared" si="96"/>
        <v>0.17939999999999401</v>
      </c>
      <c r="Y312" s="86" t="str">
        <f t="shared" si="97"/>
        <v>Y</v>
      </c>
      <c r="Z312" s="88">
        <f t="shared" si="98"/>
        <v>1</v>
      </c>
      <c r="AA312" s="88" t="str">
        <f t="shared" si="99"/>
        <v>+</v>
      </c>
      <c r="AB312" s="89">
        <f t="shared" si="117"/>
        <v>54.379399999999997</v>
      </c>
      <c r="AC312" s="89">
        <f t="shared" si="117"/>
        <v>1.3559999999999999</v>
      </c>
      <c r="AD312" s="88">
        <f t="shared" si="100"/>
        <v>1</v>
      </c>
      <c r="AE312" s="88">
        <v>3.3</v>
      </c>
      <c r="AF312" s="87">
        <f t="shared" si="107"/>
        <v>1</v>
      </c>
      <c r="AG312" s="88">
        <f t="shared" si="108"/>
        <v>1</v>
      </c>
      <c r="AH312" s="90">
        <f t="shared" si="101"/>
        <v>-4.657283940848691</v>
      </c>
      <c r="AI312" s="91">
        <f t="shared" si="109"/>
        <v>48.379399999999997</v>
      </c>
      <c r="AJ312" s="82">
        <f t="shared" si="102"/>
        <v>-4.6440000000000001</v>
      </c>
      <c r="AK312" s="271">
        <f t="shared" si="110"/>
        <v>107</v>
      </c>
      <c r="AL312" s="271">
        <f>VLOOKUP(AK312,RevisedCalcs!$AE$65:$AJ$72,2,FALSE)</f>
        <v>540</v>
      </c>
      <c r="AM312" s="92" t="str">
        <f t="shared" si="103"/>
        <v>-10 to 0</v>
      </c>
      <c r="AN312" s="93">
        <f t="shared" si="104"/>
        <v>1</v>
      </c>
      <c r="AO312" s="93" t="str">
        <f t="shared" si="111"/>
        <v>+</v>
      </c>
      <c r="AP312" s="94" t="str">
        <f t="shared" si="105"/>
        <v/>
      </c>
      <c r="AQ312" s="54">
        <v>0</v>
      </c>
      <c r="AR312" s="214">
        <f t="shared" si="106"/>
        <v>0</v>
      </c>
      <c r="AS312" s="214">
        <f t="shared" si="112"/>
        <v>0</v>
      </c>
      <c r="AT312" s="282">
        <f t="shared" si="113"/>
        <v>25.616666666666667</v>
      </c>
      <c r="AU312" s="268">
        <f>IF(F312&gt;0,RevisedCalcs!$AB$53*F312,"")</f>
        <v>0.76697089144109321</v>
      </c>
      <c r="AV312" s="268" t="str">
        <f>IF(AU312&lt;&gt;"","",SUMIFS(RevisedCalcs!$AF$6:$BN$6,RevisedCalcs!$AF$4:$BN$4,"&lt;="&amp;AT312)/10^3*VLOOKUP(AK312,RevisedCalcs!$AE$65:$AJ$72,6,FALSE))</f>
        <v/>
      </c>
      <c r="AW312" s="270" t="str">
        <f ca="1">IF(AU312="","",IF(AR312=1,-AU312*OFFSET(RevisedCalcs!$AD$79,0,MATCH(E311*24*60,RevisedCalcs!$AE$80:$AI$80,1)),""))</f>
        <v/>
      </c>
      <c r="AX312" s="268">
        <f t="shared" ca="1" si="114"/>
        <v>0.76697089144109321</v>
      </c>
    </row>
    <row r="313" spans="1:50" x14ac:dyDescent="0.3">
      <c r="A313" s="107" t="s">
        <v>496</v>
      </c>
      <c r="B313" s="108">
        <v>86</v>
      </c>
      <c r="C313" s="109" t="s">
        <v>168</v>
      </c>
      <c r="D313" s="110">
        <v>40596.60833333333</v>
      </c>
      <c r="E313" s="111">
        <v>1.0150462962962964E-2</v>
      </c>
      <c r="F313" s="43">
        <v>5.0999999999999996</v>
      </c>
      <c r="G313" s="41">
        <v>3</v>
      </c>
      <c r="H313" s="97">
        <v>0.20998842592234723</v>
      </c>
      <c r="I313" s="98" t="s">
        <v>583</v>
      </c>
      <c r="J313" s="99">
        <v>302.38333333333333</v>
      </c>
      <c r="K313" s="112">
        <v>40596.60833333333</v>
      </c>
      <c r="L313" s="46">
        <v>30.2</v>
      </c>
      <c r="M313" s="101">
        <v>40596.620138888888</v>
      </c>
      <c r="N313" s="102">
        <v>5</v>
      </c>
      <c r="O313" s="46">
        <v>30.2</v>
      </c>
      <c r="P313" s="57">
        <v>5</v>
      </c>
      <c r="Q313" s="50">
        <v>5.0397222222222222</v>
      </c>
      <c r="R313" s="103">
        <v>30.2</v>
      </c>
      <c r="S313" s="104">
        <v>36.457879550334169</v>
      </c>
      <c r="T313" s="57">
        <v>181.4</v>
      </c>
      <c r="U313" s="105"/>
      <c r="V313" s="57">
        <v>25.2</v>
      </c>
      <c r="W313" s="57">
        <f t="shared" si="95"/>
        <v>11.25787955033417</v>
      </c>
      <c r="X313" s="86">
        <f t="shared" si="96"/>
        <v>23.740999999999996</v>
      </c>
      <c r="Y313" s="86" t="str">
        <f t="shared" si="97"/>
        <v/>
      </c>
      <c r="Z313" s="44">
        <f t="shared" si="98"/>
        <v>0</v>
      </c>
      <c r="AA313" s="44" t="str">
        <f t="shared" si="99"/>
        <v>o</v>
      </c>
      <c r="AB313" s="89">
        <f t="shared" si="117"/>
        <v>48.940999999999995</v>
      </c>
      <c r="AC313" s="89">
        <f t="shared" si="117"/>
        <v>-1.6095999999999999</v>
      </c>
      <c r="AD313" s="44">
        <f t="shared" si="100"/>
        <v>0</v>
      </c>
      <c r="AE313" s="44">
        <v>3.3</v>
      </c>
      <c r="AF313" s="87">
        <f t="shared" si="107"/>
        <v>0</v>
      </c>
      <c r="AG313" s="44">
        <f t="shared" si="108"/>
        <v>0</v>
      </c>
      <c r="AH313" s="90">
        <f t="shared" si="101"/>
        <v>41.457879550334169</v>
      </c>
      <c r="AI313" s="91">
        <f t="shared" si="109"/>
        <v>53.940999999999995</v>
      </c>
      <c r="AJ313" s="82">
        <f t="shared" si="102"/>
        <v>3.3904000000000001</v>
      </c>
      <c r="AK313" s="271">
        <f t="shared" si="110"/>
        <v>106</v>
      </c>
      <c r="AL313" s="271">
        <f>VLOOKUP(AK313,RevisedCalcs!$AE$65:$AJ$72,2,FALSE)</f>
        <v>240</v>
      </c>
      <c r="AM313" s="92" t="str">
        <f t="shared" si="103"/>
        <v>0 to 10</v>
      </c>
      <c r="AN313" s="93">
        <f t="shared" si="104"/>
        <v>0</v>
      </c>
      <c r="AO313" s="93" t="str">
        <f t="shared" si="111"/>
        <v>o</v>
      </c>
      <c r="AP313" s="94" t="str">
        <f t="shared" si="105"/>
        <v/>
      </c>
      <c r="AQ313" s="54">
        <v>0</v>
      </c>
      <c r="AR313" s="214">
        <f t="shared" si="106"/>
        <v>0</v>
      </c>
      <c r="AS313" s="214">
        <f t="shared" si="112"/>
        <v>0</v>
      </c>
      <c r="AT313" s="282">
        <f t="shared" si="113"/>
        <v>14.616666666666667</v>
      </c>
      <c r="AU313" s="268">
        <f>IF(F313&gt;0,RevisedCalcs!$AB$53*F313,"")</f>
        <v>0.71119119024537725</v>
      </c>
      <c r="AV313" s="268" t="str">
        <f>IF(AU313&lt;&gt;"","",SUMIFS(RevisedCalcs!$AF$6:$BN$6,RevisedCalcs!$AF$4:$BN$4,"&lt;="&amp;AT313)/10^3*VLOOKUP(AK313,RevisedCalcs!$AE$65:$AJ$72,6,FALSE))</f>
        <v/>
      </c>
      <c r="AW313" s="270" t="str">
        <f ca="1">IF(AU313="","",IF(AR313=1,-AU313*OFFSET(RevisedCalcs!$AD$79,0,MATCH(E312*24*60,RevisedCalcs!$AE$80:$AI$80,1)),""))</f>
        <v/>
      </c>
      <c r="AX313" s="268">
        <f t="shared" ca="1" si="114"/>
        <v>0.71119119024537725</v>
      </c>
    </row>
    <row r="314" spans="1:50" x14ac:dyDescent="0.3">
      <c r="A314" s="107" t="s">
        <v>496</v>
      </c>
      <c r="B314" s="108">
        <v>87</v>
      </c>
      <c r="C314" s="109" t="s">
        <v>170</v>
      </c>
      <c r="D314" s="110">
        <v>40596.62222222222</v>
      </c>
      <c r="E314" s="111">
        <v>2.7430555555555559E-3</v>
      </c>
      <c r="F314" s="43">
        <v>1.4</v>
      </c>
      <c r="G314" s="41">
        <v>3</v>
      </c>
      <c r="H314" s="97">
        <v>3.7384259267128073E-3</v>
      </c>
      <c r="I314" s="98" t="s">
        <v>584</v>
      </c>
      <c r="J314" s="99">
        <v>5.3833333333333337</v>
      </c>
      <c r="K314" s="112">
        <v>40596.62222222222</v>
      </c>
      <c r="L314" s="46">
        <v>177.8</v>
      </c>
      <c r="M314" s="101">
        <v>40596.620138888888</v>
      </c>
      <c r="N314" s="102">
        <v>5</v>
      </c>
      <c r="O314" s="46">
        <v>177.8</v>
      </c>
      <c r="P314" s="57">
        <v>5</v>
      </c>
      <c r="Q314" s="50">
        <v>8.9722222222222231E-2</v>
      </c>
      <c r="R314" s="103">
        <v>177.8</v>
      </c>
      <c r="S314" s="104">
        <v>171.48661859021277</v>
      </c>
      <c r="T314" s="57">
        <v>181.4</v>
      </c>
      <c r="U314" s="105"/>
      <c r="V314" s="57">
        <v>172.8</v>
      </c>
      <c r="W314" s="57">
        <f t="shared" si="95"/>
        <v>1.3133814097872403</v>
      </c>
      <c r="X314" s="86">
        <f t="shared" si="96"/>
        <v>123.85900000000001</v>
      </c>
      <c r="Y314" s="86" t="str">
        <f t="shared" si="97"/>
        <v/>
      </c>
      <c r="Z314" s="44">
        <f t="shared" si="98"/>
        <v>0</v>
      </c>
      <c r="AA314" s="44" t="str">
        <f t="shared" si="99"/>
        <v>o</v>
      </c>
      <c r="AB314" s="89">
        <f t="shared" si="117"/>
        <v>48.940999999999995</v>
      </c>
      <c r="AC314" s="89">
        <f t="shared" si="117"/>
        <v>-1.6095999999999999</v>
      </c>
      <c r="AD314" s="44">
        <f t="shared" si="100"/>
        <v>1</v>
      </c>
      <c r="AE314" s="44">
        <v>3.3</v>
      </c>
      <c r="AF314" s="87">
        <f t="shared" si="107"/>
        <v>0</v>
      </c>
      <c r="AG314" s="44">
        <f t="shared" si="108"/>
        <v>0</v>
      </c>
      <c r="AH314" s="90">
        <f t="shared" si="101"/>
        <v>176.48661859021277</v>
      </c>
      <c r="AI314" s="91">
        <f t="shared" si="109"/>
        <v>53.940999999999995</v>
      </c>
      <c r="AJ314" s="82">
        <f t="shared" si="102"/>
        <v>3.3904000000000001</v>
      </c>
      <c r="AK314" s="271">
        <f t="shared" si="110"/>
        <v>101</v>
      </c>
      <c r="AL314" s="271">
        <f>VLOOKUP(AK314,RevisedCalcs!$AE$65:$AJ$72,2,FALSE)</f>
        <v>3</v>
      </c>
      <c r="AM314" s="92" t="str">
        <f t="shared" si="103"/>
        <v>0 to 10</v>
      </c>
      <c r="AN314" s="93">
        <f t="shared" si="104"/>
        <v>0</v>
      </c>
      <c r="AO314" s="93" t="str">
        <f t="shared" si="111"/>
        <v>o</v>
      </c>
      <c r="AP314" s="94" t="str">
        <f t="shared" si="105"/>
        <v/>
      </c>
      <c r="AQ314" s="54">
        <v>0</v>
      </c>
      <c r="AR314" s="214">
        <f t="shared" si="106"/>
        <v>0</v>
      </c>
      <c r="AS314" s="214">
        <f t="shared" si="112"/>
        <v>0</v>
      </c>
      <c r="AT314" s="282">
        <f t="shared" si="113"/>
        <v>3.9500000000000006</v>
      </c>
      <c r="AU314" s="268">
        <f>IF(F314&gt;0,RevisedCalcs!$AB$53*F314,"")</f>
        <v>0.19522895418500552</v>
      </c>
      <c r="AV314" s="268" t="str">
        <f>IF(AU314&lt;&gt;"","",SUMIFS(RevisedCalcs!$AF$6:$BN$6,RevisedCalcs!$AF$4:$BN$4,"&lt;="&amp;AT314)/10^3*VLOOKUP(AK314,RevisedCalcs!$AE$65:$AJ$72,6,FALSE))</f>
        <v/>
      </c>
      <c r="AW314" s="270" t="str">
        <f ca="1">IF(AU314="","",IF(AR314=1,-AU314*OFFSET(RevisedCalcs!$AD$79,0,MATCH(E313*24*60,RevisedCalcs!$AE$80:$AI$80,1)),""))</f>
        <v/>
      </c>
      <c r="AX314" s="268">
        <f t="shared" ca="1" si="114"/>
        <v>0.19522895418500552</v>
      </c>
    </row>
    <row r="315" spans="1:50" x14ac:dyDescent="0.3">
      <c r="A315" s="107" t="s">
        <v>496</v>
      </c>
      <c r="B315" s="108">
        <v>88</v>
      </c>
      <c r="C315" s="109" t="s">
        <v>172</v>
      </c>
      <c r="D315" s="110">
        <v>40596.634722222225</v>
      </c>
      <c r="E315" s="111">
        <v>8.3449074074074085E-3</v>
      </c>
      <c r="F315" s="43">
        <v>3.8</v>
      </c>
      <c r="G315" s="41">
        <v>3</v>
      </c>
      <c r="H315" s="97">
        <v>9.7569444478722289E-3</v>
      </c>
      <c r="I315" s="98" t="s">
        <v>585</v>
      </c>
      <c r="J315" s="99">
        <v>14.05</v>
      </c>
      <c r="K315" s="112">
        <v>40596.634722222225</v>
      </c>
      <c r="L315" s="46">
        <v>170.6</v>
      </c>
      <c r="M315" s="101">
        <v>40596.620138888888</v>
      </c>
      <c r="N315" s="102">
        <v>5</v>
      </c>
      <c r="O315" s="46">
        <v>170.6</v>
      </c>
      <c r="P315" s="57">
        <v>5</v>
      </c>
      <c r="Q315" s="50">
        <v>0.23416666666666669</v>
      </c>
      <c r="R315" s="103">
        <v>170.6</v>
      </c>
      <c r="S315" s="104">
        <v>163.86241181688567</v>
      </c>
      <c r="T315" s="57">
        <v>183.2</v>
      </c>
      <c r="U315" s="105"/>
      <c r="V315" s="57">
        <v>165.6</v>
      </c>
      <c r="W315" s="57">
        <f t="shared" si="95"/>
        <v>1.7375881831143261</v>
      </c>
      <c r="X315" s="86">
        <f t="shared" si="96"/>
        <v>116.65899999999999</v>
      </c>
      <c r="Y315" s="86" t="str">
        <f t="shared" si="97"/>
        <v/>
      </c>
      <c r="Z315" s="44">
        <f t="shared" si="98"/>
        <v>0</v>
      </c>
      <c r="AA315" s="44" t="str">
        <f t="shared" si="99"/>
        <v>o</v>
      </c>
      <c r="AB315" s="89">
        <f t="shared" si="117"/>
        <v>48.940999999999995</v>
      </c>
      <c r="AC315" s="89">
        <f t="shared" si="117"/>
        <v>-1.6095999999999999</v>
      </c>
      <c r="AD315" s="44">
        <f t="shared" si="100"/>
        <v>1</v>
      </c>
      <c r="AE315" s="44">
        <v>3.3</v>
      </c>
      <c r="AF315" s="87">
        <f t="shared" si="107"/>
        <v>0</v>
      </c>
      <c r="AG315" s="44">
        <f t="shared" si="108"/>
        <v>0</v>
      </c>
      <c r="AH315" s="90">
        <f t="shared" si="101"/>
        <v>168.86241181688567</v>
      </c>
      <c r="AI315" s="91">
        <f t="shared" si="109"/>
        <v>53.940999999999995</v>
      </c>
      <c r="AJ315" s="82">
        <f t="shared" si="102"/>
        <v>3.3904000000000001</v>
      </c>
      <c r="AK315" s="271">
        <f t="shared" si="110"/>
        <v>102</v>
      </c>
      <c r="AL315" s="271">
        <f>VLOOKUP(AK315,RevisedCalcs!$AE$65:$AJ$72,2,FALSE)</f>
        <v>18</v>
      </c>
      <c r="AM315" s="92" t="str">
        <f t="shared" si="103"/>
        <v>0 to 10</v>
      </c>
      <c r="AN315" s="93">
        <f t="shared" si="104"/>
        <v>0</v>
      </c>
      <c r="AO315" s="93" t="str">
        <f t="shared" si="111"/>
        <v>o</v>
      </c>
      <c r="AP315" s="94" t="str">
        <f t="shared" si="105"/>
        <v/>
      </c>
      <c r="AQ315" s="54">
        <v>0</v>
      </c>
      <c r="AR315" s="214">
        <f t="shared" si="106"/>
        <v>0</v>
      </c>
      <c r="AS315" s="214">
        <f t="shared" si="112"/>
        <v>0</v>
      </c>
      <c r="AT315" s="282">
        <f t="shared" si="113"/>
        <v>12.016666666666667</v>
      </c>
      <c r="AU315" s="268">
        <f>IF(F315&gt;0,RevisedCalcs!$AB$53*F315,"")</f>
        <v>0.52990716135930072</v>
      </c>
      <c r="AV315" s="268" t="str">
        <f>IF(AU315&lt;&gt;"","",SUMIFS(RevisedCalcs!$AF$6:$BN$6,RevisedCalcs!$AF$4:$BN$4,"&lt;="&amp;AT315)/10^3*VLOOKUP(AK315,RevisedCalcs!$AE$65:$AJ$72,6,FALSE))</f>
        <v/>
      </c>
      <c r="AW315" s="270" t="str">
        <f ca="1">IF(AU315="","",IF(AR315=1,-AU315*OFFSET(RevisedCalcs!$AD$79,0,MATCH(E314*24*60,RevisedCalcs!$AE$80:$AI$80,1)),""))</f>
        <v/>
      </c>
      <c r="AX315" s="268">
        <f t="shared" ca="1" si="114"/>
        <v>0.52990716135930072</v>
      </c>
    </row>
    <row r="316" spans="1:50" x14ac:dyDescent="0.3">
      <c r="A316" s="107" t="s">
        <v>496</v>
      </c>
      <c r="B316" s="108">
        <v>89</v>
      </c>
      <c r="C316" s="109" t="s">
        <v>174</v>
      </c>
      <c r="D316" s="110">
        <v>40596.773611111108</v>
      </c>
      <c r="E316" s="111">
        <v>1.045138888888889E-2</v>
      </c>
      <c r="F316" s="43">
        <v>5.4</v>
      </c>
      <c r="G316" s="41">
        <v>3</v>
      </c>
      <c r="H316" s="97">
        <v>0.13054398147505708</v>
      </c>
      <c r="I316" s="98" t="s">
        <v>586</v>
      </c>
      <c r="J316" s="99">
        <v>187.98333333333332</v>
      </c>
      <c r="K316" s="112">
        <v>40596.773611111108</v>
      </c>
      <c r="L316" s="46">
        <v>60.8</v>
      </c>
      <c r="M316" s="101">
        <v>40596.786805555559</v>
      </c>
      <c r="N316" s="102">
        <v>-13</v>
      </c>
      <c r="O316" s="46">
        <v>60.8</v>
      </c>
      <c r="P316" s="57">
        <v>-13</v>
      </c>
      <c r="Q316" s="50">
        <v>3.1330555555555555</v>
      </c>
      <c r="R316" s="103">
        <v>60.8</v>
      </c>
      <c r="S316" s="104">
        <v>73.163506569365467</v>
      </c>
      <c r="T316" s="57">
        <v>181.4</v>
      </c>
      <c r="U316" s="105"/>
      <c r="V316" s="57">
        <v>73.8</v>
      </c>
      <c r="W316" s="57">
        <f t="shared" si="95"/>
        <v>0.63649343063453045</v>
      </c>
      <c r="X316" s="86">
        <f t="shared" si="96"/>
        <v>15.959800000000001</v>
      </c>
      <c r="Y316" s="86" t="str">
        <f t="shared" si="97"/>
        <v/>
      </c>
      <c r="Z316" s="44">
        <f t="shared" si="98"/>
        <v>0</v>
      </c>
      <c r="AA316" s="44" t="str">
        <f t="shared" si="99"/>
        <v>o</v>
      </c>
      <c r="AB316" s="89">
        <f t="shared" si="117"/>
        <v>57.840199999999996</v>
      </c>
      <c r="AC316" s="89">
        <f t="shared" si="117"/>
        <v>3.2431999999999999</v>
      </c>
      <c r="AD316" s="44">
        <f t="shared" si="100"/>
        <v>1</v>
      </c>
      <c r="AE316" s="44">
        <v>3.3</v>
      </c>
      <c r="AF316" s="87">
        <f t="shared" si="107"/>
        <v>0</v>
      </c>
      <c r="AG316" s="44">
        <f t="shared" si="108"/>
        <v>0</v>
      </c>
      <c r="AH316" s="90">
        <f t="shared" si="101"/>
        <v>60.163506569365467</v>
      </c>
      <c r="AI316" s="91">
        <f t="shared" si="109"/>
        <v>44.840199999999996</v>
      </c>
      <c r="AJ316" s="82">
        <f t="shared" si="102"/>
        <v>-9.7568000000000001</v>
      </c>
      <c r="AK316" s="271">
        <f t="shared" si="110"/>
        <v>106</v>
      </c>
      <c r="AL316" s="271">
        <f>VLOOKUP(AK316,RevisedCalcs!$AE$65:$AJ$72,2,FALSE)</f>
        <v>240</v>
      </c>
      <c r="AM316" s="92" t="str">
        <f t="shared" si="103"/>
        <v>-20 to -10</v>
      </c>
      <c r="AN316" s="93">
        <f t="shared" si="104"/>
        <v>0</v>
      </c>
      <c r="AO316" s="93" t="str">
        <f t="shared" si="111"/>
        <v>o</v>
      </c>
      <c r="AP316" s="94" t="str">
        <f t="shared" si="105"/>
        <v/>
      </c>
      <c r="AQ316" s="54">
        <v>0</v>
      </c>
      <c r="AR316" s="214">
        <f t="shared" si="106"/>
        <v>0</v>
      </c>
      <c r="AS316" s="214">
        <f t="shared" si="112"/>
        <v>0</v>
      </c>
      <c r="AT316" s="282">
        <f t="shared" si="113"/>
        <v>15.05</v>
      </c>
      <c r="AU316" s="268">
        <f>IF(F316&gt;0,RevisedCalcs!$AB$53*F316,"")</f>
        <v>0.75302596614216433</v>
      </c>
      <c r="AV316" s="268" t="str">
        <f>IF(AU316&lt;&gt;"","",SUMIFS(RevisedCalcs!$AF$6:$BN$6,RevisedCalcs!$AF$4:$BN$4,"&lt;="&amp;AT316)/10^3*VLOOKUP(AK316,RevisedCalcs!$AE$65:$AJ$72,6,FALSE))</f>
        <v/>
      </c>
      <c r="AW316" s="270" t="str">
        <f ca="1">IF(AU316="","",IF(AR316=1,-AU316*OFFSET(RevisedCalcs!$AD$79,0,MATCH(E315*24*60,RevisedCalcs!$AE$80:$AI$80,1)),""))</f>
        <v/>
      </c>
      <c r="AX316" s="268">
        <f t="shared" ca="1" si="114"/>
        <v>0.75302596614216433</v>
      </c>
    </row>
    <row r="317" spans="1:50" x14ac:dyDescent="0.3">
      <c r="A317" s="107" t="s">
        <v>496</v>
      </c>
      <c r="B317" s="108">
        <v>90</v>
      </c>
      <c r="C317" s="109" t="s">
        <v>176</v>
      </c>
      <c r="D317" s="110">
        <v>40596.79791666667</v>
      </c>
      <c r="E317" s="111">
        <v>1.1793981481481482E-2</v>
      </c>
      <c r="F317" s="43">
        <v>6.7</v>
      </c>
      <c r="G317" s="41">
        <v>3</v>
      </c>
      <c r="H317" s="97">
        <v>1.3854166674718726E-2</v>
      </c>
      <c r="I317" s="98" t="s">
        <v>587</v>
      </c>
      <c r="J317" s="99">
        <v>19.95</v>
      </c>
      <c r="K317" s="112">
        <v>40596.79791666667</v>
      </c>
      <c r="L317" s="46">
        <v>159.80000000000001</v>
      </c>
      <c r="M317" s="101">
        <v>40596.786805555559</v>
      </c>
      <c r="N317" s="102">
        <v>-13</v>
      </c>
      <c r="O317" s="46">
        <v>159.80000000000001</v>
      </c>
      <c r="P317" s="57">
        <v>-13</v>
      </c>
      <c r="Q317" s="50">
        <v>0.33249999999999996</v>
      </c>
      <c r="R317" s="103">
        <v>159.80000000000001</v>
      </c>
      <c r="S317" s="104">
        <v>175.07785676981405</v>
      </c>
      <c r="T317" s="57">
        <v>183.2</v>
      </c>
      <c r="U317" s="105"/>
      <c r="V317" s="57">
        <v>172.8</v>
      </c>
      <c r="W317" s="57">
        <f t="shared" si="95"/>
        <v>2.2778567698140364</v>
      </c>
      <c r="X317" s="86">
        <f t="shared" si="96"/>
        <v>114.95980000000002</v>
      </c>
      <c r="Y317" s="86" t="str">
        <f t="shared" si="97"/>
        <v/>
      </c>
      <c r="Z317" s="44">
        <f t="shared" si="98"/>
        <v>0</v>
      </c>
      <c r="AA317" s="44" t="str">
        <f t="shared" si="99"/>
        <v>o</v>
      </c>
      <c r="AB317" s="89">
        <f t="shared" si="117"/>
        <v>57.840199999999996</v>
      </c>
      <c r="AC317" s="89">
        <f t="shared" si="117"/>
        <v>3.2431999999999999</v>
      </c>
      <c r="AD317" s="44">
        <f t="shared" si="100"/>
        <v>1</v>
      </c>
      <c r="AE317" s="44">
        <v>3.3</v>
      </c>
      <c r="AF317" s="87">
        <f t="shared" si="107"/>
        <v>0</v>
      </c>
      <c r="AG317" s="44">
        <f t="shared" si="108"/>
        <v>0</v>
      </c>
      <c r="AH317" s="90">
        <f t="shared" si="101"/>
        <v>162.07785676981405</v>
      </c>
      <c r="AI317" s="91">
        <f t="shared" si="109"/>
        <v>44.840199999999996</v>
      </c>
      <c r="AJ317" s="82">
        <f t="shared" si="102"/>
        <v>-9.7568000000000001</v>
      </c>
      <c r="AK317" s="271">
        <f t="shared" si="110"/>
        <v>102</v>
      </c>
      <c r="AL317" s="271">
        <f>VLOOKUP(AK317,RevisedCalcs!$AE$65:$AJ$72,2,FALSE)</f>
        <v>18</v>
      </c>
      <c r="AM317" s="92" t="str">
        <f t="shared" si="103"/>
        <v>-20 to -10</v>
      </c>
      <c r="AN317" s="93">
        <f t="shared" si="104"/>
        <v>0</v>
      </c>
      <c r="AO317" s="93" t="str">
        <f t="shared" si="111"/>
        <v>o</v>
      </c>
      <c r="AP317" s="94" t="str">
        <f t="shared" si="105"/>
        <v/>
      </c>
      <c r="AQ317" s="54">
        <v>0</v>
      </c>
      <c r="AR317" s="214">
        <f t="shared" si="106"/>
        <v>0</v>
      </c>
      <c r="AS317" s="214">
        <f t="shared" si="112"/>
        <v>0</v>
      </c>
      <c r="AT317" s="282">
        <f t="shared" si="113"/>
        <v>16.983333333333334</v>
      </c>
      <c r="AU317" s="268">
        <f>IF(F317&gt;0,RevisedCalcs!$AB$53*F317,"")</f>
        <v>0.93430999502824086</v>
      </c>
      <c r="AV317" s="268" t="str">
        <f>IF(AU317&lt;&gt;"","",SUMIFS(RevisedCalcs!$AF$6:$BN$6,RevisedCalcs!$AF$4:$BN$4,"&lt;="&amp;AT317)/10^3*VLOOKUP(AK317,RevisedCalcs!$AE$65:$AJ$72,6,FALSE))</f>
        <v/>
      </c>
      <c r="AW317" s="270" t="str">
        <f ca="1">IF(AU317="","",IF(AR317=1,-AU317*OFFSET(RevisedCalcs!$AD$79,0,MATCH(E316*24*60,RevisedCalcs!$AE$80:$AI$80,1)),""))</f>
        <v/>
      </c>
      <c r="AX317" s="268">
        <f t="shared" ca="1" si="114"/>
        <v>0.93430999502824086</v>
      </c>
    </row>
    <row r="318" spans="1:50" x14ac:dyDescent="0.3">
      <c r="A318" s="107" t="s">
        <v>496</v>
      </c>
      <c r="B318" s="108">
        <v>91</v>
      </c>
      <c r="C318" s="109" t="s">
        <v>178</v>
      </c>
      <c r="D318" s="110">
        <v>40596.828472222223</v>
      </c>
      <c r="E318" s="111">
        <v>2.4074074074074076E-3</v>
      </c>
      <c r="F318" s="43">
        <v>0.8</v>
      </c>
      <c r="G318" s="41">
        <v>3</v>
      </c>
      <c r="H318" s="97">
        <v>1.8761574072414078E-2</v>
      </c>
      <c r="I318" s="98" t="s">
        <v>588</v>
      </c>
      <c r="J318" s="99">
        <v>27.016666666666666</v>
      </c>
      <c r="K318" s="112">
        <v>40596.828472222223</v>
      </c>
      <c r="L318" s="46">
        <v>158</v>
      </c>
      <c r="M318" s="101">
        <v>40596.828472222223</v>
      </c>
      <c r="N318" s="102">
        <v>-15</v>
      </c>
      <c r="O318" s="46">
        <v>158</v>
      </c>
      <c r="P318" s="57">
        <v>-15</v>
      </c>
      <c r="Q318" s="50">
        <v>0.45027777777777778</v>
      </c>
      <c r="R318" s="103">
        <v>158</v>
      </c>
      <c r="S318" s="104">
        <v>172.00221348020585</v>
      </c>
      <c r="T318" s="57">
        <v>177.8</v>
      </c>
      <c r="U318" s="105"/>
      <c r="V318" s="57">
        <v>173</v>
      </c>
      <c r="W318" s="57">
        <f t="shared" si="95"/>
        <v>0.9977865197941469</v>
      </c>
      <c r="X318" s="86">
        <f t="shared" si="96"/>
        <v>114.17100000000001</v>
      </c>
      <c r="Y318" s="86" t="str">
        <f t="shared" si="97"/>
        <v/>
      </c>
      <c r="Z318" s="44">
        <f t="shared" si="98"/>
        <v>0</v>
      </c>
      <c r="AA318" s="44" t="str">
        <f t="shared" si="99"/>
        <v>o</v>
      </c>
      <c r="AB318" s="89">
        <f t="shared" si="117"/>
        <v>58.828999999999994</v>
      </c>
      <c r="AC318" s="89">
        <f t="shared" si="117"/>
        <v>3.7823999999999991</v>
      </c>
      <c r="AD318" s="44">
        <f t="shared" si="100"/>
        <v>1</v>
      </c>
      <c r="AE318" s="44">
        <v>3.3</v>
      </c>
      <c r="AF318" s="87">
        <f t="shared" si="107"/>
        <v>0</v>
      </c>
      <c r="AG318" s="44">
        <f t="shared" si="108"/>
        <v>0</v>
      </c>
      <c r="AH318" s="90">
        <f t="shared" si="101"/>
        <v>157.00221348020585</v>
      </c>
      <c r="AI318" s="91">
        <f t="shared" si="109"/>
        <v>43.828999999999994</v>
      </c>
      <c r="AJ318" s="82">
        <f t="shared" si="102"/>
        <v>-11.217600000000001</v>
      </c>
      <c r="AK318" s="271">
        <f t="shared" si="110"/>
        <v>102</v>
      </c>
      <c r="AL318" s="271">
        <f>VLOOKUP(AK318,RevisedCalcs!$AE$65:$AJ$72,2,FALSE)</f>
        <v>18</v>
      </c>
      <c r="AM318" s="92" t="str">
        <f t="shared" si="103"/>
        <v>-20 to -10</v>
      </c>
      <c r="AN318" s="93">
        <f t="shared" si="104"/>
        <v>0</v>
      </c>
      <c r="AO318" s="93" t="str">
        <f t="shared" si="111"/>
        <v>o</v>
      </c>
      <c r="AP318" s="94" t="str">
        <f t="shared" si="105"/>
        <v/>
      </c>
      <c r="AQ318" s="54">
        <v>0</v>
      </c>
      <c r="AR318" s="214">
        <f t="shared" si="106"/>
        <v>0</v>
      </c>
      <c r="AS318" s="214">
        <f t="shared" si="112"/>
        <v>0</v>
      </c>
      <c r="AT318" s="282">
        <f t="shared" si="113"/>
        <v>3.4666666666666668</v>
      </c>
      <c r="AU318" s="268">
        <f>IF(F318&gt;0,RevisedCalcs!$AB$53*F318,"")</f>
        <v>0.11155940239143175</v>
      </c>
      <c r="AV318" s="268" t="str">
        <f>IF(AU318&lt;&gt;"","",SUMIFS(RevisedCalcs!$AF$6:$BN$6,RevisedCalcs!$AF$4:$BN$4,"&lt;="&amp;AT318)/10^3*VLOOKUP(AK318,RevisedCalcs!$AE$65:$AJ$72,6,FALSE))</f>
        <v/>
      </c>
      <c r="AW318" s="270" t="str">
        <f ca="1">IF(AU318="","",IF(AR318=1,-AU318*OFFSET(RevisedCalcs!$AD$79,0,MATCH(E317*24*60,RevisedCalcs!$AE$80:$AI$80,1)),""))</f>
        <v/>
      </c>
      <c r="AX318" s="268">
        <f t="shared" ca="1" si="114"/>
        <v>0.11155940239143175</v>
      </c>
    </row>
    <row r="319" spans="1:50" x14ac:dyDescent="0.3">
      <c r="A319" s="107" t="s">
        <v>496</v>
      </c>
      <c r="B319" s="108">
        <v>92</v>
      </c>
      <c r="C319" s="109" t="s">
        <v>180</v>
      </c>
      <c r="D319" s="110">
        <v>40596.904861111114</v>
      </c>
      <c r="E319" s="111">
        <v>1.0115740740740741E-2</v>
      </c>
      <c r="F319" s="43">
        <v>6.3</v>
      </c>
      <c r="G319" s="41">
        <v>3</v>
      </c>
      <c r="H319" s="97">
        <v>7.3981481480586808E-2</v>
      </c>
      <c r="I319" s="98" t="s">
        <v>589</v>
      </c>
      <c r="J319" s="99">
        <v>106.53333333333333</v>
      </c>
      <c r="K319" s="112">
        <v>40596.904861111114</v>
      </c>
      <c r="L319" s="46">
        <v>82.4</v>
      </c>
      <c r="M319" s="101">
        <v>40596.911805555559</v>
      </c>
      <c r="N319" s="106">
        <v>-20.00001</v>
      </c>
      <c r="O319" s="46">
        <v>82.4</v>
      </c>
      <c r="P319" s="57">
        <v>-20</v>
      </c>
      <c r="Q319" s="50">
        <v>1.7755555555555556</v>
      </c>
      <c r="R319" s="103">
        <v>82.4</v>
      </c>
      <c r="S319" s="104">
        <v>113.0946911693821</v>
      </c>
      <c r="T319" s="57">
        <v>181.4</v>
      </c>
      <c r="U319" s="105"/>
      <c r="V319" s="57">
        <v>102.4</v>
      </c>
      <c r="W319" s="57">
        <f t="shared" si="95"/>
        <v>10.694691169382097</v>
      </c>
      <c r="X319" s="86">
        <f t="shared" si="96"/>
        <v>41.098995056000007</v>
      </c>
      <c r="Y319" s="86" t="str">
        <f t="shared" si="97"/>
        <v/>
      </c>
      <c r="Z319" s="44">
        <f t="shared" si="98"/>
        <v>0</v>
      </c>
      <c r="AA319" s="44" t="str">
        <f t="shared" si="99"/>
        <v>o</v>
      </c>
      <c r="AB319" s="89">
        <f t="shared" si="117"/>
        <v>61.301004943999999</v>
      </c>
      <c r="AC319" s="89">
        <f t="shared" si="117"/>
        <v>5.1304026959999991</v>
      </c>
      <c r="AD319" s="44">
        <f t="shared" si="100"/>
        <v>1</v>
      </c>
      <c r="AE319" s="44">
        <v>3.3</v>
      </c>
      <c r="AF319" s="87">
        <f t="shared" si="107"/>
        <v>0</v>
      </c>
      <c r="AG319" s="44">
        <f t="shared" si="108"/>
        <v>0</v>
      </c>
      <c r="AH319" s="90">
        <f t="shared" si="101"/>
        <v>93.094691169382102</v>
      </c>
      <c r="AI319" s="91">
        <f t="shared" si="109"/>
        <v>41.301004943999999</v>
      </c>
      <c r="AJ319" s="82">
        <f t="shared" si="102"/>
        <v>-14.869597304000001</v>
      </c>
      <c r="AK319" s="271">
        <f t="shared" si="110"/>
        <v>105</v>
      </c>
      <c r="AL319" s="271">
        <f>VLOOKUP(AK319,RevisedCalcs!$AE$65:$AJ$72,2,FALSE)</f>
        <v>105</v>
      </c>
      <c r="AM319" s="92" t="str">
        <f t="shared" si="103"/>
        <v>-20 to -10</v>
      </c>
      <c r="AN319" s="93">
        <f t="shared" si="104"/>
        <v>0</v>
      </c>
      <c r="AO319" s="93" t="str">
        <f t="shared" si="111"/>
        <v>o</v>
      </c>
      <c r="AP319" s="94" t="str">
        <f t="shared" si="105"/>
        <v/>
      </c>
      <c r="AQ319" s="54">
        <v>0</v>
      </c>
      <c r="AR319" s="214">
        <f t="shared" si="106"/>
        <v>0</v>
      </c>
      <c r="AS319" s="214">
        <f t="shared" si="112"/>
        <v>0</v>
      </c>
      <c r="AT319" s="282">
        <f t="shared" si="113"/>
        <v>14.566666666666666</v>
      </c>
      <c r="AU319" s="268">
        <f>IF(F319&gt;0,RevisedCalcs!$AB$53*F319,"")</f>
        <v>0.8785302938325249</v>
      </c>
      <c r="AV319" s="268" t="str">
        <f>IF(AU319&lt;&gt;"","",SUMIFS(RevisedCalcs!$AF$6:$BN$6,RevisedCalcs!$AF$4:$BN$4,"&lt;="&amp;AT319)/10^3*VLOOKUP(AK319,RevisedCalcs!$AE$65:$AJ$72,6,FALSE))</f>
        <v/>
      </c>
      <c r="AW319" s="270" t="str">
        <f ca="1">IF(AU319="","",IF(AR319=1,-AU319*OFFSET(RevisedCalcs!$AD$79,0,MATCH(E318*24*60,RevisedCalcs!$AE$80:$AI$80,1)),""))</f>
        <v/>
      </c>
      <c r="AX319" s="268">
        <f t="shared" ca="1" si="114"/>
        <v>0.8785302938325249</v>
      </c>
    </row>
    <row r="320" spans="1:50" x14ac:dyDescent="0.3">
      <c r="A320" s="189" t="s">
        <v>496</v>
      </c>
      <c r="B320" s="190">
        <v>93</v>
      </c>
      <c r="C320" s="191" t="s">
        <v>182</v>
      </c>
      <c r="D320" s="192">
        <v>40597.35</v>
      </c>
      <c r="E320" s="193">
        <v>9.6990740740740735E-3</v>
      </c>
      <c r="F320" s="116">
        <v>0</v>
      </c>
      <c r="G320" s="194">
        <v>4</v>
      </c>
      <c r="H320" s="195">
        <v>0.43502314814395504</v>
      </c>
      <c r="I320" s="196" t="s">
        <v>590</v>
      </c>
      <c r="J320" s="197">
        <v>626.43333333333328</v>
      </c>
      <c r="K320" s="198">
        <v>40597.35</v>
      </c>
      <c r="L320" s="199">
        <v>42.8</v>
      </c>
      <c r="M320" s="101">
        <v>40597.370138888888</v>
      </c>
      <c r="N320" s="200">
        <v>-11.9</v>
      </c>
      <c r="O320" s="199">
        <v>42.8</v>
      </c>
      <c r="P320" s="201">
        <v>-11.9</v>
      </c>
      <c r="Q320" s="202">
        <v>10.440555555555555</v>
      </c>
      <c r="R320" s="203">
        <v>42.8</v>
      </c>
      <c r="S320" s="204">
        <v>7.2214104612640018</v>
      </c>
      <c r="T320" s="201">
        <v>138.19999999999999</v>
      </c>
      <c r="U320" s="105"/>
      <c r="V320" s="86">
        <v>54.699999999999996</v>
      </c>
      <c r="W320" s="86">
        <f t="shared" si="95"/>
        <v>47.478589538735996</v>
      </c>
      <c r="X320" s="86">
        <f t="shared" si="96"/>
        <v>2.5963599999999971</v>
      </c>
      <c r="Y320" s="86" t="str">
        <f t="shared" si="97"/>
        <v>Y</v>
      </c>
      <c r="Z320" s="88">
        <f t="shared" si="98"/>
        <v>1</v>
      </c>
      <c r="AA320" s="88" t="str">
        <f t="shared" si="99"/>
        <v>+</v>
      </c>
      <c r="AB320" s="89">
        <f t="shared" si="117"/>
        <v>57.296359999999993</v>
      </c>
      <c r="AC320" s="89">
        <f t="shared" si="117"/>
        <v>2.9466400000000004</v>
      </c>
      <c r="AD320" s="88">
        <f t="shared" si="100"/>
        <v>1</v>
      </c>
      <c r="AE320" s="88">
        <v>3.3</v>
      </c>
      <c r="AF320" s="87">
        <f t="shared" si="107"/>
        <v>1</v>
      </c>
      <c r="AG320" s="88">
        <f t="shared" si="108"/>
        <v>1</v>
      </c>
      <c r="AH320" s="90">
        <f t="shared" si="101"/>
        <v>-4.6785895387359986</v>
      </c>
      <c r="AI320" s="91">
        <f t="shared" si="109"/>
        <v>45.396359999999994</v>
      </c>
      <c r="AJ320" s="82">
        <f t="shared" si="102"/>
        <v>-8.95336</v>
      </c>
      <c r="AK320" s="271">
        <f t="shared" si="110"/>
        <v>107</v>
      </c>
      <c r="AL320" s="271">
        <f>VLOOKUP(AK320,RevisedCalcs!$AE$65:$AJ$72,2,FALSE)</f>
        <v>540</v>
      </c>
      <c r="AM320" s="92" t="str">
        <f t="shared" si="103"/>
        <v>-20 to -10</v>
      </c>
      <c r="AN320" s="93">
        <f t="shared" si="104"/>
        <v>1</v>
      </c>
      <c r="AO320" s="93" t="str">
        <f t="shared" si="111"/>
        <v>+</v>
      </c>
      <c r="AP320" s="94" t="str">
        <f t="shared" si="105"/>
        <v/>
      </c>
      <c r="AQ320" s="224">
        <v>1</v>
      </c>
      <c r="AR320" s="214">
        <f t="shared" si="106"/>
        <v>0</v>
      </c>
      <c r="AS320" s="214">
        <f t="shared" si="112"/>
        <v>1</v>
      </c>
      <c r="AT320" s="282">
        <f t="shared" si="113"/>
        <v>13.966666666666665</v>
      </c>
      <c r="AU320" s="268" t="str">
        <f>IF(F320&gt;0,RevisedCalcs!$AB$53*F320,"")</f>
        <v/>
      </c>
      <c r="AV320" s="268">
        <f>IF(AU320&lt;&gt;"","",SUMIFS(RevisedCalcs!$AF$6:$BN$6,RevisedCalcs!$AF$4:$BN$4,"&lt;="&amp;AT320)/10^3*VLOOKUP(AK320,RevisedCalcs!$AE$65:$AJ$72,6,FALSE))</f>
        <v>0.54426713074864197</v>
      </c>
      <c r="AW320" s="270" t="str">
        <f ca="1">IF(AU320="","",IF(AR320=1,-AU320*OFFSET(RevisedCalcs!$AD$79,0,MATCH(E319*24*60,RevisedCalcs!$AE$80:$AI$80,1)),""))</f>
        <v/>
      </c>
      <c r="AX320" s="268">
        <f t="shared" ca="1" si="114"/>
        <v>0.54426713074864197</v>
      </c>
    </row>
    <row r="321" spans="1:50" x14ac:dyDescent="0.3">
      <c r="A321" s="107" t="s">
        <v>496</v>
      </c>
      <c r="B321" s="108">
        <v>94</v>
      </c>
      <c r="C321" s="109" t="s">
        <v>184</v>
      </c>
      <c r="D321" s="110">
        <v>40597.368750000001</v>
      </c>
      <c r="E321" s="111">
        <v>1.1342592592592592E-2</v>
      </c>
      <c r="F321" s="43">
        <v>5.5</v>
      </c>
      <c r="G321" s="41">
        <v>4</v>
      </c>
      <c r="H321" s="97">
        <v>9.0509259316604584E-3</v>
      </c>
      <c r="I321" s="98" t="s">
        <v>591</v>
      </c>
      <c r="J321" s="99">
        <v>13.033333333333333</v>
      </c>
      <c r="K321" s="112">
        <v>40597.368750000001</v>
      </c>
      <c r="L321" s="46">
        <v>132.80000000000001</v>
      </c>
      <c r="M321" s="101">
        <v>40597.370138888888</v>
      </c>
      <c r="N321" s="102">
        <v>-11.9</v>
      </c>
      <c r="O321" s="46">
        <v>132.80000000000001</v>
      </c>
      <c r="P321" s="57">
        <v>-11.9</v>
      </c>
      <c r="Q321" s="50">
        <v>0.21722222222222223</v>
      </c>
      <c r="R321" s="103">
        <v>132.80000000000001</v>
      </c>
      <c r="S321" s="104">
        <v>140.1775244465847</v>
      </c>
      <c r="T321" s="57">
        <v>183.2</v>
      </c>
      <c r="U321" s="105"/>
      <c r="V321" s="57">
        <v>144.70000000000002</v>
      </c>
      <c r="W321" s="57">
        <f t="shared" si="95"/>
        <v>4.5224755534153189</v>
      </c>
      <c r="X321" s="86">
        <f t="shared" si="96"/>
        <v>87.403640000000024</v>
      </c>
      <c r="Y321" s="86" t="str">
        <f t="shared" si="97"/>
        <v/>
      </c>
      <c r="Z321" s="44">
        <f t="shared" si="98"/>
        <v>0</v>
      </c>
      <c r="AA321" s="44" t="str">
        <f t="shared" si="99"/>
        <v>o</v>
      </c>
      <c r="AB321" s="89">
        <f t="shared" si="117"/>
        <v>57.296359999999993</v>
      </c>
      <c r="AC321" s="89">
        <f t="shared" si="117"/>
        <v>2.9466400000000004</v>
      </c>
      <c r="AD321" s="44">
        <f t="shared" si="100"/>
        <v>1</v>
      </c>
      <c r="AE321" s="44">
        <v>3.3</v>
      </c>
      <c r="AF321" s="87">
        <f t="shared" si="107"/>
        <v>0</v>
      </c>
      <c r="AG321" s="44">
        <f t="shared" si="108"/>
        <v>0</v>
      </c>
      <c r="AH321" s="90">
        <f t="shared" si="101"/>
        <v>128.27752444658469</v>
      </c>
      <c r="AI321" s="91">
        <f t="shared" si="109"/>
        <v>45.396359999999994</v>
      </c>
      <c r="AJ321" s="82">
        <f t="shared" si="102"/>
        <v>-8.95336</v>
      </c>
      <c r="AK321" s="271">
        <f t="shared" si="110"/>
        <v>102</v>
      </c>
      <c r="AL321" s="271">
        <f>VLOOKUP(AK321,RevisedCalcs!$AE$65:$AJ$72,2,FALSE)</f>
        <v>18</v>
      </c>
      <c r="AM321" s="92" t="str">
        <f t="shared" si="103"/>
        <v>-20 to -10</v>
      </c>
      <c r="AN321" s="93">
        <f t="shared" si="104"/>
        <v>0</v>
      </c>
      <c r="AO321" s="93" t="str">
        <f t="shared" si="111"/>
        <v>o</v>
      </c>
      <c r="AP321" s="94" t="str">
        <f t="shared" si="105"/>
        <v/>
      </c>
      <c r="AQ321" s="54">
        <v>0</v>
      </c>
      <c r="AR321" s="214">
        <f t="shared" si="106"/>
        <v>1</v>
      </c>
      <c r="AS321" s="214">
        <f t="shared" si="112"/>
        <v>0</v>
      </c>
      <c r="AT321" s="282">
        <f t="shared" si="113"/>
        <v>16.333333333333332</v>
      </c>
      <c r="AU321" s="268">
        <f>IF(F321&gt;0,RevisedCalcs!$AB$53*F321,"")</f>
        <v>0.76697089144109321</v>
      </c>
      <c r="AV321" s="268" t="str">
        <f>IF(AU321&lt;&gt;"","",SUMIFS(RevisedCalcs!$AF$6:$BN$6,RevisedCalcs!$AF$4:$BN$4,"&lt;="&amp;AT321)/10^3*VLOOKUP(AK321,RevisedCalcs!$AE$65:$AJ$72,6,FALSE))</f>
        <v/>
      </c>
      <c r="AW321" s="270">
        <f ca="1">IF(AU321="","",IF(AR321=1,-AU321*OFFSET(RevisedCalcs!$AD$79,0,MATCH(E320*24*60,RevisedCalcs!$AE$80:$AI$80,1)),""))</f>
        <v>-0.28485693323398531</v>
      </c>
      <c r="AX321" s="268">
        <f t="shared" ca="1" si="114"/>
        <v>0.4821139582071079</v>
      </c>
    </row>
    <row r="322" spans="1:50" x14ac:dyDescent="0.3">
      <c r="A322" s="107" t="s">
        <v>496</v>
      </c>
      <c r="B322" s="108">
        <v>95</v>
      </c>
      <c r="C322" s="109" t="s">
        <v>186</v>
      </c>
      <c r="D322" s="110">
        <v>40597.472916666666</v>
      </c>
      <c r="E322" s="111">
        <v>4.0046296296296297E-3</v>
      </c>
      <c r="F322" s="43">
        <v>2.2999999999999998</v>
      </c>
      <c r="G322" s="41">
        <v>4</v>
      </c>
      <c r="H322" s="97">
        <v>9.282407406863058E-2</v>
      </c>
      <c r="I322" s="98" t="s">
        <v>592</v>
      </c>
      <c r="J322" s="99">
        <v>133.66666666666666</v>
      </c>
      <c r="K322" s="112">
        <v>40597.472916666666</v>
      </c>
      <c r="L322" s="46">
        <v>84.2</v>
      </c>
      <c r="M322" s="101">
        <v>40597.453472222223</v>
      </c>
      <c r="N322" s="102">
        <v>-5.0999999999999996</v>
      </c>
      <c r="O322" s="46">
        <v>84.2</v>
      </c>
      <c r="P322" s="57">
        <v>-5.0999999999999996</v>
      </c>
      <c r="Q322" s="50">
        <v>2.2277777777777774</v>
      </c>
      <c r="R322" s="103">
        <v>84.2</v>
      </c>
      <c r="S322" s="104">
        <v>93.37503121504993</v>
      </c>
      <c r="T322" s="57">
        <v>156.19999999999999</v>
      </c>
      <c r="U322" s="105"/>
      <c r="V322" s="57">
        <v>89.3</v>
      </c>
      <c r="W322" s="57">
        <f t="shared" si="95"/>
        <v>4.0750312150499326</v>
      </c>
      <c r="X322" s="86">
        <f t="shared" si="96"/>
        <v>35.365560000000002</v>
      </c>
      <c r="Y322" s="86" t="str">
        <f t="shared" si="97"/>
        <v/>
      </c>
      <c r="Z322" s="44">
        <f t="shared" si="98"/>
        <v>0</v>
      </c>
      <c r="AA322" s="44" t="str">
        <f t="shared" si="99"/>
        <v>o</v>
      </c>
      <c r="AB322" s="89">
        <f t="shared" si="117"/>
        <v>53.934439999999995</v>
      </c>
      <c r="AC322" s="89">
        <f t="shared" si="117"/>
        <v>1.1133599999999997</v>
      </c>
      <c r="AD322" s="44">
        <f t="shared" si="100"/>
        <v>1</v>
      </c>
      <c r="AE322" s="44">
        <v>3.3</v>
      </c>
      <c r="AF322" s="87">
        <f t="shared" si="107"/>
        <v>0</v>
      </c>
      <c r="AG322" s="44">
        <f t="shared" si="108"/>
        <v>0</v>
      </c>
      <c r="AH322" s="90">
        <f t="shared" si="101"/>
        <v>88.275031215049935</v>
      </c>
      <c r="AI322" s="91">
        <f t="shared" si="109"/>
        <v>48.834439999999994</v>
      </c>
      <c r="AJ322" s="82">
        <f t="shared" si="102"/>
        <v>-3.98664</v>
      </c>
      <c r="AK322" s="271">
        <f t="shared" si="110"/>
        <v>106</v>
      </c>
      <c r="AL322" s="271">
        <f>VLOOKUP(AK322,RevisedCalcs!$AE$65:$AJ$72,2,FALSE)</f>
        <v>240</v>
      </c>
      <c r="AM322" s="92" t="str">
        <f t="shared" si="103"/>
        <v>-10 to 0</v>
      </c>
      <c r="AN322" s="93">
        <f t="shared" si="104"/>
        <v>0</v>
      </c>
      <c r="AO322" s="93" t="str">
        <f t="shared" si="111"/>
        <v>o</v>
      </c>
      <c r="AP322" s="94" t="str">
        <f t="shared" si="105"/>
        <v/>
      </c>
      <c r="AQ322" s="54">
        <v>0</v>
      </c>
      <c r="AR322" s="214">
        <f t="shared" si="106"/>
        <v>0</v>
      </c>
      <c r="AS322" s="214">
        <f t="shared" si="112"/>
        <v>0</v>
      </c>
      <c r="AT322" s="282">
        <f t="shared" si="113"/>
        <v>5.7666666666666675</v>
      </c>
      <c r="AU322" s="268">
        <f>IF(F322&gt;0,RevisedCalcs!$AB$53*F322,"")</f>
        <v>0.32073328187536621</v>
      </c>
      <c r="AV322" s="268" t="str">
        <f>IF(AU322&lt;&gt;"","",SUMIFS(RevisedCalcs!$AF$6:$BN$6,RevisedCalcs!$AF$4:$BN$4,"&lt;="&amp;AT322)/10^3*VLOOKUP(AK322,RevisedCalcs!$AE$65:$AJ$72,6,FALSE))</f>
        <v/>
      </c>
      <c r="AW322" s="270" t="str">
        <f ca="1">IF(AU322="","",IF(AR322=1,-AU322*OFFSET(RevisedCalcs!$AD$79,0,MATCH(E321*24*60,RevisedCalcs!$AE$80:$AI$80,1)),""))</f>
        <v/>
      </c>
      <c r="AX322" s="268">
        <f t="shared" ca="1" si="114"/>
        <v>0.32073328187536621</v>
      </c>
    </row>
    <row r="323" spans="1:50" x14ac:dyDescent="0.3">
      <c r="A323" s="107" t="s">
        <v>496</v>
      </c>
      <c r="B323" s="108">
        <v>96</v>
      </c>
      <c r="C323" s="109" t="s">
        <v>188</v>
      </c>
      <c r="D323" s="110">
        <v>40597.478472222225</v>
      </c>
      <c r="E323" s="111">
        <v>3.3564814814814811E-3</v>
      </c>
      <c r="F323" s="43">
        <v>1.4</v>
      </c>
      <c r="G323" s="41">
        <v>4</v>
      </c>
      <c r="H323" s="97">
        <v>1.5509259319514968E-3</v>
      </c>
      <c r="I323" s="98" t="s">
        <v>593</v>
      </c>
      <c r="J323" s="99">
        <v>2.2333333333333334</v>
      </c>
      <c r="K323" s="112">
        <v>40597.478472222225</v>
      </c>
      <c r="L323" s="46">
        <v>159.80000000000001</v>
      </c>
      <c r="M323" s="101">
        <v>40597.495138888888</v>
      </c>
      <c r="N323" s="106">
        <v>1.0000000000000001E-5</v>
      </c>
      <c r="O323" s="46">
        <v>159.80000000000001</v>
      </c>
      <c r="P323" s="57">
        <v>0</v>
      </c>
      <c r="Q323" s="50">
        <v>3.7222222222222226E-2</v>
      </c>
      <c r="R323" s="103">
        <v>159.80000000000001</v>
      </c>
      <c r="S323" s="104">
        <v>154.38012066569638</v>
      </c>
      <c r="T323" s="57">
        <v>183.2</v>
      </c>
      <c r="U323" s="105"/>
      <c r="V323" s="57">
        <v>159.80000000000001</v>
      </c>
      <c r="W323" s="57">
        <f t="shared" si="95"/>
        <v>5.41987933430363</v>
      </c>
      <c r="X323" s="86">
        <f t="shared" si="96"/>
        <v>108.38700494400001</v>
      </c>
      <c r="Y323" s="86" t="str">
        <f t="shared" si="97"/>
        <v/>
      </c>
      <c r="Z323" s="44">
        <f t="shared" si="98"/>
        <v>0</v>
      </c>
      <c r="AA323" s="44" t="str">
        <f t="shared" si="99"/>
        <v>o</v>
      </c>
      <c r="AB323" s="89">
        <f t="shared" si="117"/>
        <v>51.412995055999993</v>
      </c>
      <c r="AC323" s="89">
        <f t="shared" si="117"/>
        <v>-0.26160269600000002</v>
      </c>
      <c r="AD323" s="44">
        <f t="shared" si="100"/>
        <v>1</v>
      </c>
      <c r="AE323" s="44">
        <v>3.3</v>
      </c>
      <c r="AF323" s="87">
        <f t="shared" si="107"/>
        <v>0</v>
      </c>
      <c r="AG323" s="44">
        <f t="shared" si="108"/>
        <v>0</v>
      </c>
      <c r="AH323" s="90">
        <f t="shared" si="101"/>
        <v>154.38012066569638</v>
      </c>
      <c r="AI323" s="91">
        <f t="shared" si="109"/>
        <v>51.412995055999993</v>
      </c>
      <c r="AJ323" s="82">
        <f t="shared" si="102"/>
        <v>-0.26160269600000002</v>
      </c>
      <c r="AK323" s="271">
        <f t="shared" si="110"/>
        <v>101</v>
      </c>
      <c r="AL323" s="271">
        <f>VLOOKUP(AK323,RevisedCalcs!$AE$65:$AJ$72,2,FALSE)</f>
        <v>3</v>
      </c>
      <c r="AM323" s="92" t="str">
        <f t="shared" si="103"/>
        <v>0 to 10</v>
      </c>
      <c r="AN323" s="93">
        <f t="shared" si="104"/>
        <v>0</v>
      </c>
      <c r="AO323" s="93" t="str">
        <f t="shared" si="111"/>
        <v>o</v>
      </c>
      <c r="AP323" s="94" t="str">
        <f t="shared" si="105"/>
        <v/>
      </c>
      <c r="AQ323" s="54">
        <v>0</v>
      </c>
      <c r="AR323" s="214">
        <f t="shared" si="106"/>
        <v>0</v>
      </c>
      <c r="AS323" s="214">
        <f t="shared" si="112"/>
        <v>0</v>
      </c>
      <c r="AT323" s="282">
        <f t="shared" si="113"/>
        <v>4.833333333333333</v>
      </c>
      <c r="AU323" s="268">
        <f>IF(F323&gt;0,RevisedCalcs!$AB$53*F323,"")</f>
        <v>0.19522895418500552</v>
      </c>
      <c r="AV323" s="268" t="str">
        <f>IF(AU323&lt;&gt;"","",SUMIFS(RevisedCalcs!$AF$6:$BN$6,RevisedCalcs!$AF$4:$BN$4,"&lt;="&amp;AT323)/10^3*VLOOKUP(AK323,RevisedCalcs!$AE$65:$AJ$72,6,FALSE))</f>
        <v/>
      </c>
      <c r="AW323" s="270" t="str">
        <f ca="1">IF(AU323="","",IF(AR323=1,-AU323*OFFSET(RevisedCalcs!$AD$79,0,MATCH(E322*24*60,RevisedCalcs!$AE$80:$AI$80,1)),""))</f>
        <v/>
      </c>
      <c r="AX323" s="268">
        <f t="shared" ca="1" si="114"/>
        <v>0.19522895418500552</v>
      </c>
    </row>
    <row r="324" spans="1:50" x14ac:dyDescent="0.3">
      <c r="A324" s="107" t="s">
        <v>496</v>
      </c>
      <c r="B324" s="108">
        <v>97</v>
      </c>
      <c r="C324" s="109" t="s">
        <v>190</v>
      </c>
      <c r="D324" s="110">
        <v>40597.657638888886</v>
      </c>
      <c r="E324" s="111">
        <v>7.0254629629629634E-3</v>
      </c>
      <c r="F324" s="43">
        <v>3.6</v>
      </c>
      <c r="G324" s="41">
        <v>4</v>
      </c>
      <c r="H324" s="97">
        <v>0.17581018518103519</v>
      </c>
      <c r="I324" s="98" t="s">
        <v>594</v>
      </c>
      <c r="J324" s="99">
        <v>253.16666666666666</v>
      </c>
      <c r="K324" s="112">
        <v>40597.657638888886</v>
      </c>
      <c r="L324" s="46">
        <v>42.8</v>
      </c>
      <c r="M324" s="101">
        <v>40597.661805555559</v>
      </c>
      <c r="N324" s="102">
        <v>9</v>
      </c>
      <c r="O324" s="46">
        <v>42.8</v>
      </c>
      <c r="P324" s="57">
        <v>9</v>
      </c>
      <c r="Q324" s="50">
        <v>4.2194444444444441</v>
      </c>
      <c r="R324" s="103">
        <v>42.8</v>
      </c>
      <c r="S324" s="104">
        <v>46.141758956634774</v>
      </c>
      <c r="T324" s="57">
        <v>159.80000000000001</v>
      </c>
      <c r="U324" s="105"/>
      <c r="V324" s="57">
        <v>33.799999999999997</v>
      </c>
      <c r="W324" s="57">
        <f t="shared" si="95"/>
        <v>12.341758956634777</v>
      </c>
      <c r="X324" s="86">
        <f t="shared" si="96"/>
        <v>13.163400000000003</v>
      </c>
      <c r="Y324" s="86" t="str">
        <f t="shared" si="97"/>
        <v/>
      </c>
      <c r="Z324" s="44">
        <f t="shared" si="98"/>
        <v>0</v>
      </c>
      <c r="AA324" s="44" t="str">
        <f t="shared" si="99"/>
        <v>o</v>
      </c>
      <c r="AB324" s="89">
        <f t="shared" si="117"/>
        <v>46.9634</v>
      </c>
      <c r="AC324" s="89">
        <f t="shared" si="117"/>
        <v>-2.6879999999999988</v>
      </c>
      <c r="AD324" s="44">
        <f t="shared" si="100"/>
        <v>1</v>
      </c>
      <c r="AE324" s="44">
        <v>3.3</v>
      </c>
      <c r="AF324" s="87">
        <f t="shared" si="107"/>
        <v>0</v>
      </c>
      <c r="AG324" s="44">
        <f t="shared" si="108"/>
        <v>0</v>
      </c>
      <c r="AH324" s="90">
        <f t="shared" si="101"/>
        <v>55.141758956634774</v>
      </c>
      <c r="AI324" s="91">
        <f t="shared" si="109"/>
        <v>55.9634</v>
      </c>
      <c r="AJ324" s="82">
        <f t="shared" si="102"/>
        <v>6.3120000000000012</v>
      </c>
      <c r="AK324" s="271">
        <f t="shared" si="110"/>
        <v>106</v>
      </c>
      <c r="AL324" s="271">
        <f>VLOOKUP(AK324,RevisedCalcs!$AE$65:$AJ$72,2,FALSE)</f>
        <v>240</v>
      </c>
      <c r="AM324" s="92" t="str">
        <f t="shared" si="103"/>
        <v>0 to 10</v>
      </c>
      <c r="AN324" s="93">
        <f t="shared" si="104"/>
        <v>0</v>
      </c>
      <c r="AO324" s="93" t="str">
        <f t="shared" si="111"/>
        <v>o</v>
      </c>
      <c r="AP324" s="94" t="str">
        <f t="shared" si="105"/>
        <v/>
      </c>
      <c r="AQ324" s="54">
        <v>0</v>
      </c>
      <c r="AR324" s="214">
        <f t="shared" si="106"/>
        <v>0</v>
      </c>
      <c r="AS324" s="214">
        <f t="shared" si="112"/>
        <v>0</v>
      </c>
      <c r="AT324" s="282">
        <f t="shared" si="113"/>
        <v>10.116666666666667</v>
      </c>
      <c r="AU324" s="268">
        <f>IF(F324&gt;0,RevisedCalcs!$AB$53*F324,"")</f>
        <v>0.50201731076144285</v>
      </c>
      <c r="AV324" s="268" t="str">
        <f>IF(AU324&lt;&gt;"","",SUMIFS(RevisedCalcs!$AF$6:$BN$6,RevisedCalcs!$AF$4:$BN$4,"&lt;="&amp;AT324)/10^3*VLOOKUP(AK324,RevisedCalcs!$AE$65:$AJ$72,6,FALSE))</f>
        <v/>
      </c>
      <c r="AW324" s="270" t="str">
        <f ca="1">IF(AU324="","",IF(AR324=1,-AU324*OFFSET(RevisedCalcs!$AD$79,0,MATCH(E323*24*60,RevisedCalcs!$AE$80:$AI$80,1)),""))</f>
        <v/>
      </c>
      <c r="AX324" s="268">
        <f t="shared" ca="1" si="114"/>
        <v>0.50201731076144285</v>
      </c>
    </row>
    <row r="325" spans="1:50" x14ac:dyDescent="0.3">
      <c r="A325" s="107" t="s">
        <v>496</v>
      </c>
      <c r="B325" s="108">
        <v>98</v>
      </c>
      <c r="C325" s="109" t="s">
        <v>192</v>
      </c>
      <c r="D325" s="110">
        <v>40597.806250000001</v>
      </c>
      <c r="E325" s="111">
        <v>9.3981481481481485E-3</v>
      </c>
      <c r="F325" s="43">
        <v>5.0999999999999996</v>
      </c>
      <c r="G325" s="41">
        <v>4</v>
      </c>
      <c r="H325" s="97">
        <v>0.14158564815443242</v>
      </c>
      <c r="I325" s="98" t="s">
        <v>595</v>
      </c>
      <c r="J325" s="99">
        <v>203.88333333333333</v>
      </c>
      <c r="K325" s="112">
        <v>40597.806250000001</v>
      </c>
      <c r="L325" s="46">
        <v>51.8</v>
      </c>
      <c r="M325" s="101">
        <v>40597.786805555559</v>
      </c>
      <c r="N325" s="102">
        <v>8.6</v>
      </c>
      <c r="O325" s="46">
        <v>51.8</v>
      </c>
      <c r="P325" s="57">
        <v>8.6</v>
      </c>
      <c r="Q325" s="50">
        <v>3.3980555555555556</v>
      </c>
      <c r="R325" s="103">
        <v>51.8</v>
      </c>
      <c r="S325" s="104">
        <v>51.869493351070425</v>
      </c>
      <c r="T325" s="57">
        <v>181.4</v>
      </c>
      <c r="U325" s="105"/>
      <c r="V325" s="57">
        <v>43.199999999999996</v>
      </c>
      <c r="W325" s="57">
        <f t="shared" si="95"/>
        <v>8.6694933510704288</v>
      </c>
      <c r="X325" s="86">
        <f t="shared" si="96"/>
        <v>3.9611599999999996</v>
      </c>
      <c r="Y325" s="86" t="str">
        <f t="shared" si="97"/>
        <v/>
      </c>
      <c r="Z325" s="44">
        <f t="shared" si="98"/>
        <v>1</v>
      </c>
      <c r="AA325" s="44" t="str">
        <f t="shared" si="99"/>
        <v>+</v>
      </c>
      <c r="AB325" s="89">
        <f t="shared" si="117"/>
        <v>47.161159999999995</v>
      </c>
      <c r="AC325" s="89">
        <f t="shared" si="117"/>
        <v>-2.5801599999999993</v>
      </c>
      <c r="AD325" s="44">
        <f t="shared" si="100"/>
        <v>1</v>
      </c>
      <c r="AE325" s="44">
        <v>3.3</v>
      </c>
      <c r="AF325" s="87">
        <f t="shared" si="107"/>
        <v>0</v>
      </c>
      <c r="AG325" s="44">
        <f t="shared" si="108"/>
        <v>0</v>
      </c>
      <c r="AH325" s="90">
        <f t="shared" si="101"/>
        <v>60.469493351070426</v>
      </c>
      <c r="AI325" s="91">
        <f t="shared" si="109"/>
        <v>55.761159999999997</v>
      </c>
      <c r="AJ325" s="82">
        <f t="shared" si="102"/>
        <v>6.0198400000000003</v>
      </c>
      <c r="AK325" s="271">
        <f t="shared" si="110"/>
        <v>106</v>
      </c>
      <c r="AL325" s="271">
        <f>VLOOKUP(AK325,RevisedCalcs!$AE$65:$AJ$72,2,FALSE)</f>
        <v>240</v>
      </c>
      <c r="AM325" s="92" t="str">
        <f t="shared" si="103"/>
        <v>0 to 10</v>
      </c>
      <c r="AN325" s="93">
        <f t="shared" si="104"/>
        <v>1</v>
      </c>
      <c r="AO325" s="93" t="str">
        <f t="shared" si="111"/>
        <v>+</v>
      </c>
      <c r="AP325" s="94" t="str">
        <f t="shared" si="105"/>
        <v/>
      </c>
      <c r="AQ325" s="54">
        <v>0</v>
      </c>
      <c r="AR325" s="214">
        <f t="shared" si="106"/>
        <v>0</v>
      </c>
      <c r="AS325" s="214">
        <f t="shared" si="112"/>
        <v>0</v>
      </c>
      <c r="AT325" s="282">
        <f t="shared" si="113"/>
        <v>13.533333333333333</v>
      </c>
      <c r="AU325" s="268">
        <f>IF(F325&gt;0,RevisedCalcs!$AB$53*F325,"")</f>
        <v>0.71119119024537725</v>
      </c>
      <c r="AV325" s="268" t="str">
        <f>IF(AU325&lt;&gt;"","",SUMIFS(RevisedCalcs!$AF$6:$BN$6,RevisedCalcs!$AF$4:$BN$4,"&lt;="&amp;AT325)/10^3*VLOOKUP(AK325,RevisedCalcs!$AE$65:$AJ$72,6,FALSE))</f>
        <v/>
      </c>
      <c r="AW325" s="270" t="str">
        <f ca="1">IF(AU325="","",IF(AR325=1,-AU325*OFFSET(RevisedCalcs!$AD$79,0,MATCH(E324*24*60,RevisedCalcs!$AE$80:$AI$80,1)),""))</f>
        <v/>
      </c>
      <c r="AX325" s="268">
        <f t="shared" ca="1" si="114"/>
        <v>0.71119119024537725</v>
      </c>
    </row>
    <row r="326" spans="1:50" x14ac:dyDescent="0.3">
      <c r="A326" s="107" t="s">
        <v>496</v>
      </c>
      <c r="B326" s="108">
        <v>99</v>
      </c>
      <c r="C326" s="109" t="s">
        <v>194</v>
      </c>
      <c r="D326" s="110">
        <v>40597.822222222225</v>
      </c>
      <c r="E326" s="111">
        <v>1.2256944444444444E-2</v>
      </c>
      <c r="F326" s="43">
        <v>0.2</v>
      </c>
      <c r="G326" s="41">
        <v>4</v>
      </c>
      <c r="H326" s="97">
        <v>6.5740740756154992E-3</v>
      </c>
      <c r="I326" s="98" t="s">
        <v>596</v>
      </c>
      <c r="J326" s="99">
        <v>9.4666666666666668</v>
      </c>
      <c r="K326" s="112">
        <v>40597.822222222225</v>
      </c>
      <c r="L326" s="46">
        <v>174.2</v>
      </c>
      <c r="M326" s="101">
        <v>40597.828472222223</v>
      </c>
      <c r="N326" s="102">
        <v>8.1</v>
      </c>
      <c r="O326" s="46">
        <v>174.2</v>
      </c>
      <c r="P326" s="57">
        <v>8.1</v>
      </c>
      <c r="Q326" s="50">
        <v>0.15777777777777777</v>
      </c>
      <c r="R326" s="103">
        <v>174.2</v>
      </c>
      <c r="S326" s="104">
        <v>164.9014631443888</v>
      </c>
      <c r="T326" s="57">
        <v>183.2</v>
      </c>
      <c r="U326" s="105"/>
      <c r="V326" s="57">
        <v>166.1</v>
      </c>
      <c r="W326" s="57">
        <f t="shared" si="95"/>
        <v>1.1985368556111951</v>
      </c>
      <c r="X326" s="86">
        <f t="shared" si="96"/>
        <v>118.69164000000001</v>
      </c>
      <c r="Y326" s="86" t="str">
        <f t="shared" si="97"/>
        <v/>
      </c>
      <c r="Z326" s="44">
        <f t="shared" si="98"/>
        <v>0</v>
      </c>
      <c r="AA326" s="44" t="str">
        <f t="shared" si="99"/>
        <v>o</v>
      </c>
      <c r="AB326" s="89">
        <f t="shared" si="117"/>
        <v>47.408359999999995</v>
      </c>
      <c r="AC326" s="89">
        <f t="shared" si="117"/>
        <v>-2.4453599999999991</v>
      </c>
      <c r="AD326" s="44">
        <f t="shared" si="100"/>
        <v>1</v>
      </c>
      <c r="AE326" s="44">
        <v>3.3</v>
      </c>
      <c r="AF326" s="87">
        <f t="shared" si="107"/>
        <v>0</v>
      </c>
      <c r="AG326" s="44">
        <f t="shared" si="108"/>
        <v>0</v>
      </c>
      <c r="AH326" s="90">
        <f t="shared" si="101"/>
        <v>173.00146314438879</v>
      </c>
      <c r="AI326" s="91">
        <f t="shared" si="109"/>
        <v>55.508359999999996</v>
      </c>
      <c r="AJ326" s="82">
        <f t="shared" si="102"/>
        <v>5.6546400000000006</v>
      </c>
      <c r="AK326" s="271">
        <f t="shared" si="110"/>
        <v>102</v>
      </c>
      <c r="AL326" s="271">
        <f>VLOOKUP(AK326,RevisedCalcs!$AE$65:$AJ$72,2,FALSE)</f>
        <v>18</v>
      </c>
      <c r="AM326" s="92" t="str">
        <f t="shared" si="103"/>
        <v>0 to 10</v>
      </c>
      <c r="AN326" s="93">
        <f t="shared" si="104"/>
        <v>0</v>
      </c>
      <c r="AO326" s="93" t="str">
        <f t="shared" si="111"/>
        <v>o</v>
      </c>
      <c r="AP326" s="94" t="str">
        <f t="shared" si="105"/>
        <v/>
      </c>
      <c r="AQ326" s="54">
        <v>0</v>
      </c>
      <c r="AR326" s="214">
        <f t="shared" si="106"/>
        <v>0</v>
      </c>
      <c r="AS326" s="214">
        <f t="shared" si="112"/>
        <v>0</v>
      </c>
      <c r="AT326" s="282">
        <f t="shared" si="113"/>
        <v>17.649999999999999</v>
      </c>
      <c r="AU326" s="268">
        <f>IF(F326&gt;0,RevisedCalcs!$AB$53*F326,"")</f>
        <v>2.7889850597857938E-2</v>
      </c>
      <c r="AV326" s="268" t="str">
        <f>IF(AU326&lt;&gt;"","",SUMIFS(RevisedCalcs!$AF$6:$BN$6,RevisedCalcs!$AF$4:$BN$4,"&lt;="&amp;AT326)/10^3*VLOOKUP(AK326,RevisedCalcs!$AE$65:$AJ$72,6,FALSE))</f>
        <v/>
      </c>
      <c r="AW326" s="270" t="str">
        <f ca="1">IF(AU326="","",IF(AR326=1,-AU326*OFFSET(RevisedCalcs!$AD$79,0,MATCH(E325*24*60,RevisedCalcs!$AE$80:$AI$80,1)),""))</f>
        <v/>
      </c>
      <c r="AX326" s="268">
        <f t="shared" ca="1" si="114"/>
        <v>2.7889850597857938E-2</v>
      </c>
    </row>
    <row r="327" spans="1:50" x14ac:dyDescent="0.3">
      <c r="A327" s="189" t="s">
        <v>496</v>
      </c>
      <c r="B327" s="190">
        <v>100</v>
      </c>
      <c r="C327" s="191" t="s">
        <v>196</v>
      </c>
      <c r="D327" s="192">
        <v>40597.838888888888</v>
      </c>
      <c r="E327" s="193">
        <v>3.1134259259259257E-3</v>
      </c>
      <c r="F327" s="116">
        <v>0</v>
      </c>
      <c r="G327" s="194">
        <v>4</v>
      </c>
      <c r="H327" s="195">
        <v>4.4097222198615782E-3</v>
      </c>
      <c r="I327" s="196" t="s">
        <v>597</v>
      </c>
      <c r="J327" s="197">
        <v>6.35</v>
      </c>
      <c r="K327" s="198">
        <v>40597.838888888888</v>
      </c>
      <c r="L327" s="199">
        <v>179.6</v>
      </c>
      <c r="M327" s="225">
        <v>40597.828472222223</v>
      </c>
      <c r="N327" s="200">
        <v>8.1</v>
      </c>
      <c r="O327" s="199">
        <v>179.6</v>
      </c>
      <c r="P327" s="201">
        <v>8.1</v>
      </c>
      <c r="Q327" s="202">
        <v>0.10583333333333332</v>
      </c>
      <c r="R327" s="203">
        <v>179.6</v>
      </c>
      <c r="S327" s="204">
        <v>169.36154928166667</v>
      </c>
      <c r="T327" s="201">
        <v>183.2</v>
      </c>
      <c r="U327" s="105"/>
      <c r="V327" s="57">
        <v>171.5</v>
      </c>
      <c r="W327" s="57">
        <f t="shared" ref="W327:W390" si="118">ABS(S327-V327)</f>
        <v>2.1384507183333312</v>
      </c>
      <c r="X327" s="86">
        <f t="shared" ref="X327:X390" si="119">ABS(AB327-V327)</f>
        <v>124.09164000000001</v>
      </c>
      <c r="Y327" s="86" t="str">
        <f t="shared" ref="Y327:Y390" si="120">IF(B327=2,"",IF(INT(D327)&lt;&gt;INT(D326),"Y",""))</f>
        <v/>
      </c>
      <c r="Z327" s="44">
        <f t="shared" ref="Z327:Z390" si="121">IF(X327&lt;W327,1,0)</f>
        <v>0</v>
      </c>
      <c r="AA327" s="44" t="str">
        <f t="shared" ref="AA327:AA390" si="122">IF($Z327=1,"+","o")</f>
        <v>o</v>
      </c>
      <c r="AB327" s="89">
        <f t="shared" ref="AB327:AC346" si="123">(AB$3+AB$4*$N327)-$N327</f>
        <v>47.408359999999995</v>
      </c>
      <c r="AC327" s="89">
        <f t="shared" si="123"/>
        <v>-2.4453599999999991</v>
      </c>
      <c r="AD327" s="44">
        <f t="shared" ref="AD327:AD390" si="124">IF(L327-N327&gt;$AD$5,1,0)</f>
        <v>1</v>
      </c>
      <c r="AE327" s="44">
        <v>3.3</v>
      </c>
      <c r="AF327" s="87">
        <f t="shared" si="107"/>
        <v>0</v>
      </c>
      <c r="AG327" s="44">
        <f t="shared" si="108"/>
        <v>0</v>
      </c>
      <c r="AH327" s="90">
        <f t="shared" ref="AH327:AH390" si="125">S327+P327</f>
        <v>177.46154928166666</v>
      </c>
      <c r="AI327" s="91">
        <f t="shared" si="109"/>
        <v>55.508359999999996</v>
      </c>
      <c r="AJ327" s="82">
        <f t="shared" ref="AJ327:AJ390" si="126">AC327+P327</f>
        <v>5.6546400000000006</v>
      </c>
      <c r="AK327" s="271">
        <f t="shared" si="110"/>
        <v>102</v>
      </c>
      <c r="AL327" s="271">
        <f>VLOOKUP(AK327,RevisedCalcs!$AE$65:$AJ$72,2,FALSE)</f>
        <v>18</v>
      </c>
      <c r="AM327" s="92" t="str">
        <f t="shared" ref="AM327:AM390" si="127">IF(P327&lt;-20,"&lt;-20",IF(P327&lt;-10,"-20 to -10",IF(P327&lt;0,"-10 to 0",IF(P327&lt;10,"0 to 10",IF(P327&lt;20,"10 to 20","&gt;=20")))))</f>
        <v>0 to 10</v>
      </c>
      <c r="AN327" s="93">
        <f t="shared" ref="AN327:AN390" si="128">IF(OR(X327&lt;W327,AND(AF327=1,AG327=1)),1,0)</f>
        <v>0</v>
      </c>
      <c r="AO327" s="93" t="str">
        <f t="shared" si="111"/>
        <v>o</v>
      </c>
      <c r="AP327" s="94" t="str">
        <f t="shared" ref="AP327:AP390" si="129">IF(AN327&lt;&gt;Z327,"X","")</f>
        <v/>
      </c>
      <c r="AQ327" s="224">
        <v>1</v>
      </c>
      <c r="AR327" s="214">
        <f t="shared" ref="AR327:AR390" si="130">IF(AND(AQ326=1,J327&lt;=$AR$5),1,0)</f>
        <v>0</v>
      </c>
      <c r="AS327" s="214">
        <f t="shared" si="112"/>
        <v>0</v>
      </c>
      <c r="AT327" s="282">
        <f t="shared" si="113"/>
        <v>4.4833333333333334</v>
      </c>
      <c r="AU327" s="268" t="str">
        <f>IF(F327&gt;0,RevisedCalcs!$AB$53*F327,"")</f>
        <v/>
      </c>
      <c r="AV327" s="268">
        <f>IF(AU327&lt;&gt;"","",SUMIFS(RevisedCalcs!$AF$6:$BN$6,RevisedCalcs!$AF$4:$BN$4,"&lt;="&amp;AT327)/10^3*VLOOKUP(AK327,RevisedCalcs!$AE$65:$AJ$72,6,FALSE))</f>
        <v>0.11851666204489353</v>
      </c>
      <c r="AW327" s="270" t="str">
        <f ca="1">IF(AU327="","",IF(AR327=1,-AU327*OFFSET(RevisedCalcs!$AD$79,0,MATCH(E326*24*60,RevisedCalcs!$AE$80:$AI$80,1)),""))</f>
        <v/>
      </c>
      <c r="AX327" s="268">
        <f t="shared" ca="1" si="114"/>
        <v>0.11851666204489353</v>
      </c>
    </row>
    <row r="328" spans="1:50" x14ac:dyDescent="0.3">
      <c r="A328" s="107" t="s">
        <v>496</v>
      </c>
      <c r="B328" s="108">
        <v>101</v>
      </c>
      <c r="C328" s="109" t="s">
        <v>198</v>
      </c>
      <c r="D328" s="110">
        <v>40597.869444444441</v>
      </c>
      <c r="E328" s="111">
        <v>8.726851851851852E-3</v>
      </c>
      <c r="F328" s="43">
        <v>4.5999999999999996</v>
      </c>
      <c r="G328" s="41">
        <v>4</v>
      </c>
      <c r="H328" s="97">
        <v>2.7442129627161194E-2</v>
      </c>
      <c r="I328" s="98" t="s">
        <v>598</v>
      </c>
      <c r="J328" s="99">
        <v>39.516666666666666</v>
      </c>
      <c r="K328" s="112">
        <v>40597.869444444441</v>
      </c>
      <c r="L328" s="46">
        <v>145.4</v>
      </c>
      <c r="M328" s="101">
        <v>40597.870138888888</v>
      </c>
      <c r="N328" s="102">
        <v>8.6</v>
      </c>
      <c r="O328" s="46">
        <v>145.4</v>
      </c>
      <c r="P328" s="57">
        <v>8.6</v>
      </c>
      <c r="Q328" s="50">
        <v>0.65861111111111115</v>
      </c>
      <c r="R328" s="103">
        <v>145.4</v>
      </c>
      <c r="S328" s="104">
        <v>141.90175230579402</v>
      </c>
      <c r="T328" s="57">
        <v>186.8</v>
      </c>
      <c r="U328" s="105"/>
      <c r="V328" s="57">
        <v>136.80000000000001</v>
      </c>
      <c r="W328" s="57">
        <f t="shared" si="118"/>
        <v>5.1017523057940082</v>
      </c>
      <c r="X328" s="86">
        <f t="shared" si="119"/>
        <v>89.638840000000016</v>
      </c>
      <c r="Y328" s="86" t="str">
        <f t="shared" si="120"/>
        <v/>
      </c>
      <c r="Z328" s="44">
        <f t="shared" si="121"/>
        <v>0</v>
      </c>
      <c r="AA328" s="44" t="str">
        <f t="shared" si="122"/>
        <v>o</v>
      </c>
      <c r="AB328" s="89">
        <f t="shared" si="123"/>
        <v>47.161159999999995</v>
      </c>
      <c r="AC328" s="89">
        <f t="shared" si="123"/>
        <v>-2.5801599999999993</v>
      </c>
      <c r="AD328" s="44">
        <f t="shared" si="124"/>
        <v>1</v>
      </c>
      <c r="AE328" s="44">
        <v>3.3</v>
      </c>
      <c r="AF328" s="87">
        <f t="shared" ref="AF328:AF391" si="131">IF(R328-AH328&gt;$AF$5,1,0)</f>
        <v>0</v>
      </c>
      <c r="AG328" s="44">
        <f t="shared" ref="AG328:AG391" si="132">IF(Q328&gt;=6,1,0)</f>
        <v>0</v>
      </c>
      <c r="AH328" s="90">
        <f t="shared" si="125"/>
        <v>150.50175230579401</v>
      </c>
      <c r="AI328" s="91">
        <f t="shared" ref="AI328:AI391" si="133">AB328+P328</f>
        <v>55.761159999999997</v>
      </c>
      <c r="AJ328" s="82">
        <f t="shared" si="126"/>
        <v>6.0198400000000003</v>
      </c>
      <c r="AK328" s="271">
        <f t="shared" ref="AK328:AK391" si="134">IF(J328&lt;6,101,IF(J328&lt;30,102,IF(J328&lt;60,103,IF(J328&lt;90,104,IF(J328&lt;120,105,IF(J328&lt;360,106,IF(J328&lt;720,107,108)))))))</f>
        <v>103</v>
      </c>
      <c r="AL328" s="271">
        <f>VLOOKUP(AK328,RevisedCalcs!$AE$65:$AJ$72,2,FALSE)</f>
        <v>45</v>
      </c>
      <c r="AM328" s="92" t="str">
        <f t="shared" si="127"/>
        <v>0 to 10</v>
      </c>
      <c r="AN328" s="93">
        <f t="shared" si="128"/>
        <v>0</v>
      </c>
      <c r="AO328" s="93" t="str">
        <f t="shared" ref="AO328:AO391" si="135">IF($AN328=1,"+","o")</f>
        <v>o</v>
      </c>
      <c r="AP328" s="94" t="str">
        <f t="shared" si="129"/>
        <v/>
      </c>
      <c r="AQ328" s="54">
        <v>0</v>
      </c>
      <c r="AR328" s="214">
        <f t="shared" si="130"/>
        <v>0</v>
      </c>
      <c r="AS328" s="214">
        <f t="shared" ref="AS328:AS391" si="136">IF(AND(AQ328=1,AN328=1),1,0)</f>
        <v>0</v>
      </c>
      <c r="AT328" s="282">
        <f t="shared" ref="AT328:AT391" si="137">E328*24*60</f>
        <v>12.566666666666666</v>
      </c>
      <c r="AU328" s="268">
        <f>IF(F328&gt;0,RevisedCalcs!$AB$53*F328,"")</f>
        <v>0.64146656375073241</v>
      </c>
      <c r="AV328" s="268" t="str">
        <f>IF(AU328&lt;&gt;"","",SUMIFS(RevisedCalcs!$AF$6:$BN$6,RevisedCalcs!$AF$4:$BN$4,"&lt;="&amp;AT328)/10^3*VLOOKUP(AK328,RevisedCalcs!$AE$65:$AJ$72,6,FALSE))</f>
        <v/>
      </c>
      <c r="AW328" s="270" t="str">
        <f ca="1">IF(AU328="","",IF(AR328=1,-AU328*OFFSET(RevisedCalcs!$AD$79,0,MATCH(E327*24*60,RevisedCalcs!$AE$80:$AI$80,1)),""))</f>
        <v/>
      </c>
      <c r="AX328" s="268">
        <f t="shared" ref="AX328:AX391" ca="1" si="138">SUM(AU328:AW328)</f>
        <v>0.64146656375073241</v>
      </c>
    </row>
    <row r="329" spans="1:50" x14ac:dyDescent="0.3">
      <c r="A329" s="107" t="s">
        <v>496</v>
      </c>
      <c r="B329" s="108">
        <v>102</v>
      </c>
      <c r="C329" s="109" t="s">
        <v>200</v>
      </c>
      <c r="D329" s="110">
        <v>40597.887499999997</v>
      </c>
      <c r="E329" s="111">
        <v>7.5694444444444446E-3</v>
      </c>
      <c r="F329" s="43">
        <v>4.5</v>
      </c>
      <c r="G329" s="41">
        <v>4</v>
      </c>
      <c r="H329" s="97">
        <v>9.3287037016125396E-3</v>
      </c>
      <c r="I329" s="98" t="s">
        <v>599</v>
      </c>
      <c r="J329" s="99">
        <v>13.433333333333334</v>
      </c>
      <c r="K329" s="112">
        <v>40597.887499999997</v>
      </c>
      <c r="L329" s="46">
        <v>183.2</v>
      </c>
      <c r="M329" s="101">
        <v>40597.870138888888</v>
      </c>
      <c r="N329" s="102">
        <v>8.6</v>
      </c>
      <c r="O329" s="46">
        <v>183.2</v>
      </c>
      <c r="P329" s="57">
        <v>8.6</v>
      </c>
      <c r="Q329" s="50">
        <v>0.22388888888888889</v>
      </c>
      <c r="R329" s="103">
        <v>183.2</v>
      </c>
      <c r="S329" s="104">
        <v>166.07100495521408</v>
      </c>
      <c r="T329" s="57">
        <v>183.2</v>
      </c>
      <c r="U329" s="105"/>
      <c r="V329" s="57">
        <v>174.6</v>
      </c>
      <c r="W329" s="57">
        <f t="shared" si="118"/>
        <v>8.5289950447859155</v>
      </c>
      <c r="X329" s="86">
        <f t="shared" si="119"/>
        <v>127.43884</v>
      </c>
      <c r="Y329" s="86" t="str">
        <f t="shared" si="120"/>
        <v/>
      </c>
      <c r="Z329" s="44">
        <f t="shared" si="121"/>
        <v>0</v>
      </c>
      <c r="AA329" s="44" t="str">
        <f t="shared" si="122"/>
        <v>o</v>
      </c>
      <c r="AB329" s="89">
        <f t="shared" si="123"/>
        <v>47.161159999999995</v>
      </c>
      <c r="AC329" s="89">
        <f t="shared" si="123"/>
        <v>-2.5801599999999993</v>
      </c>
      <c r="AD329" s="44">
        <f t="shared" si="124"/>
        <v>1</v>
      </c>
      <c r="AE329" s="44">
        <v>3.3</v>
      </c>
      <c r="AF329" s="87">
        <f t="shared" si="131"/>
        <v>0</v>
      </c>
      <c r="AG329" s="44">
        <f t="shared" si="132"/>
        <v>0</v>
      </c>
      <c r="AH329" s="90">
        <f t="shared" si="125"/>
        <v>174.67100495521407</v>
      </c>
      <c r="AI329" s="91">
        <f t="shared" si="133"/>
        <v>55.761159999999997</v>
      </c>
      <c r="AJ329" s="82">
        <f t="shared" si="126"/>
        <v>6.0198400000000003</v>
      </c>
      <c r="AK329" s="271">
        <f t="shared" si="134"/>
        <v>102</v>
      </c>
      <c r="AL329" s="271">
        <f>VLOOKUP(AK329,RevisedCalcs!$AE$65:$AJ$72,2,FALSE)</f>
        <v>18</v>
      </c>
      <c r="AM329" s="92" t="str">
        <f t="shared" si="127"/>
        <v>0 to 10</v>
      </c>
      <c r="AN329" s="93">
        <f t="shared" si="128"/>
        <v>0</v>
      </c>
      <c r="AO329" s="93" t="str">
        <f t="shared" si="135"/>
        <v>o</v>
      </c>
      <c r="AP329" s="94" t="str">
        <f t="shared" si="129"/>
        <v/>
      </c>
      <c r="AQ329" s="54">
        <v>0</v>
      </c>
      <c r="AR329" s="214">
        <f t="shared" si="130"/>
        <v>0</v>
      </c>
      <c r="AS329" s="214">
        <f t="shared" si="136"/>
        <v>0</v>
      </c>
      <c r="AT329" s="282">
        <f t="shared" si="137"/>
        <v>10.9</v>
      </c>
      <c r="AU329" s="268">
        <f>IF(F329&gt;0,RevisedCalcs!$AB$53*F329,"")</f>
        <v>0.62752163845180353</v>
      </c>
      <c r="AV329" s="268" t="str">
        <f>IF(AU329&lt;&gt;"","",SUMIFS(RevisedCalcs!$AF$6:$BN$6,RevisedCalcs!$AF$4:$BN$4,"&lt;="&amp;AT329)/10^3*VLOOKUP(AK329,RevisedCalcs!$AE$65:$AJ$72,6,FALSE))</f>
        <v/>
      </c>
      <c r="AW329" s="270" t="str">
        <f ca="1">IF(AU329="","",IF(AR329=1,-AU329*OFFSET(RevisedCalcs!$AD$79,0,MATCH(E328*24*60,RevisedCalcs!$AE$80:$AI$80,1)),""))</f>
        <v/>
      </c>
      <c r="AX329" s="268">
        <f t="shared" ca="1" si="138"/>
        <v>0.62752163845180353</v>
      </c>
    </row>
    <row r="330" spans="1:50" x14ac:dyDescent="0.3">
      <c r="A330" s="189" t="s">
        <v>496</v>
      </c>
      <c r="B330" s="190">
        <v>103</v>
      </c>
      <c r="C330" s="191" t="s">
        <v>202</v>
      </c>
      <c r="D330" s="192">
        <v>40597.988888888889</v>
      </c>
      <c r="E330" s="193">
        <v>3.7384259259259263E-3</v>
      </c>
      <c r="F330" s="116">
        <v>0</v>
      </c>
      <c r="G330" s="194">
        <v>4</v>
      </c>
      <c r="H330" s="195">
        <v>9.3819444446125999E-2</v>
      </c>
      <c r="I330" s="196" t="s">
        <v>600</v>
      </c>
      <c r="J330" s="197">
        <v>135.1</v>
      </c>
      <c r="K330" s="198">
        <v>40597.988888888889</v>
      </c>
      <c r="L330" s="199">
        <v>84.2</v>
      </c>
      <c r="M330" s="101">
        <v>40597.995138888888</v>
      </c>
      <c r="N330" s="200">
        <v>10</v>
      </c>
      <c r="O330" s="199">
        <v>84.2</v>
      </c>
      <c r="P330" s="201">
        <v>10</v>
      </c>
      <c r="Q330" s="202">
        <v>2.2516666666666665</v>
      </c>
      <c r="R330" s="203">
        <v>84.2</v>
      </c>
      <c r="S330" s="204">
        <v>85.243610034263057</v>
      </c>
      <c r="T330" s="201">
        <v>132.80000000000001</v>
      </c>
      <c r="U330" s="105"/>
      <c r="V330" s="57">
        <v>74.2</v>
      </c>
      <c r="W330" s="57">
        <f t="shared" si="118"/>
        <v>11.043610034263054</v>
      </c>
      <c r="X330" s="86">
        <f t="shared" si="119"/>
        <v>27.731000000000009</v>
      </c>
      <c r="Y330" s="86" t="str">
        <f t="shared" si="120"/>
        <v/>
      </c>
      <c r="Z330" s="44">
        <f t="shared" si="121"/>
        <v>0</v>
      </c>
      <c r="AA330" s="44" t="str">
        <f t="shared" si="122"/>
        <v>o</v>
      </c>
      <c r="AB330" s="89">
        <f t="shared" si="123"/>
        <v>46.468999999999994</v>
      </c>
      <c r="AC330" s="89">
        <f t="shared" si="123"/>
        <v>-2.9575999999999993</v>
      </c>
      <c r="AD330" s="44">
        <f t="shared" si="124"/>
        <v>1</v>
      </c>
      <c r="AE330" s="44">
        <v>3.3</v>
      </c>
      <c r="AF330" s="87">
        <f t="shared" si="131"/>
        <v>0</v>
      </c>
      <c r="AG330" s="44">
        <f t="shared" si="132"/>
        <v>0</v>
      </c>
      <c r="AH330" s="90">
        <f t="shared" si="125"/>
        <v>95.243610034263057</v>
      </c>
      <c r="AI330" s="91">
        <f t="shared" si="133"/>
        <v>56.468999999999994</v>
      </c>
      <c r="AJ330" s="82">
        <f t="shared" si="126"/>
        <v>7.0424000000000007</v>
      </c>
      <c r="AK330" s="271">
        <f t="shared" si="134"/>
        <v>106</v>
      </c>
      <c r="AL330" s="271">
        <f>VLOOKUP(AK330,RevisedCalcs!$AE$65:$AJ$72,2,FALSE)</f>
        <v>240</v>
      </c>
      <c r="AM330" s="92" t="str">
        <f t="shared" si="127"/>
        <v>10 to 20</v>
      </c>
      <c r="AN330" s="93">
        <f t="shared" si="128"/>
        <v>0</v>
      </c>
      <c r="AO330" s="93" t="str">
        <f t="shared" si="135"/>
        <v>o</v>
      </c>
      <c r="AP330" s="94" t="str">
        <f t="shared" si="129"/>
        <v/>
      </c>
      <c r="AQ330" s="224">
        <v>1</v>
      </c>
      <c r="AR330" s="214">
        <f t="shared" si="130"/>
        <v>0</v>
      </c>
      <c r="AS330" s="214">
        <f t="shared" si="136"/>
        <v>0</v>
      </c>
      <c r="AT330" s="282">
        <f t="shared" si="137"/>
        <v>5.3833333333333337</v>
      </c>
      <c r="AU330" s="268" t="str">
        <f>IF(F330&gt;0,RevisedCalcs!$AB$53*F330,"")</f>
        <v/>
      </c>
      <c r="AV330" s="268">
        <f>IF(AU330&lt;&gt;"","",SUMIFS(RevisedCalcs!$AF$6:$BN$6,RevisedCalcs!$AF$4:$BN$4,"&lt;="&amp;AT330)/10^3*VLOOKUP(AK330,RevisedCalcs!$AE$65:$AJ$72,6,FALSE))</f>
        <v>0.3469265789497456</v>
      </c>
      <c r="AW330" s="270" t="str">
        <f ca="1">IF(AU330="","",IF(AR330=1,-AU330*OFFSET(RevisedCalcs!$AD$79,0,MATCH(E329*24*60,RevisedCalcs!$AE$80:$AI$80,1)),""))</f>
        <v/>
      </c>
      <c r="AX330" s="268">
        <f t="shared" ca="1" si="138"/>
        <v>0.3469265789497456</v>
      </c>
    </row>
    <row r="331" spans="1:50" x14ac:dyDescent="0.3">
      <c r="A331" s="107" t="s">
        <v>496</v>
      </c>
      <c r="B331" s="108">
        <v>104</v>
      </c>
      <c r="C331" s="109" t="s">
        <v>204</v>
      </c>
      <c r="D331" s="110">
        <v>40598.331944444442</v>
      </c>
      <c r="E331" s="111">
        <v>2.2129629629629628E-2</v>
      </c>
      <c r="F331" s="43">
        <v>5.5</v>
      </c>
      <c r="G331" s="41">
        <v>5</v>
      </c>
      <c r="H331" s="97">
        <v>0.33931712962657912</v>
      </c>
      <c r="I331" s="98" t="s">
        <v>601</v>
      </c>
      <c r="J331" s="99">
        <v>488.61666666666667</v>
      </c>
      <c r="K331" s="112">
        <v>40598.331944444442</v>
      </c>
      <c r="L331" s="46">
        <v>62.6</v>
      </c>
      <c r="M331" s="101">
        <v>40598.328472222223</v>
      </c>
      <c r="N331" s="106">
        <v>1.0000000000000001E-5</v>
      </c>
      <c r="O331" s="46">
        <v>62.6</v>
      </c>
      <c r="P331" s="57">
        <v>0</v>
      </c>
      <c r="Q331" s="50">
        <v>8.1436111111111114</v>
      </c>
      <c r="R331" s="103">
        <v>62.6</v>
      </c>
      <c r="S331" s="104">
        <v>10.225050261978611</v>
      </c>
      <c r="T331" s="57">
        <v>183.2</v>
      </c>
      <c r="U331" s="105"/>
      <c r="V331" s="86">
        <v>62.6</v>
      </c>
      <c r="W331" s="86">
        <f t="shared" si="118"/>
        <v>52.374949738021392</v>
      </c>
      <c r="X331" s="86">
        <f t="shared" si="119"/>
        <v>11.187004944000009</v>
      </c>
      <c r="Y331" s="86" t="str">
        <f t="shared" si="120"/>
        <v>Y</v>
      </c>
      <c r="Z331" s="88">
        <f t="shared" si="121"/>
        <v>1</v>
      </c>
      <c r="AA331" s="88" t="str">
        <f t="shared" si="122"/>
        <v>+</v>
      </c>
      <c r="AB331" s="89">
        <f t="shared" si="123"/>
        <v>51.412995055999993</v>
      </c>
      <c r="AC331" s="89">
        <f t="shared" si="123"/>
        <v>-0.26160269600000002</v>
      </c>
      <c r="AD331" s="88">
        <f t="shared" si="124"/>
        <v>1</v>
      </c>
      <c r="AE331" s="88">
        <v>3.3</v>
      </c>
      <c r="AF331" s="87">
        <f t="shared" si="131"/>
        <v>1</v>
      </c>
      <c r="AG331" s="88">
        <f t="shared" si="132"/>
        <v>1</v>
      </c>
      <c r="AH331" s="90">
        <f t="shared" si="125"/>
        <v>10.225050261978611</v>
      </c>
      <c r="AI331" s="91">
        <f t="shared" si="133"/>
        <v>51.412995055999993</v>
      </c>
      <c r="AJ331" s="82">
        <f t="shared" si="126"/>
        <v>-0.26160269600000002</v>
      </c>
      <c r="AK331" s="271">
        <f t="shared" si="134"/>
        <v>107</v>
      </c>
      <c r="AL331" s="271">
        <f>VLOOKUP(AK331,RevisedCalcs!$AE$65:$AJ$72,2,FALSE)</f>
        <v>540</v>
      </c>
      <c r="AM331" s="92" t="str">
        <f t="shared" si="127"/>
        <v>0 to 10</v>
      </c>
      <c r="AN331" s="93">
        <f t="shared" si="128"/>
        <v>1</v>
      </c>
      <c r="AO331" s="93" t="str">
        <f t="shared" si="135"/>
        <v>+</v>
      </c>
      <c r="AP331" s="94" t="str">
        <f t="shared" si="129"/>
        <v/>
      </c>
      <c r="AQ331" s="54">
        <v>0</v>
      </c>
      <c r="AR331" s="214">
        <f t="shared" si="130"/>
        <v>0</v>
      </c>
      <c r="AS331" s="214">
        <f t="shared" si="136"/>
        <v>0</v>
      </c>
      <c r="AT331" s="282">
        <f t="shared" si="137"/>
        <v>31.866666666666667</v>
      </c>
      <c r="AU331" s="268">
        <f>IF(F331&gt;0,RevisedCalcs!$AB$53*F331,"")</f>
        <v>0.76697089144109321</v>
      </c>
      <c r="AV331" s="268" t="str">
        <f>IF(AU331&lt;&gt;"","",SUMIFS(RevisedCalcs!$AF$6:$BN$6,RevisedCalcs!$AF$4:$BN$4,"&lt;="&amp;AT331)/10^3*VLOOKUP(AK331,RevisedCalcs!$AE$65:$AJ$72,6,FALSE))</f>
        <v/>
      </c>
      <c r="AW331" s="270" t="str">
        <f ca="1">IF(AU331="","",IF(AR331=1,-AU331*OFFSET(RevisedCalcs!$AD$79,0,MATCH(E330*24*60,RevisedCalcs!$AE$80:$AI$80,1)),""))</f>
        <v/>
      </c>
      <c r="AX331" s="268">
        <f t="shared" ca="1" si="138"/>
        <v>0.76697089144109321</v>
      </c>
    </row>
    <row r="332" spans="1:50" x14ac:dyDescent="0.3">
      <c r="A332" s="107" t="s">
        <v>496</v>
      </c>
      <c r="B332" s="108">
        <v>105</v>
      </c>
      <c r="C332" s="109" t="s">
        <v>206</v>
      </c>
      <c r="D332" s="110">
        <v>40598.425000000003</v>
      </c>
      <c r="E332" s="111">
        <v>8.0208333333333329E-3</v>
      </c>
      <c r="F332" s="43">
        <v>5.0999999999999996</v>
      </c>
      <c r="G332" s="41">
        <v>5</v>
      </c>
      <c r="H332" s="97">
        <v>7.0925925931078382E-2</v>
      </c>
      <c r="I332" s="98" t="s">
        <v>602</v>
      </c>
      <c r="J332" s="99">
        <v>102.13333333333334</v>
      </c>
      <c r="K332" s="112">
        <v>40598.425000000003</v>
      </c>
      <c r="L332" s="46">
        <v>93.2</v>
      </c>
      <c r="M332" s="101">
        <v>40598.411805555559</v>
      </c>
      <c r="N332" s="106">
        <v>1.0000000000000001E-5</v>
      </c>
      <c r="O332" s="46">
        <v>93.2</v>
      </c>
      <c r="P332" s="57">
        <v>0</v>
      </c>
      <c r="Q332" s="50">
        <v>1.7022222222222223</v>
      </c>
      <c r="R332" s="103">
        <v>93.2</v>
      </c>
      <c r="S332" s="104">
        <v>107.19358063397539</v>
      </c>
      <c r="T332" s="57">
        <v>181.4</v>
      </c>
      <c r="U332" s="105"/>
      <c r="V332" s="57">
        <v>93.2</v>
      </c>
      <c r="W332" s="57">
        <f t="shared" si="118"/>
        <v>13.993580633975384</v>
      </c>
      <c r="X332" s="86">
        <f t="shared" si="119"/>
        <v>41.78700494400001</v>
      </c>
      <c r="Y332" s="86" t="str">
        <f t="shared" si="120"/>
        <v/>
      </c>
      <c r="Z332" s="44">
        <f t="shared" si="121"/>
        <v>0</v>
      </c>
      <c r="AA332" s="44" t="str">
        <f t="shared" si="122"/>
        <v>o</v>
      </c>
      <c r="AB332" s="89">
        <f t="shared" si="123"/>
        <v>51.412995055999993</v>
      </c>
      <c r="AC332" s="89">
        <f t="shared" si="123"/>
        <v>-0.26160269600000002</v>
      </c>
      <c r="AD332" s="44">
        <f t="shared" si="124"/>
        <v>1</v>
      </c>
      <c r="AE332" s="44">
        <v>3.3</v>
      </c>
      <c r="AF332" s="87">
        <f t="shared" si="131"/>
        <v>0</v>
      </c>
      <c r="AG332" s="44">
        <f t="shared" si="132"/>
        <v>0</v>
      </c>
      <c r="AH332" s="90">
        <f t="shared" si="125"/>
        <v>107.19358063397539</v>
      </c>
      <c r="AI332" s="91">
        <f t="shared" si="133"/>
        <v>51.412995055999993</v>
      </c>
      <c r="AJ332" s="82">
        <f t="shared" si="126"/>
        <v>-0.26160269600000002</v>
      </c>
      <c r="AK332" s="271">
        <f t="shared" si="134"/>
        <v>105</v>
      </c>
      <c r="AL332" s="271">
        <f>VLOOKUP(AK332,RevisedCalcs!$AE$65:$AJ$72,2,FALSE)</f>
        <v>105</v>
      </c>
      <c r="AM332" s="92" t="str">
        <f t="shared" si="127"/>
        <v>0 to 10</v>
      </c>
      <c r="AN332" s="93">
        <f t="shared" si="128"/>
        <v>0</v>
      </c>
      <c r="AO332" s="93" t="str">
        <f t="shared" si="135"/>
        <v>o</v>
      </c>
      <c r="AP332" s="94" t="str">
        <f t="shared" si="129"/>
        <v/>
      </c>
      <c r="AQ332" s="54">
        <v>0</v>
      </c>
      <c r="AR332" s="214">
        <f t="shared" si="130"/>
        <v>0</v>
      </c>
      <c r="AS332" s="214">
        <f t="shared" si="136"/>
        <v>0</v>
      </c>
      <c r="AT332" s="282">
        <f t="shared" si="137"/>
        <v>11.55</v>
      </c>
      <c r="AU332" s="268">
        <f>IF(F332&gt;0,RevisedCalcs!$AB$53*F332,"")</f>
        <v>0.71119119024537725</v>
      </c>
      <c r="AV332" s="268" t="str">
        <f>IF(AU332&lt;&gt;"","",SUMIFS(RevisedCalcs!$AF$6:$BN$6,RevisedCalcs!$AF$4:$BN$4,"&lt;="&amp;AT332)/10^3*VLOOKUP(AK332,RevisedCalcs!$AE$65:$AJ$72,6,FALSE))</f>
        <v/>
      </c>
      <c r="AW332" s="270" t="str">
        <f ca="1">IF(AU332="","",IF(AR332=1,-AU332*OFFSET(RevisedCalcs!$AD$79,0,MATCH(E331*24*60,RevisedCalcs!$AE$80:$AI$80,1)),""))</f>
        <v/>
      </c>
      <c r="AX332" s="268">
        <f t="shared" ca="1" si="138"/>
        <v>0.71119119024537725</v>
      </c>
    </row>
    <row r="333" spans="1:50" x14ac:dyDescent="0.3">
      <c r="A333" s="107" t="s">
        <v>496</v>
      </c>
      <c r="B333" s="108">
        <v>106</v>
      </c>
      <c r="C333" s="109" t="s">
        <v>208</v>
      </c>
      <c r="D333" s="110">
        <v>40598.436805555553</v>
      </c>
      <c r="E333" s="111">
        <v>8.726851851851852E-3</v>
      </c>
      <c r="F333" s="43">
        <v>5.5</v>
      </c>
      <c r="G333" s="41">
        <v>5</v>
      </c>
      <c r="H333" s="97">
        <v>3.7847222192795016E-3</v>
      </c>
      <c r="I333" s="98" t="s">
        <v>603</v>
      </c>
      <c r="J333" s="99">
        <v>5.45</v>
      </c>
      <c r="K333" s="112">
        <v>40598.436805555553</v>
      </c>
      <c r="L333" s="46">
        <v>177.8</v>
      </c>
      <c r="M333" s="101">
        <v>40598.453472222223</v>
      </c>
      <c r="N333" s="102">
        <v>5</v>
      </c>
      <c r="O333" s="46">
        <v>177.8</v>
      </c>
      <c r="P333" s="57">
        <v>5</v>
      </c>
      <c r="Q333" s="50">
        <v>9.0833333333333335E-2</v>
      </c>
      <c r="R333" s="103">
        <v>177.8</v>
      </c>
      <c r="S333" s="104">
        <v>171.42663763573717</v>
      </c>
      <c r="T333" s="57">
        <v>183.2</v>
      </c>
      <c r="U333" s="105"/>
      <c r="V333" s="57">
        <v>172.8</v>
      </c>
      <c r="W333" s="57">
        <f t="shared" si="118"/>
        <v>1.3733623642628459</v>
      </c>
      <c r="X333" s="86">
        <f t="shared" si="119"/>
        <v>123.85900000000001</v>
      </c>
      <c r="Y333" s="86" t="str">
        <f t="shared" si="120"/>
        <v/>
      </c>
      <c r="Z333" s="44">
        <f t="shared" si="121"/>
        <v>0</v>
      </c>
      <c r="AA333" s="44" t="str">
        <f t="shared" si="122"/>
        <v>o</v>
      </c>
      <c r="AB333" s="89">
        <f t="shared" si="123"/>
        <v>48.940999999999995</v>
      </c>
      <c r="AC333" s="89">
        <f t="shared" si="123"/>
        <v>-1.6095999999999999</v>
      </c>
      <c r="AD333" s="44">
        <f t="shared" si="124"/>
        <v>1</v>
      </c>
      <c r="AE333" s="44">
        <v>3.3</v>
      </c>
      <c r="AF333" s="87">
        <f t="shared" si="131"/>
        <v>0</v>
      </c>
      <c r="AG333" s="44">
        <f t="shared" si="132"/>
        <v>0</v>
      </c>
      <c r="AH333" s="90">
        <f t="shared" si="125"/>
        <v>176.42663763573717</v>
      </c>
      <c r="AI333" s="91">
        <f t="shared" si="133"/>
        <v>53.940999999999995</v>
      </c>
      <c r="AJ333" s="82">
        <f t="shared" si="126"/>
        <v>3.3904000000000001</v>
      </c>
      <c r="AK333" s="271">
        <f t="shared" si="134"/>
        <v>101</v>
      </c>
      <c r="AL333" s="271">
        <f>VLOOKUP(AK333,RevisedCalcs!$AE$65:$AJ$72,2,FALSE)</f>
        <v>3</v>
      </c>
      <c r="AM333" s="92" t="str">
        <f t="shared" si="127"/>
        <v>0 to 10</v>
      </c>
      <c r="AN333" s="93">
        <f t="shared" si="128"/>
        <v>0</v>
      </c>
      <c r="AO333" s="93" t="str">
        <f t="shared" si="135"/>
        <v>o</v>
      </c>
      <c r="AP333" s="94" t="str">
        <f t="shared" si="129"/>
        <v/>
      </c>
      <c r="AQ333" s="54">
        <v>0</v>
      </c>
      <c r="AR333" s="214">
        <f t="shared" si="130"/>
        <v>0</v>
      </c>
      <c r="AS333" s="214">
        <f t="shared" si="136"/>
        <v>0</v>
      </c>
      <c r="AT333" s="282">
        <f t="shared" si="137"/>
        <v>12.566666666666666</v>
      </c>
      <c r="AU333" s="268">
        <f>IF(F333&gt;0,RevisedCalcs!$AB$53*F333,"")</f>
        <v>0.76697089144109321</v>
      </c>
      <c r="AV333" s="268" t="str">
        <f>IF(AU333&lt;&gt;"","",SUMIFS(RevisedCalcs!$AF$6:$BN$6,RevisedCalcs!$AF$4:$BN$4,"&lt;="&amp;AT333)/10^3*VLOOKUP(AK333,RevisedCalcs!$AE$65:$AJ$72,6,FALSE))</f>
        <v/>
      </c>
      <c r="AW333" s="270" t="str">
        <f ca="1">IF(AU333="","",IF(AR333=1,-AU333*OFFSET(RevisedCalcs!$AD$79,0,MATCH(E332*24*60,RevisedCalcs!$AE$80:$AI$80,1)),""))</f>
        <v/>
      </c>
      <c r="AX333" s="268">
        <f t="shared" ca="1" si="138"/>
        <v>0.76697089144109321</v>
      </c>
    </row>
    <row r="334" spans="1:50" x14ac:dyDescent="0.3">
      <c r="A334" s="107" t="s">
        <v>496</v>
      </c>
      <c r="B334" s="108">
        <v>107</v>
      </c>
      <c r="C334" s="109" t="s">
        <v>209</v>
      </c>
      <c r="D334" s="110">
        <v>40598.525000000001</v>
      </c>
      <c r="E334" s="111">
        <v>1.5046296296296294E-3</v>
      </c>
      <c r="F334" s="43">
        <v>0.2</v>
      </c>
      <c r="G334" s="41">
        <v>5</v>
      </c>
      <c r="H334" s="97">
        <v>7.9467592593573499E-2</v>
      </c>
      <c r="I334" s="98" t="s">
        <v>604</v>
      </c>
      <c r="J334" s="99">
        <v>114.43333333333334</v>
      </c>
      <c r="K334" s="112">
        <v>40598.525000000001</v>
      </c>
      <c r="L334" s="46">
        <v>89.6</v>
      </c>
      <c r="M334" s="101">
        <v>40598.536805555559</v>
      </c>
      <c r="N334" s="102">
        <v>10.9</v>
      </c>
      <c r="O334" s="46">
        <v>89.6</v>
      </c>
      <c r="P334" s="57">
        <v>10.9</v>
      </c>
      <c r="Q334" s="50">
        <v>1.9072222222222224</v>
      </c>
      <c r="R334" s="103">
        <v>89.6</v>
      </c>
      <c r="S334" s="104">
        <v>94.514297239707034</v>
      </c>
      <c r="T334" s="57">
        <v>107.6</v>
      </c>
      <c r="U334" s="105"/>
      <c r="V334" s="57">
        <v>78.699999999999989</v>
      </c>
      <c r="W334" s="57">
        <f t="shared" si="118"/>
        <v>15.814297239707045</v>
      </c>
      <c r="X334" s="86">
        <f t="shared" si="119"/>
        <v>32.675959999999989</v>
      </c>
      <c r="Y334" s="86" t="str">
        <f t="shared" si="120"/>
        <v/>
      </c>
      <c r="Z334" s="44">
        <f t="shared" si="121"/>
        <v>0</v>
      </c>
      <c r="AA334" s="44" t="str">
        <f t="shared" si="122"/>
        <v>o</v>
      </c>
      <c r="AB334" s="89">
        <f t="shared" si="123"/>
        <v>46.024039999999999</v>
      </c>
      <c r="AC334" s="89">
        <f t="shared" si="123"/>
        <v>-3.2002399999999991</v>
      </c>
      <c r="AD334" s="44">
        <f t="shared" si="124"/>
        <v>1</v>
      </c>
      <c r="AE334" s="44">
        <v>3.3</v>
      </c>
      <c r="AF334" s="87">
        <f t="shared" si="131"/>
        <v>0</v>
      </c>
      <c r="AG334" s="44">
        <f t="shared" si="132"/>
        <v>0</v>
      </c>
      <c r="AH334" s="90">
        <f t="shared" si="125"/>
        <v>105.41429723970704</v>
      </c>
      <c r="AI334" s="91">
        <f t="shared" si="133"/>
        <v>56.924039999999998</v>
      </c>
      <c r="AJ334" s="82">
        <f t="shared" si="126"/>
        <v>7.6997600000000013</v>
      </c>
      <c r="AK334" s="271">
        <f t="shared" si="134"/>
        <v>105</v>
      </c>
      <c r="AL334" s="271">
        <f>VLOOKUP(AK334,RevisedCalcs!$AE$65:$AJ$72,2,FALSE)</f>
        <v>105</v>
      </c>
      <c r="AM334" s="92" t="str">
        <f t="shared" si="127"/>
        <v>10 to 20</v>
      </c>
      <c r="AN334" s="93">
        <f t="shared" si="128"/>
        <v>0</v>
      </c>
      <c r="AO334" s="93" t="str">
        <f t="shared" si="135"/>
        <v>o</v>
      </c>
      <c r="AP334" s="94" t="str">
        <f t="shared" si="129"/>
        <v/>
      </c>
      <c r="AQ334" s="54">
        <v>0</v>
      </c>
      <c r="AR334" s="214">
        <f t="shared" si="130"/>
        <v>0</v>
      </c>
      <c r="AS334" s="214">
        <f t="shared" si="136"/>
        <v>0</v>
      </c>
      <c r="AT334" s="282">
        <f t="shared" si="137"/>
        <v>2.1666666666666665</v>
      </c>
      <c r="AU334" s="268">
        <f>IF(F334&gt;0,RevisedCalcs!$AB$53*F334,"")</f>
        <v>2.7889850597857938E-2</v>
      </c>
      <c r="AV334" s="268" t="str">
        <f>IF(AU334&lt;&gt;"","",SUMIFS(RevisedCalcs!$AF$6:$BN$6,RevisedCalcs!$AF$4:$BN$4,"&lt;="&amp;AT334)/10^3*VLOOKUP(AK334,RevisedCalcs!$AE$65:$AJ$72,6,FALSE))</f>
        <v/>
      </c>
      <c r="AW334" s="270" t="str">
        <f ca="1">IF(AU334="","",IF(AR334=1,-AU334*OFFSET(RevisedCalcs!$AD$79,0,MATCH(E333*24*60,RevisedCalcs!$AE$80:$AI$80,1)),""))</f>
        <v/>
      </c>
      <c r="AX334" s="268">
        <f t="shared" ca="1" si="138"/>
        <v>2.7889850597857938E-2</v>
      </c>
    </row>
    <row r="335" spans="1:50" x14ac:dyDescent="0.3">
      <c r="A335" s="107" t="s">
        <v>496</v>
      </c>
      <c r="B335" s="108">
        <v>108</v>
      </c>
      <c r="C335" s="109" t="s">
        <v>211</v>
      </c>
      <c r="D335" s="110">
        <v>40598.527777777781</v>
      </c>
      <c r="E335" s="111">
        <v>7.6041666666666662E-3</v>
      </c>
      <c r="F335" s="43">
        <v>3.5</v>
      </c>
      <c r="G335" s="41">
        <v>5</v>
      </c>
      <c r="H335" s="97">
        <v>1.2731481474475004E-3</v>
      </c>
      <c r="I335" s="98" t="s">
        <v>605</v>
      </c>
      <c r="J335" s="99">
        <v>1.8333333333333335</v>
      </c>
      <c r="K335" s="112">
        <v>40598.527777777781</v>
      </c>
      <c r="L335" s="46">
        <v>113</v>
      </c>
      <c r="M335" s="101">
        <v>40598.536805555559</v>
      </c>
      <c r="N335" s="102">
        <v>10.9</v>
      </c>
      <c r="O335" s="46">
        <v>113</v>
      </c>
      <c r="P335" s="57">
        <v>10.9</v>
      </c>
      <c r="Q335" s="50">
        <v>3.0555555555555558E-2</v>
      </c>
      <c r="R335" s="103">
        <v>113</v>
      </c>
      <c r="S335" s="104">
        <v>95.774170735959984</v>
      </c>
      <c r="T335" s="57">
        <v>179.6</v>
      </c>
      <c r="U335" s="105"/>
      <c r="V335" s="57">
        <v>102.1</v>
      </c>
      <c r="W335" s="57">
        <f t="shared" si="118"/>
        <v>6.32582926404001</v>
      </c>
      <c r="X335" s="86">
        <f t="shared" si="119"/>
        <v>56.075959999999995</v>
      </c>
      <c r="Y335" s="86" t="str">
        <f t="shared" si="120"/>
        <v/>
      </c>
      <c r="Z335" s="44">
        <f t="shared" si="121"/>
        <v>0</v>
      </c>
      <c r="AA335" s="44" t="str">
        <f t="shared" si="122"/>
        <v>o</v>
      </c>
      <c r="AB335" s="89">
        <f t="shared" si="123"/>
        <v>46.024039999999999</v>
      </c>
      <c r="AC335" s="89">
        <f t="shared" si="123"/>
        <v>-3.2002399999999991</v>
      </c>
      <c r="AD335" s="44">
        <f t="shared" si="124"/>
        <v>1</v>
      </c>
      <c r="AE335" s="44">
        <v>3.3</v>
      </c>
      <c r="AF335" s="87">
        <f t="shared" si="131"/>
        <v>0</v>
      </c>
      <c r="AG335" s="44">
        <f t="shared" si="132"/>
        <v>0</v>
      </c>
      <c r="AH335" s="90">
        <f t="shared" si="125"/>
        <v>106.67417073595999</v>
      </c>
      <c r="AI335" s="91">
        <f t="shared" si="133"/>
        <v>56.924039999999998</v>
      </c>
      <c r="AJ335" s="82">
        <f t="shared" si="126"/>
        <v>7.6997600000000013</v>
      </c>
      <c r="AK335" s="271">
        <f t="shared" si="134"/>
        <v>101</v>
      </c>
      <c r="AL335" s="271">
        <f>VLOOKUP(AK335,RevisedCalcs!$AE$65:$AJ$72,2,FALSE)</f>
        <v>3</v>
      </c>
      <c r="AM335" s="92" t="str">
        <f t="shared" si="127"/>
        <v>10 to 20</v>
      </c>
      <c r="AN335" s="93">
        <f t="shared" si="128"/>
        <v>0</v>
      </c>
      <c r="AO335" s="93" t="str">
        <f t="shared" si="135"/>
        <v>o</v>
      </c>
      <c r="AP335" s="94" t="str">
        <f t="shared" si="129"/>
        <v/>
      </c>
      <c r="AQ335" s="54">
        <v>0</v>
      </c>
      <c r="AR335" s="214">
        <f t="shared" si="130"/>
        <v>0</v>
      </c>
      <c r="AS335" s="214">
        <f t="shared" si="136"/>
        <v>0</v>
      </c>
      <c r="AT335" s="282">
        <f t="shared" si="137"/>
        <v>10.95</v>
      </c>
      <c r="AU335" s="268">
        <f>IF(F335&gt;0,RevisedCalcs!$AB$53*F335,"")</f>
        <v>0.48807238546251386</v>
      </c>
      <c r="AV335" s="268" t="str">
        <f>IF(AU335&lt;&gt;"","",SUMIFS(RevisedCalcs!$AF$6:$BN$6,RevisedCalcs!$AF$4:$BN$4,"&lt;="&amp;AT335)/10^3*VLOOKUP(AK335,RevisedCalcs!$AE$65:$AJ$72,6,FALSE))</f>
        <v/>
      </c>
      <c r="AW335" s="270" t="str">
        <f ca="1">IF(AU335="","",IF(AR335=1,-AU335*OFFSET(RevisedCalcs!$AD$79,0,MATCH(E334*24*60,RevisedCalcs!$AE$80:$AI$80,1)),""))</f>
        <v/>
      </c>
      <c r="AX335" s="268">
        <f t="shared" ca="1" si="138"/>
        <v>0.48807238546251386</v>
      </c>
    </row>
    <row r="336" spans="1:50" x14ac:dyDescent="0.3">
      <c r="A336" s="107" t="s">
        <v>496</v>
      </c>
      <c r="B336" s="108">
        <v>109</v>
      </c>
      <c r="C336" s="109" t="s">
        <v>213</v>
      </c>
      <c r="D336" s="110">
        <v>40598.540277777778</v>
      </c>
      <c r="E336" s="111">
        <v>6.0069444444444441E-3</v>
      </c>
      <c r="F336" s="43">
        <v>3.3</v>
      </c>
      <c r="G336" s="41">
        <v>5</v>
      </c>
      <c r="H336" s="97">
        <v>4.8958333281916566E-3</v>
      </c>
      <c r="I336" s="98" t="s">
        <v>606</v>
      </c>
      <c r="J336" s="99">
        <v>7.05</v>
      </c>
      <c r="K336" s="112">
        <v>40598.540277777778</v>
      </c>
      <c r="L336" s="46">
        <v>176</v>
      </c>
      <c r="M336" s="101">
        <v>40598.536805555559</v>
      </c>
      <c r="N336" s="102">
        <v>10.9</v>
      </c>
      <c r="O336" s="46">
        <v>176</v>
      </c>
      <c r="P336" s="57">
        <v>10.9</v>
      </c>
      <c r="Q336" s="50">
        <v>0.11749999999999999</v>
      </c>
      <c r="R336" s="103">
        <v>176</v>
      </c>
      <c r="S336" s="104">
        <v>162.57302616078354</v>
      </c>
      <c r="T336" s="57">
        <v>183.2</v>
      </c>
      <c r="U336" s="105"/>
      <c r="V336" s="57">
        <v>165.1</v>
      </c>
      <c r="W336" s="57">
        <f t="shared" si="118"/>
        <v>2.5269738392164527</v>
      </c>
      <c r="X336" s="86">
        <f t="shared" si="119"/>
        <v>119.07595999999999</v>
      </c>
      <c r="Y336" s="86" t="str">
        <f t="shared" si="120"/>
        <v/>
      </c>
      <c r="Z336" s="44">
        <f t="shared" si="121"/>
        <v>0</v>
      </c>
      <c r="AA336" s="44" t="str">
        <f t="shared" si="122"/>
        <v>o</v>
      </c>
      <c r="AB336" s="89">
        <f t="shared" si="123"/>
        <v>46.024039999999999</v>
      </c>
      <c r="AC336" s="89">
        <f t="shared" si="123"/>
        <v>-3.2002399999999991</v>
      </c>
      <c r="AD336" s="44">
        <f t="shared" si="124"/>
        <v>1</v>
      </c>
      <c r="AE336" s="44">
        <v>3.3</v>
      </c>
      <c r="AF336" s="87">
        <f t="shared" si="131"/>
        <v>0</v>
      </c>
      <c r="AG336" s="44">
        <f t="shared" si="132"/>
        <v>0</v>
      </c>
      <c r="AH336" s="90">
        <f t="shared" si="125"/>
        <v>173.47302616078355</v>
      </c>
      <c r="AI336" s="91">
        <f t="shared" si="133"/>
        <v>56.924039999999998</v>
      </c>
      <c r="AJ336" s="82">
        <f t="shared" si="126"/>
        <v>7.6997600000000013</v>
      </c>
      <c r="AK336" s="271">
        <f t="shared" si="134"/>
        <v>102</v>
      </c>
      <c r="AL336" s="271">
        <f>VLOOKUP(AK336,RevisedCalcs!$AE$65:$AJ$72,2,FALSE)</f>
        <v>18</v>
      </c>
      <c r="AM336" s="92" t="str">
        <f t="shared" si="127"/>
        <v>10 to 20</v>
      </c>
      <c r="AN336" s="93">
        <f t="shared" si="128"/>
        <v>0</v>
      </c>
      <c r="AO336" s="93" t="str">
        <f t="shared" si="135"/>
        <v>o</v>
      </c>
      <c r="AP336" s="94" t="str">
        <f t="shared" si="129"/>
        <v/>
      </c>
      <c r="AQ336" s="54">
        <v>0</v>
      </c>
      <c r="AR336" s="214">
        <f t="shared" si="130"/>
        <v>0</v>
      </c>
      <c r="AS336" s="214">
        <f t="shared" si="136"/>
        <v>0</v>
      </c>
      <c r="AT336" s="282">
        <f t="shared" si="137"/>
        <v>8.65</v>
      </c>
      <c r="AU336" s="268">
        <f>IF(F336&gt;0,RevisedCalcs!$AB$53*F336,"")</f>
        <v>0.46018253486465588</v>
      </c>
      <c r="AV336" s="268" t="str">
        <f>IF(AU336&lt;&gt;"","",SUMIFS(RevisedCalcs!$AF$6:$BN$6,RevisedCalcs!$AF$4:$BN$4,"&lt;="&amp;AT336)/10^3*VLOOKUP(AK336,RevisedCalcs!$AE$65:$AJ$72,6,FALSE))</f>
        <v/>
      </c>
      <c r="AW336" s="270" t="str">
        <f ca="1">IF(AU336="","",IF(AR336=1,-AU336*OFFSET(RevisedCalcs!$AD$79,0,MATCH(E335*24*60,RevisedCalcs!$AE$80:$AI$80,1)),""))</f>
        <v/>
      </c>
      <c r="AX336" s="268">
        <f t="shared" ca="1" si="138"/>
        <v>0.46018253486465588</v>
      </c>
    </row>
    <row r="337" spans="1:50" x14ac:dyDescent="0.3">
      <c r="A337" s="107" t="s">
        <v>496</v>
      </c>
      <c r="B337" s="108">
        <v>110</v>
      </c>
      <c r="C337" s="109" t="s">
        <v>215</v>
      </c>
      <c r="D337" s="110">
        <v>40598.717361111114</v>
      </c>
      <c r="E337" s="111">
        <v>9.386574074074075E-3</v>
      </c>
      <c r="F337" s="43">
        <v>5.0999999999999996</v>
      </c>
      <c r="G337" s="41">
        <v>5</v>
      </c>
      <c r="H337" s="97">
        <v>0.17107638889137888</v>
      </c>
      <c r="I337" s="98" t="s">
        <v>607</v>
      </c>
      <c r="J337" s="99">
        <v>246.35</v>
      </c>
      <c r="K337" s="112">
        <v>40598.717361111114</v>
      </c>
      <c r="L337" s="46">
        <v>57.2</v>
      </c>
      <c r="M337" s="101">
        <v>40598.703472222223</v>
      </c>
      <c r="N337" s="102">
        <v>12.9</v>
      </c>
      <c r="O337" s="46">
        <v>57.2</v>
      </c>
      <c r="P337" s="57">
        <v>12.9</v>
      </c>
      <c r="Q337" s="50">
        <v>4.105833333333333</v>
      </c>
      <c r="R337" s="103">
        <v>57.2</v>
      </c>
      <c r="S337" s="104">
        <v>46.751492652851624</v>
      </c>
      <c r="T337" s="57">
        <v>181.4</v>
      </c>
      <c r="U337" s="105"/>
      <c r="V337" s="57">
        <v>44.300000000000004</v>
      </c>
      <c r="W337" s="57">
        <f t="shared" si="118"/>
        <v>2.4514926528516199</v>
      </c>
      <c r="X337" s="86">
        <f t="shared" si="119"/>
        <v>0.73523999999999745</v>
      </c>
      <c r="Y337" s="86" t="str">
        <f t="shared" si="120"/>
        <v/>
      </c>
      <c r="Z337" s="44">
        <f t="shared" si="121"/>
        <v>1</v>
      </c>
      <c r="AA337" s="44" t="str">
        <f t="shared" si="122"/>
        <v>+</v>
      </c>
      <c r="AB337" s="89">
        <f t="shared" si="123"/>
        <v>45.035240000000002</v>
      </c>
      <c r="AC337" s="89">
        <f t="shared" si="123"/>
        <v>-3.7394399999999983</v>
      </c>
      <c r="AD337" s="44">
        <f t="shared" si="124"/>
        <v>1</v>
      </c>
      <c r="AE337" s="44">
        <v>3.3</v>
      </c>
      <c r="AF337" s="87">
        <f t="shared" si="131"/>
        <v>0</v>
      </c>
      <c r="AG337" s="44">
        <f t="shared" si="132"/>
        <v>0</v>
      </c>
      <c r="AH337" s="90">
        <f t="shared" si="125"/>
        <v>59.651492652851623</v>
      </c>
      <c r="AI337" s="91">
        <f t="shared" si="133"/>
        <v>57.93524</v>
      </c>
      <c r="AJ337" s="82">
        <f t="shared" si="126"/>
        <v>9.160560000000002</v>
      </c>
      <c r="AK337" s="271">
        <f t="shared" si="134"/>
        <v>106</v>
      </c>
      <c r="AL337" s="271">
        <f>VLOOKUP(AK337,RevisedCalcs!$AE$65:$AJ$72,2,FALSE)</f>
        <v>240</v>
      </c>
      <c r="AM337" s="92" t="str">
        <f t="shared" si="127"/>
        <v>10 to 20</v>
      </c>
      <c r="AN337" s="93">
        <f t="shared" si="128"/>
        <v>1</v>
      </c>
      <c r="AO337" s="93" t="str">
        <f t="shared" si="135"/>
        <v>+</v>
      </c>
      <c r="AP337" s="94" t="str">
        <f t="shared" si="129"/>
        <v/>
      </c>
      <c r="AQ337" s="54">
        <v>0</v>
      </c>
      <c r="AR337" s="214">
        <f t="shared" si="130"/>
        <v>0</v>
      </c>
      <c r="AS337" s="214">
        <f t="shared" si="136"/>
        <v>0</v>
      </c>
      <c r="AT337" s="282">
        <f t="shared" si="137"/>
        <v>13.516666666666667</v>
      </c>
      <c r="AU337" s="268">
        <f>IF(F337&gt;0,RevisedCalcs!$AB$53*F337,"")</f>
        <v>0.71119119024537725</v>
      </c>
      <c r="AV337" s="268" t="str">
        <f>IF(AU337&lt;&gt;"","",SUMIFS(RevisedCalcs!$AF$6:$BN$6,RevisedCalcs!$AF$4:$BN$4,"&lt;="&amp;AT337)/10^3*VLOOKUP(AK337,RevisedCalcs!$AE$65:$AJ$72,6,FALSE))</f>
        <v/>
      </c>
      <c r="AW337" s="270" t="str">
        <f ca="1">IF(AU337="","",IF(AR337=1,-AU337*OFFSET(RevisedCalcs!$AD$79,0,MATCH(E336*24*60,RevisedCalcs!$AE$80:$AI$80,1)),""))</f>
        <v/>
      </c>
      <c r="AX337" s="268">
        <f t="shared" ca="1" si="138"/>
        <v>0.71119119024537725</v>
      </c>
    </row>
    <row r="338" spans="1:50" x14ac:dyDescent="0.3">
      <c r="A338" s="107" t="s">
        <v>496</v>
      </c>
      <c r="B338" s="108">
        <v>111</v>
      </c>
      <c r="C338" s="109" t="s">
        <v>217</v>
      </c>
      <c r="D338" s="110">
        <v>40598.915972222225</v>
      </c>
      <c r="E338" s="111">
        <v>1.1527777777777777E-2</v>
      </c>
      <c r="F338" s="43">
        <v>5.6</v>
      </c>
      <c r="G338" s="41">
        <v>5</v>
      </c>
      <c r="H338" s="97">
        <v>0.18922453703999054</v>
      </c>
      <c r="I338" s="98" t="s">
        <v>608</v>
      </c>
      <c r="J338" s="99">
        <v>272.48333333333335</v>
      </c>
      <c r="K338" s="112">
        <v>40598.915972222225</v>
      </c>
      <c r="L338" s="46">
        <v>48.2</v>
      </c>
      <c r="M338" s="101">
        <v>40598.911805555559</v>
      </c>
      <c r="N338" s="102">
        <v>17.100000000000001</v>
      </c>
      <c r="O338" s="46">
        <v>48.2</v>
      </c>
      <c r="P338" s="57">
        <v>17.100000000000001</v>
      </c>
      <c r="Q338" s="50">
        <v>4.5413888888888891</v>
      </c>
      <c r="R338" s="103">
        <v>48.2</v>
      </c>
      <c r="S338" s="104">
        <v>39.324377306314886</v>
      </c>
      <c r="T338" s="57">
        <v>183.2</v>
      </c>
      <c r="U338" s="105"/>
      <c r="V338" s="57">
        <v>31.1</v>
      </c>
      <c r="W338" s="57">
        <f t="shared" si="118"/>
        <v>8.2243773063148851</v>
      </c>
      <c r="X338" s="86">
        <f t="shared" si="119"/>
        <v>11.858759999999997</v>
      </c>
      <c r="Y338" s="86" t="str">
        <f t="shared" si="120"/>
        <v/>
      </c>
      <c r="Z338" s="44">
        <f t="shared" si="121"/>
        <v>0</v>
      </c>
      <c r="AA338" s="44" t="str">
        <f t="shared" si="122"/>
        <v>o</v>
      </c>
      <c r="AB338" s="89">
        <f t="shared" si="123"/>
        <v>42.958759999999998</v>
      </c>
      <c r="AC338" s="89">
        <f t="shared" si="123"/>
        <v>-4.8717599999999983</v>
      </c>
      <c r="AD338" s="44">
        <f t="shared" si="124"/>
        <v>1</v>
      </c>
      <c r="AE338" s="44">
        <v>3.3</v>
      </c>
      <c r="AF338" s="87">
        <f t="shared" si="131"/>
        <v>0</v>
      </c>
      <c r="AG338" s="44">
        <f t="shared" si="132"/>
        <v>0</v>
      </c>
      <c r="AH338" s="90">
        <f t="shared" si="125"/>
        <v>56.424377306314888</v>
      </c>
      <c r="AI338" s="91">
        <f t="shared" si="133"/>
        <v>60.058759999999999</v>
      </c>
      <c r="AJ338" s="82">
        <f t="shared" si="126"/>
        <v>12.228240000000003</v>
      </c>
      <c r="AK338" s="271">
        <f t="shared" si="134"/>
        <v>106</v>
      </c>
      <c r="AL338" s="271">
        <f>VLOOKUP(AK338,RevisedCalcs!$AE$65:$AJ$72,2,FALSE)</f>
        <v>240</v>
      </c>
      <c r="AM338" s="92" t="str">
        <f t="shared" si="127"/>
        <v>10 to 20</v>
      </c>
      <c r="AN338" s="93">
        <f t="shared" si="128"/>
        <v>0</v>
      </c>
      <c r="AO338" s="93" t="str">
        <f t="shared" si="135"/>
        <v>o</v>
      </c>
      <c r="AP338" s="94" t="str">
        <f t="shared" si="129"/>
        <v/>
      </c>
      <c r="AQ338" s="54">
        <v>0</v>
      </c>
      <c r="AR338" s="214">
        <f t="shared" si="130"/>
        <v>0</v>
      </c>
      <c r="AS338" s="214">
        <f t="shared" si="136"/>
        <v>0</v>
      </c>
      <c r="AT338" s="282">
        <f t="shared" si="137"/>
        <v>16.600000000000001</v>
      </c>
      <c r="AU338" s="268">
        <f>IF(F338&gt;0,RevisedCalcs!$AB$53*F338,"")</f>
        <v>0.78091581674002208</v>
      </c>
      <c r="AV338" s="268" t="str">
        <f>IF(AU338&lt;&gt;"","",SUMIFS(RevisedCalcs!$AF$6:$BN$6,RevisedCalcs!$AF$4:$BN$4,"&lt;="&amp;AT338)/10^3*VLOOKUP(AK338,RevisedCalcs!$AE$65:$AJ$72,6,FALSE))</f>
        <v/>
      </c>
      <c r="AW338" s="270" t="str">
        <f ca="1">IF(AU338="","",IF(AR338=1,-AU338*OFFSET(RevisedCalcs!$AD$79,0,MATCH(E337*24*60,RevisedCalcs!$AE$80:$AI$80,1)),""))</f>
        <v/>
      </c>
      <c r="AX338" s="268">
        <f t="shared" ca="1" si="138"/>
        <v>0.78091581674002208</v>
      </c>
    </row>
    <row r="339" spans="1:50" x14ac:dyDescent="0.3">
      <c r="A339" s="107" t="s">
        <v>496</v>
      </c>
      <c r="B339" s="108">
        <v>112</v>
      </c>
      <c r="C339" s="109" t="s">
        <v>219</v>
      </c>
      <c r="D339" s="110">
        <v>40598.986111111109</v>
      </c>
      <c r="E339" s="111">
        <v>9.4560185185185181E-3</v>
      </c>
      <c r="F339" s="43">
        <v>5.0999999999999996</v>
      </c>
      <c r="G339" s="41">
        <v>5</v>
      </c>
      <c r="H339" s="97">
        <v>5.8611111104255542E-2</v>
      </c>
      <c r="I339" s="98" t="s">
        <v>609</v>
      </c>
      <c r="J339" s="99">
        <v>84.4</v>
      </c>
      <c r="K339" s="112">
        <v>40598.986111111109</v>
      </c>
      <c r="L339" s="46">
        <v>111.2</v>
      </c>
      <c r="M339" s="101">
        <v>40598.995138888888</v>
      </c>
      <c r="N339" s="102">
        <v>19</v>
      </c>
      <c r="O339" s="46">
        <v>111.2</v>
      </c>
      <c r="P339" s="57">
        <v>19</v>
      </c>
      <c r="Q339" s="50">
        <v>1.4066666666666667</v>
      </c>
      <c r="R339" s="103">
        <v>111.2</v>
      </c>
      <c r="S339" s="104">
        <v>105.44593196580395</v>
      </c>
      <c r="T339" s="57">
        <v>181.4</v>
      </c>
      <c r="U339" s="105"/>
      <c r="V339" s="57">
        <v>92.2</v>
      </c>
      <c r="W339" s="57">
        <f t="shared" si="118"/>
        <v>13.245931965803948</v>
      </c>
      <c r="X339" s="86">
        <f t="shared" si="119"/>
        <v>50.180600000000005</v>
      </c>
      <c r="Y339" s="86" t="str">
        <f t="shared" si="120"/>
        <v/>
      </c>
      <c r="Z339" s="44">
        <f t="shared" si="121"/>
        <v>0</v>
      </c>
      <c r="AA339" s="44" t="str">
        <f t="shared" si="122"/>
        <v>o</v>
      </c>
      <c r="AB339" s="89">
        <f t="shared" si="123"/>
        <v>42.019399999999997</v>
      </c>
      <c r="AC339" s="89">
        <f t="shared" si="123"/>
        <v>-5.3839999999999986</v>
      </c>
      <c r="AD339" s="44">
        <f t="shared" si="124"/>
        <v>1</v>
      </c>
      <c r="AE339" s="44">
        <v>3.3</v>
      </c>
      <c r="AF339" s="87">
        <f t="shared" si="131"/>
        <v>0</v>
      </c>
      <c r="AG339" s="44">
        <f t="shared" si="132"/>
        <v>0</v>
      </c>
      <c r="AH339" s="90">
        <f t="shared" si="125"/>
        <v>124.44593196580395</v>
      </c>
      <c r="AI339" s="91">
        <f t="shared" si="133"/>
        <v>61.019399999999997</v>
      </c>
      <c r="AJ339" s="82">
        <f t="shared" si="126"/>
        <v>13.616000000000001</v>
      </c>
      <c r="AK339" s="271">
        <f t="shared" si="134"/>
        <v>104</v>
      </c>
      <c r="AL339" s="271">
        <f>VLOOKUP(AK339,RevisedCalcs!$AE$65:$AJ$72,2,FALSE)</f>
        <v>75</v>
      </c>
      <c r="AM339" s="92" t="str">
        <f t="shared" si="127"/>
        <v>10 to 20</v>
      </c>
      <c r="AN339" s="93">
        <f t="shared" si="128"/>
        <v>0</v>
      </c>
      <c r="AO339" s="93" t="str">
        <f t="shared" si="135"/>
        <v>o</v>
      </c>
      <c r="AP339" s="94" t="str">
        <f t="shared" si="129"/>
        <v/>
      </c>
      <c r="AQ339" s="54">
        <v>0</v>
      </c>
      <c r="AR339" s="214">
        <f t="shared" si="130"/>
        <v>0</v>
      </c>
      <c r="AS339" s="214">
        <f t="shared" si="136"/>
        <v>0</v>
      </c>
      <c r="AT339" s="282">
        <f t="shared" si="137"/>
        <v>13.616666666666667</v>
      </c>
      <c r="AU339" s="268">
        <f>IF(F339&gt;0,RevisedCalcs!$AB$53*F339,"")</f>
        <v>0.71119119024537725</v>
      </c>
      <c r="AV339" s="268" t="str">
        <f>IF(AU339&lt;&gt;"","",SUMIFS(RevisedCalcs!$AF$6:$BN$6,RevisedCalcs!$AF$4:$BN$4,"&lt;="&amp;AT339)/10^3*VLOOKUP(AK339,RevisedCalcs!$AE$65:$AJ$72,6,FALSE))</f>
        <v/>
      </c>
      <c r="AW339" s="270" t="str">
        <f ca="1">IF(AU339="","",IF(AR339=1,-AU339*OFFSET(RevisedCalcs!$AD$79,0,MATCH(E338*24*60,RevisedCalcs!$AE$80:$AI$80,1)),""))</f>
        <v/>
      </c>
      <c r="AX339" s="268">
        <f t="shared" ca="1" si="138"/>
        <v>0.71119119024537725</v>
      </c>
    </row>
    <row r="340" spans="1:50" x14ac:dyDescent="0.3">
      <c r="A340" s="189" t="s">
        <v>496</v>
      </c>
      <c r="B340" s="190">
        <v>113</v>
      </c>
      <c r="C340" s="191" t="s">
        <v>221</v>
      </c>
      <c r="D340" s="192">
        <v>40599.442361111112</v>
      </c>
      <c r="E340" s="193">
        <v>3.0324074074074073E-3</v>
      </c>
      <c r="F340" s="116">
        <v>0</v>
      </c>
      <c r="G340" s="194">
        <v>6</v>
      </c>
      <c r="H340" s="195">
        <v>0.4467939814858255</v>
      </c>
      <c r="I340" s="196" t="s">
        <v>610</v>
      </c>
      <c r="J340" s="197">
        <v>643.38333333333333</v>
      </c>
      <c r="K340" s="198">
        <v>40599.442361111112</v>
      </c>
      <c r="L340" s="199">
        <v>44.6</v>
      </c>
      <c r="M340" s="101">
        <v>40599.453472222223</v>
      </c>
      <c r="N340" s="200">
        <v>27</v>
      </c>
      <c r="O340" s="199">
        <v>44.6</v>
      </c>
      <c r="P340" s="201">
        <v>27</v>
      </c>
      <c r="Q340" s="202">
        <v>10.723055555555556</v>
      </c>
      <c r="R340" s="203">
        <v>44.6</v>
      </c>
      <c r="S340" s="204">
        <v>5.2772696011880171</v>
      </c>
      <c r="T340" s="201">
        <v>102.2</v>
      </c>
      <c r="U340" s="105"/>
      <c r="V340" s="86">
        <v>17.600000000000001</v>
      </c>
      <c r="W340" s="86">
        <f t="shared" si="118"/>
        <v>12.322730398811984</v>
      </c>
      <c r="X340" s="86">
        <f t="shared" si="119"/>
        <v>20.464199999999998</v>
      </c>
      <c r="Y340" s="86" t="str">
        <f t="shared" si="120"/>
        <v>Y</v>
      </c>
      <c r="Z340" s="88">
        <f t="shared" si="121"/>
        <v>0</v>
      </c>
      <c r="AA340" s="88" t="str">
        <f t="shared" si="122"/>
        <v>o</v>
      </c>
      <c r="AB340" s="89">
        <f t="shared" si="123"/>
        <v>38.0642</v>
      </c>
      <c r="AC340" s="89">
        <f t="shared" si="123"/>
        <v>-7.5408000000000008</v>
      </c>
      <c r="AD340" s="88">
        <f t="shared" si="124"/>
        <v>0</v>
      </c>
      <c r="AE340" s="88">
        <v>3.3</v>
      </c>
      <c r="AF340" s="87">
        <f t="shared" si="131"/>
        <v>0</v>
      </c>
      <c r="AG340" s="88">
        <f t="shared" si="132"/>
        <v>1</v>
      </c>
      <c r="AH340" s="90">
        <f t="shared" si="125"/>
        <v>32.277269601188017</v>
      </c>
      <c r="AI340" s="91">
        <f t="shared" si="133"/>
        <v>65.0642</v>
      </c>
      <c r="AJ340" s="82">
        <f t="shared" si="126"/>
        <v>19.459199999999999</v>
      </c>
      <c r="AK340" s="271">
        <f t="shared" si="134"/>
        <v>107</v>
      </c>
      <c r="AL340" s="271">
        <f>VLOOKUP(AK340,RevisedCalcs!$AE$65:$AJ$72,2,FALSE)</f>
        <v>540</v>
      </c>
      <c r="AM340" s="92" t="str">
        <f t="shared" si="127"/>
        <v>&gt;=20</v>
      </c>
      <c r="AN340" s="93">
        <f t="shared" si="128"/>
        <v>0</v>
      </c>
      <c r="AO340" s="93" t="str">
        <f t="shared" si="135"/>
        <v>o</v>
      </c>
      <c r="AP340" s="94" t="str">
        <f t="shared" si="129"/>
        <v/>
      </c>
      <c r="AQ340" s="224">
        <v>1</v>
      </c>
      <c r="AR340" s="214">
        <f t="shared" si="130"/>
        <v>0</v>
      </c>
      <c r="AS340" s="214">
        <f t="shared" si="136"/>
        <v>0</v>
      </c>
      <c r="AT340" s="282">
        <f t="shared" si="137"/>
        <v>4.3666666666666663</v>
      </c>
      <c r="AU340" s="268" t="str">
        <f>IF(F340&gt;0,RevisedCalcs!$AB$53*F340,"")</f>
        <v/>
      </c>
      <c r="AV340" s="268">
        <f>IF(AU340&lt;&gt;"","",SUMIFS(RevisedCalcs!$AF$6:$BN$6,RevisedCalcs!$AF$4:$BN$4,"&lt;="&amp;AT340)/10^3*VLOOKUP(AK340,RevisedCalcs!$AE$65:$AJ$72,6,FALSE))</f>
        <v>0.40048938958664765</v>
      </c>
      <c r="AW340" s="270" t="str">
        <f ca="1">IF(AU340="","",IF(AR340=1,-AU340*OFFSET(RevisedCalcs!$AD$79,0,MATCH(E339*24*60,RevisedCalcs!$AE$80:$AI$80,1)),""))</f>
        <v/>
      </c>
      <c r="AX340" s="268">
        <f t="shared" ca="1" si="138"/>
        <v>0.40048938958664765</v>
      </c>
    </row>
    <row r="341" spans="1:50" x14ac:dyDescent="0.3">
      <c r="A341" s="107" t="s">
        <v>496</v>
      </c>
      <c r="B341" s="108">
        <v>114</v>
      </c>
      <c r="C341" s="109" t="s">
        <v>223</v>
      </c>
      <c r="D341" s="110">
        <v>40599.453472222223</v>
      </c>
      <c r="E341" s="111">
        <v>5.6018518518518518E-3</v>
      </c>
      <c r="F341" s="43">
        <v>2.5</v>
      </c>
      <c r="G341" s="41">
        <v>6</v>
      </c>
      <c r="H341" s="97">
        <v>8.0787037004483864E-3</v>
      </c>
      <c r="I341" s="98" t="s">
        <v>611</v>
      </c>
      <c r="J341" s="99">
        <v>11.633333333333333</v>
      </c>
      <c r="K341" s="112">
        <v>40599.453472222223</v>
      </c>
      <c r="L341" s="46">
        <v>104</v>
      </c>
      <c r="M341" s="101">
        <v>40599.453472222223</v>
      </c>
      <c r="N341" s="102">
        <v>27</v>
      </c>
      <c r="O341" s="46">
        <v>104</v>
      </c>
      <c r="P341" s="57">
        <v>27</v>
      </c>
      <c r="Q341" s="50">
        <v>0.19388888888888889</v>
      </c>
      <c r="R341" s="103">
        <v>104</v>
      </c>
      <c r="S341" s="104">
        <v>70.746679889134768</v>
      </c>
      <c r="T341" s="57">
        <v>179.6</v>
      </c>
      <c r="U341" s="105"/>
      <c r="V341" s="57">
        <v>77</v>
      </c>
      <c r="W341" s="57">
        <f t="shared" si="118"/>
        <v>6.2533201108652321</v>
      </c>
      <c r="X341" s="86">
        <f t="shared" si="119"/>
        <v>38.9358</v>
      </c>
      <c r="Y341" s="86" t="str">
        <f t="shared" si="120"/>
        <v/>
      </c>
      <c r="Z341" s="44">
        <f t="shared" si="121"/>
        <v>0</v>
      </c>
      <c r="AA341" s="44" t="str">
        <f t="shared" si="122"/>
        <v>o</v>
      </c>
      <c r="AB341" s="89">
        <f t="shared" si="123"/>
        <v>38.0642</v>
      </c>
      <c r="AC341" s="89">
        <f t="shared" si="123"/>
        <v>-7.5408000000000008</v>
      </c>
      <c r="AD341" s="44">
        <f t="shared" si="124"/>
        <v>1</v>
      </c>
      <c r="AE341" s="44">
        <v>3.3</v>
      </c>
      <c r="AF341" s="87">
        <f t="shared" si="131"/>
        <v>0</v>
      </c>
      <c r="AG341" s="44">
        <f t="shared" si="132"/>
        <v>0</v>
      </c>
      <c r="AH341" s="90">
        <f t="shared" si="125"/>
        <v>97.746679889134768</v>
      </c>
      <c r="AI341" s="91">
        <f t="shared" si="133"/>
        <v>65.0642</v>
      </c>
      <c r="AJ341" s="82">
        <f t="shared" si="126"/>
        <v>19.459199999999999</v>
      </c>
      <c r="AK341" s="271">
        <f t="shared" si="134"/>
        <v>102</v>
      </c>
      <c r="AL341" s="271">
        <f>VLOOKUP(AK341,RevisedCalcs!$AE$65:$AJ$72,2,FALSE)</f>
        <v>18</v>
      </c>
      <c r="AM341" s="92" t="str">
        <f t="shared" si="127"/>
        <v>&gt;=20</v>
      </c>
      <c r="AN341" s="93">
        <f t="shared" si="128"/>
        <v>0</v>
      </c>
      <c r="AO341" s="93" t="str">
        <f t="shared" si="135"/>
        <v>o</v>
      </c>
      <c r="AP341" s="94" t="str">
        <f t="shared" si="129"/>
        <v/>
      </c>
      <c r="AQ341" s="54">
        <v>0</v>
      </c>
      <c r="AR341" s="214">
        <f t="shared" si="130"/>
        <v>1</v>
      </c>
      <c r="AS341" s="214">
        <f t="shared" si="136"/>
        <v>0</v>
      </c>
      <c r="AT341" s="282">
        <f t="shared" si="137"/>
        <v>8.0666666666666664</v>
      </c>
      <c r="AU341" s="268">
        <f>IF(F341&gt;0,RevisedCalcs!$AB$53*F341,"")</f>
        <v>0.34862313247322418</v>
      </c>
      <c r="AV341" s="268" t="str">
        <f>IF(AU341&lt;&gt;"","",SUMIFS(RevisedCalcs!$AF$6:$BN$6,RevisedCalcs!$AF$4:$BN$4,"&lt;="&amp;AT341)/10^3*VLOOKUP(AK341,RevisedCalcs!$AE$65:$AJ$72,6,FALSE))</f>
        <v/>
      </c>
      <c r="AW341" s="270">
        <f ca="1">IF(AU341="","",IF(AR341=1,-AU341*OFFSET(RevisedCalcs!$AD$79,0,MATCH(E340*24*60,RevisedCalcs!$AE$80:$AI$80,1)),""))</f>
        <v>-0.27439112688974071</v>
      </c>
      <c r="AX341" s="268">
        <f t="shared" ca="1" si="138"/>
        <v>7.4232005583483474E-2</v>
      </c>
    </row>
    <row r="342" spans="1:50" x14ac:dyDescent="0.3">
      <c r="A342" s="107" t="s">
        <v>496</v>
      </c>
      <c r="B342" s="108">
        <v>115</v>
      </c>
      <c r="C342" s="109" t="s">
        <v>225</v>
      </c>
      <c r="D342" s="110">
        <v>40599.461111111108</v>
      </c>
      <c r="E342" s="111">
        <v>8.0902777777777778E-3</v>
      </c>
      <c r="F342" s="43">
        <v>3.1</v>
      </c>
      <c r="G342" s="41">
        <v>6</v>
      </c>
      <c r="H342" s="97">
        <v>2.0370370330056176E-3</v>
      </c>
      <c r="I342" s="98" t="s">
        <v>340</v>
      </c>
      <c r="J342" s="99">
        <v>2.9333333333333336</v>
      </c>
      <c r="K342" s="112">
        <v>40599.461111111108</v>
      </c>
      <c r="L342" s="46">
        <v>179.6</v>
      </c>
      <c r="M342" s="101">
        <v>40599.453472222223</v>
      </c>
      <c r="N342" s="102">
        <v>27</v>
      </c>
      <c r="O342" s="46">
        <v>179.6</v>
      </c>
      <c r="P342" s="57">
        <v>27</v>
      </c>
      <c r="Q342" s="50">
        <v>4.8888888888888891E-2</v>
      </c>
      <c r="R342" s="103">
        <v>179.6</v>
      </c>
      <c r="S342" s="104">
        <v>150.26907587542036</v>
      </c>
      <c r="T342" s="57">
        <v>190.4</v>
      </c>
      <c r="U342" s="105"/>
      <c r="V342" s="57">
        <v>152.6</v>
      </c>
      <c r="W342" s="57">
        <f t="shared" si="118"/>
        <v>2.3309241245796386</v>
      </c>
      <c r="X342" s="86">
        <f t="shared" si="119"/>
        <v>114.53579999999999</v>
      </c>
      <c r="Y342" s="86" t="str">
        <f t="shared" si="120"/>
        <v/>
      </c>
      <c r="Z342" s="44">
        <f t="shared" si="121"/>
        <v>0</v>
      </c>
      <c r="AA342" s="44" t="str">
        <f t="shared" si="122"/>
        <v>o</v>
      </c>
      <c r="AB342" s="89">
        <f t="shared" si="123"/>
        <v>38.0642</v>
      </c>
      <c r="AC342" s="89">
        <f t="shared" si="123"/>
        <v>-7.5408000000000008</v>
      </c>
      <c r="AD342" s="44">
        <f t="shared" si="124"/>
        <v>1</v>
      </c>
      <c r="AE342" s="44">
        <v>3.3</v>
      </c>
      <c r="AF342" s="87">
        <f t="shared" si="131"/>
        <v>0</v>
      </c>
      <c r="AG342" s="44">
        <f t="shared" si="132"/>
        <v>0</v>
      </c>
      <c r="AH342" s="90">
        <f t="shared" si="125"/>
        <v>177.26907587542036</v>
      </c>
      <c r="AI342" s="91">
        <f t="shared" si="133"/>
        <v>65.0642</v>
      </c>
      <c r="AJ342" s="82">
        <f t="shared" si="126"/>
        <v>19.459199999999999</v>
      </c>
      <c r="AK342" s="271">
        <f t="shared" si="134"/>
        <v>101</v>
      </c>
      <c r="AL342" s="271">
        <f>VLOOKUP(AK342,RevisedCalcs!$AE$65:$AJ$72,2,FALSE)</f>
        <v>3</v>
      </c>
      <c r="AM342" s="92" t="str">
        <f t="shared" si="127"/>
        <v>&gt;=20</v>
      </c>
      <c r="AN342" s="93">
        <f t="shared" si="128"/>
        <v>0</v>
      </c>
      <c r="AO342" s="93" t="str">
        <f t="shared" si="135"/>
        <v>o</v>
      </c>
      <c r="AP342" s="94" t="str">
        <f t="shared" si="129"/>
        <v/>
      </c>
      <c r="AQ342" s="54">
        <v>0</v>
      </c>
      <c r="AR342" s="214">
        <f t="shared" si="130"/>
        <v>0</v>
      </c>
      <c r="AS342" s="214">
        <f t="shared" si="136"/>
        <v>0</v>
      </c>
      <c r="AT342" s="282">
        <f t="shared" si="137"/>
        <v>11.649999999999999</v>
      </c>
      <c r="AU342" s="268">
        <f>IF(F342&gt;0,RevisedCalcs!$AB$53*F342,"")</f>
        <v>0.43229268426679801</v>
      </c>
      <c r="AV342" s="268" t="str">
        <f>IF(AU342&lt;&gt;"","",SUMIFS(RevisedCalcs!$AF$6:$BN$6,RevisedCalcs!$AF$4:$BN$4,"&lt;="&amp;AT342)/10^3*VLOOKUP(AK342,RevisedCalcs!$AE$65:$AJ$72,6,FALSE))</f>
        <v/>
      </c>
      <c r="AW342" s="270" t="str">
        <f ca="1">IF(AU342="","",IF(AR342=1,-AU342*OFFSET(RevisedCalcs!$AD$79,0,MATCH(E341*24*60,RevisedCalcs!$AE$80:$AI$80,1)),""))</f>
        <v/>
      </c>
      <c r="AX342" s="268">
        <f t="shared" ca="1" si="138"/>
        <v>0.43229268426679801</v>
      </c>
    </row>
    <row r="343" spans="1:50" x14ac:dyDescent="0.3">
      <c r="A343" s="107" t="s">
        <v>496</v>
      </c>
      <c r="B343" s="108">
        <v>116</v>
      </c>
      <c r="C343" s="109" t="s">
        <v>227</v>
      </c>
      <c r="D343" s="110">
        <v>40599.476388888892</v>
      </c>
      <c r="E343" s="111">
        <v>2.5636574074074072E-2</v>
      </c>
      <c r="F343" s="43">
        <v>12.3</v>
      </c>
      <c r="G343" s="41">
        <v>6</v>
      </c>
      <c r="H343" s="97">
        <v>7.187500006693881E-3</v>
      </c>
      <c r="I343" s="98" t="s">
        <v>612</v>
      </c>
      <c r="J343" s="99">
        <v>10.35</v>
      </c>
      <c r="K343" s="112">
        <v>40599.476388888892</v>
      </c>
      <c r="L343" s="46">
        <v>183.2</v>
      </c>
      <c r="M343" s="101">
        <v>40599.495138888888</v>
      </c>
      <c r="N343" s="102">
        <v>28.9</v>
      </c>
      <c r="O343" s="46">
        <v>183.2</v>
      </c>
      <c r="P343" s="57">
        <v>28.9</v>
      </c>
      <c r="Q343" s="50">
        <v>0.17249999999999999</v>
      </c>
      <c r="R343" s="103">
        <v>183.2</v>
      </c>
      <c r="S343" s="104">
        <v>152.96265077743786</v>
      </c>
      <c r="T343" s="57">
        <v>188.6</v>
      </c>
      <c r="U343" s="105"/>
      <c r="V343" s="57">
        <v>154.29999999999998</v>
      </c>
      <c r="W343" s="57">
        <f t="shared" si="118"/>
        <v>1.3373492225621249</v>
      </c>
      <c r="X343" s="86">
        <f t="shared" si="119"/>
        <v>117.17515999999998</v>
      </c>
      <c r="Y343" s="86" t="str">
        <f t="shared" si="120"/>
        <v/>
      </c>
      <c r="Z343" s="44">
        <f t="shared" si="121"/>
        <v>0</v>
      </c>
      <c r="AA343" s="44" t="str">
        <f t="shared" si="122"/>
        <v>o</v>
      </c>
      <c r="AB343" s="89">
        <f t="shared" si="123"/>
        <v>37.124839999999999</v>
      </c>
      <c r="AC343" s="89">
        <f t="shared" si="123"/>
        <v>-8.0530399999999993</v>
      </c>
      <c r="AD343" s="44">
        <f t="shared" si="124"/>
        <v>1</v>
      </c>
      <c r="AE343" s="44">
        <v>3.3</v>
      </c>
      <c r="AF343" s="87">
        <f t="shared" si="131"/>
        <v>0</v>
      </c>
      <c r="AG343" s="44">
        <f t="shared" si="132"/>
        <v>0</v>
      </c>
      <c r="AH343" s="90">
        <f t="shared" si="125"/>
        <v>181.86265077743786</v>
      </c>
      <c r="AI343" s="91">
        <f t="shared" si="133"/>
        <v>66.024839999999998</v>
      </c>
      <c r="AJ343" s="82">
        <f t="shared" si="126"/>
        <v>20.846959999999999</v>
      </c>
      <c r="AK343" s="271">
        <f t="shared" si="134"/>
        <v>102</v>
      </c>
      <c r="AL343" s="271">
        <f>VLOOKUP(AK343,RevisedCalcs!$AE$65:$AJ$72,2,FALSE)</f>
        <v>18</v>
      </c>
      <c r="AM343" s="92" t="str">
        <f t="shared" si="127"/>
        <v>&gt;=20</v>
      </c>
      <c r="AN343" s="93">
        <f t="shared" si="128"/>
        <v>0</v>
      </c>
      <c r="AO343" s="93" t="str">
        <f t="shared" si="135"/>
        <v>o</v>
      </c>
      <c r="AP343" s="94" t="str">
        <f t="shared" si="129"/>
        <v/>
      </c>
      <c r="AQ343" s="54">
        <v>0</v>
      </c>
      <c r="AR343" s="214">
        <f t="shared" si="130"/>
        <v>0</v>
      </c>
      <c r="AS343" s="214">
        <f t="shared" si="136"/>
        <v>0</v>
      </c>
      <c r="AT343" s="282">
        <f t="shared" si="137"/>
        <v>36.916666666666664</v>
      </c>
      <c r="AU343" s="268">
        <f>IF(F343&gt;0,RevisedCalcs!$AB$53*F343,"")</f>
        <v>1.7152258117682631</v>
      </c>
      <c r="AV343" s="268" t="str">
        <f>IF(AU343&lt;&gt;"","",SUMIFS(RevisedCalcs!$AF$6:$BN$6,RevisedCalcs!$AF$4:$BN$4,"&lt;="&amp;AT343)/10^3*VLOOKUP(AK343,RevisedCalcs!$AE$65:$AJ$72,6,FALSE))</f>
        <v/>
      </c>
      <c r="AW343" s="270" t="str">
        <f ca="1">IF(AU343="","",IF(AR343=1,-AU343*OFFSET(RevisedCalcs!$AD$79,0,MATCH(E342*24*60,RevisedCalcs!$AE$80:$AI$80,1)),""))</f>
        <v/>
      </c>
      <c r="AX343" s="268">
        <f t="shared" ca="1" si="138"/>
        <v>1.7152258117682631</v>
      </c>
    </row>
    <row r="344" spans="1:50" x14ac:dyDescent="0.3">
      <c r="A344" s="107" t="s">
        <v>496</v>
      </c>
      <c r="B344" s="108">
        <v>117</v>
      </c>
      <c r="C344" s="109" t="s">
        <v>229</v>
      </c>
      <c r="D344" s="110">
        <v>40599.654166666667</v>
      </c>
      <c r="E344" s="111">
        <v>1.0393518518518519E-2</v>
      </c>
      <c r="F344" s="43">
        <v>4.0999999999999996</v>
      </c>
      <c r="G344" s="41">
        <v>6</v>
      </c>
      <c r="H344" s="97">
        <v>0.15214120370364981</v>
      </c>
      <c r="I344" s="98" t="s">
        <v>613</v>
      </c>
      <c r="J344" s="99">
        <v>219.08333333333334</v>
      </c>
      <c r="K344" s="112">
        <v>40599.654166666667</v>
      </c>
      <c r="L344" s="46">
        <v>122</v>
      </c>
      <c r="M344" s="101">
        <v>40599.661805555559</v>
      </c>
      <c r="N344" s="102">
        <v>27</v>
      </c>
      <c r="O344" s="46">
        <v>122</v>
      </c>
      <c r="P344" s="57">
        <v>27</v>
      </c>
      <c r="Q344" s="50">
        <v>3.651388888888889</v>
      </c>
      <c r="R344" s="103">
        <v>122</v>
      </c>
      <c r="S344" s="104">
        <v>51.187219760181662</v>
      </c>
      <c r="T344" s="57">
        <v>185</v>
      </c>
      <c r="U344" s="105"/>
      <c r="V344" s="57">
        <v>95</v>
      </c>
      <c r="W344" s="57">
        <f t="shared" si="118"/>
        <v>43.812780239818338</v>
      </c>
      <c r="X344" s="86">
        <f t="shared" si="119"/>
        <v>56.9358</v>
      </c>
      <c r="Y344" s="86" t="str">
        <f t="shared" si="120"/>
        <v/>
      </c>
      <c r="Z344" s="44">
        <f t="shared" si="121"/>
        <v>0</v>
      </c>
      <c r="AA344" s="44" t="str">
        <f t="shared" si="122"/>
        <v>o</v>
      </c>
      <c r="AB344" s="89">
        <f t="shared" si="123"/>
        <v>38.0642</v>
      </c>
      <c r="AC344" s="89">
        <f t="shared" si="123"/>
        <v>-7.5408000000000008</v>
      </c>
      <c r="AD344" s="44">
        <f t="shared" si="124"/>
        <v>1</v>
      </c>
      <c r="AE344" s="44">
        <v>3.3</v>
      </c>
      <c r="AF344" s="87">
        <f t="shared" si="131"/>
        <v>1</v>
      </c>
      <c r="AG344" s="44">
        <f t="shared" si="132"/>
        <v>0</v>
      </c>
      <c r="AH344" s="90">
        <f t="shared" si="125"/>
        <v>78.187219760181662</v>
      </c>
      <c r="AI344" s="91">
        <f t="shared" si="133"/>
        <v>65.0642</v>
      </c>
      <c r="AJ344" s="82">
        <f t="shared" si="126"/>
        <v>19.459199999999999</v>
      </c>
      <c r="AK344" s="271">
        <f t="shared" si="134"/>
        <v>106</v>
      </c>
      <c r="AL344" s="271">
        <f>VLOOKUP(AK344,RevisedCalcs!$AE$65:$AJ$72,2,FALSE)</f>
        <v>240</v>
      </c>
      <c r="AM344" s="92" t="str">
        <f t="shared" si="127"/>
        <v>&gt;=20</v>
      </c>
      <c r="AN344" s="93">
        <f t="shared" si="128"/>
        <v>0</v>
      </c>
      <c r="AO344" s="93" t="str">
        <f t="shared" si="135"/>
        <v>o</v>
      </c>
      <c r="AP344" s="94" t="str">
        <f t="shared" si="129"/>
        <v/>
      </c>
      <c r="AQ344" s="54">
        <v>0</v>
      </c>
      <c r="AR344" s="214">
        <f t="shared" si="130"/>
        <v>0</v>
      </c>
      <c r="AS344" s="214">
        <f t="shared" si="136"/>
        <v>0</v>
      </c>
      <c r="AT344" s="282">
        <f t="shared" si="137"/>
        <v>14.966666666666669</v>
      </c>
      <c r="AU344" s="268">
        <f>IF(F344&gt;0,RevisedCalcs!$AB$53*F344,"")</f>
        <v>0.57174193725608757</v>
      </c>
      <c r="AV344" s="268" t="str">
        <f>IF(AU344&lt;&gt;"","",SUMIFS(RevisedCalcs!$AF$6:$BN$6,RevisedCalcs!$AF$4:$BN$4,"&lt;="&amp;AT344)/10^3*VLOOKUP(AK344,RevisedCalcs!$AE$65:$AJ$72,6,FALSE))</f>
        <v/>
      </c>
      <c r="AW344" s="270" t="str">
        <f ca="1">IF(AU344="","",IF(AR344=1,-AU344*OFFSET(RevisedCalcs!$AD$79,0,MATCH(E343*24*60,RevisedCalcs!$AE$80:$AI$80,1)),""))</f>
        <v/>
      </c>
      <c r="AX344" s="268">
        <f t="shared" ca="1" si="138"/>
        <v>0.57174193725608757</v>
      </c>
    </row>
    <row r="345" spans="1:50" x14ac:dyDescent="0.3">
      <c r="A345" s="107" t="s">
        <v>496</v>
      </c>
      <c r="B345" s="108">
        <v>118</v>
      </c>
      <c r="C345" s="109" t="s">
        <v>614</v>
      </c>
      <c r="D345" s="110">
        <v>40599.722222222219</v>
      </c>
      <c r="E345" s="111">
        <v>5.1041666666666666E-3</v>
      </c>
      <c r="F345" s="43">
        <v>1.8</v>
      </c>
      <c r="G345" s="41">
        <v>6</v>
      </c>
      <c r="H345" s="97">
        <v>5.7662037033878732E-2</v>
      </c>
      <c r="I345" s="98" t="s">
        <v>615</v>
      </c>
      <c r="J345" s="99">
        <v>83.033333333333331</v>
      </c>
      <c r="K345" s="112">
        <v>40599.722222222219</v>
      </c>
      <c r="L345" s="46">
        <v>114.8</v>
      </c>
      <c r="M345" s="101">
        <v>40599.718055555553</v>
      </c>
      <c r="N345" s="102">
        <v>23</v>
      </c>
      <c r="O345" s="46">
        <v>114.8</v>
      </c>
      <c r="P345" s="57">
        <v>23</v>
      </c>
      <c r="Q345" s="50">
        <v>1.3838888888888889</v>
      </c>
      <c r="R345" s="103">
        <v>114.8</v>
      </c>
      <c r="S345" s="104">
        <v>104.78189668049509</v>
      </c>
      <c r="T345" s="57">
        <v>183.2</v>
      </c>
      <c r="U345" s="105"/>
      <c r="V345" s="57">
        <v>91.8</v>
      </c>
      <c r="W345" s="57">
        <f t="shared" si="118"/>
        <v>12.981896680495097</v>
      </c>
      <c r="X345" s="86">
        <f t="shared" si="119"/>
        <v>51.758200000000002</v>
      </c>
      <c r="Y345" s="86" t="str">
        <f t="shared" si="120"/>
        <v/>
      </c>
      <c r="Z345" s="44">
        <f t="shared" si="121"/>
        <v>0</v>
      </c>
      <c r="AA345" s="44" t="str">
        <f t="shared" si="122"/>
        <v>o</v>
      </c>
      <c r="AB345" s="89">
        <f t="shared" si="123"/>
        <v>40.041799999999995</v>
      </c>
      <c r="AC345" s="89">
        <f t="shared" si="123"/>
        <v>-6.4623999999999988</v>
      </c>
      <c r="AD345" s="44">
        <f t="shared" si="124"/>
        <v>1</v>
      </c>
      <c r="AE345" s="44">
        <v>3.3</v>
      </c>
      <c r="AF345" s="87">
        <f t="shared" si="131"/>
        <v>0</v>
      </c>
      <c r="AG345" s="44">
        <f t="shared" si="132"/>
        <v>0</v>
      </c>
      <c r="AH345" s="90">
        <f t="shared" si="125"/>
        <v>127.78189668049509</v>
      </c>
      <c r="AI345" s="91">
        <f t="shared" si="133"/>
        <v>63.041799999999995</v>
      </c>
      <c r="AJ345" s="82">
        <f t="shared" si="126"/>
        <v>16.537600000000001</v>
      </c>
      <c r="AK345" s="271">
        <f t="shared" si="134"/>
        <v>104</v>
      </c>
      <c r="AL345" s="271">
        <f>VLOOKUP(AK345,RevisedCalcs!$AE$65:$AJ$72,2,FALSE)</f>
        <v>75</v>
      </c>
      <c r="AM345" s="92" t="str">
        <f t="shared" si="127"/>
        <v>&gt;=20</v>
      </c>
      <c r="AN345" s="93">
        <f t="shared" si="128"/>
        <v>0</v>
      </c>
      <c r="AO345" s="93" t="str">
        <f t="shared" si="135"/>
        <v>o</v>
      </c>
      <c r="AP345" s="94" t="str">
        <f t="shared" si="129"/>
        <v/>
      </c>
      <c r="AQ345" s="54">
        <v>0</v>
      </c>
      <c r="AR345" s="214">
        <f t="shared" si="130"/>
        <v>0</v>
      </c>
      <c r="AS345" s="214">
        <f t="shared" si="136"/>
        <v>0</v>
      </c>
      <c r="AT345" s="282">
        <f t="shared" si="137"/>
        <v>7.35</v>
      </c>
      <c r="AU345" s="268">
        <f>IF(F345&gt;0,RevisedCalcs!$AB$53*F345,"")</f>
        <v>0.25100865538072142</v>
      </c>
      <c r="AV345" s="268" t="str">
        <f>IF(AU345&lt;&gt;"","",SUMIFS(RevisedCalcs!$AF$6:$BN$6,RevisedCalcs!$AF$4:$BN$4,"&lt;="&amp;AT345)/10^3*VLOOKUP(AK345,RevisedCalcs!$AE$65:$AJ$72,6,FALSE))</f>
        <v/>
      </c>
      <c r="AW345" s="270" t="str">
        <f ca="1">IF(AU345="","",IF(AR345=1,-AU345*OFFSET(RevisedCalcs!$AD$79,0,MATCH(E344*24*60,RevisedCalcs!$AE$80:$AI$80,1)),""))</f>
        <v/>
      </c>
      <c r="AX345" s="268">
        <f t="shared" ca="1" si="138"/>
        <v>0.25100865538072142</v>
      </c>
    </row>
    <row r="346" spans="1:50" x14ac:dyDescent="0.3">
      <c r="A346" s="107" t="s">
        <v>496</v>
      </c>
      <c r="B346" s="108">
        <v>119</v>
      </c>
      <c r="C346" s="109" t="s">
        <v>616</v>
      </c>
      <c r="D346" s="110">
        <v>40599.738194444442</v>
      </c>
      <c r="E346" s="111">
        <v>7.5000000000000006E-3</v>
      </c>
      <c r="F346" s="43">
        <v>2.8</v>
      </c>
      <c r="G346" s="41">
        <v>6</v>
      </c>
      <c r="H346" s="97">
        <v>1.0868055556784384E-2</v>
      </c>
      <c r="I346" s="98" t="s">
        <v>617</v>
      </c>
      <c r="J346" s="99">
        <v>15.65</v>
      </c>
      <c r="K346" s="112">
        <v>40599.738194444442</v>
      </c>
      <c r="L346" s="46">
        <v>165.2</v>
      </c>
      <c r="M346" s="101">
        <v>40599.745138888888</v>
      </c>
      <c r="N346" s="102">
        <v>23</v>
      </c>
      <c r="O346" s="46">
        <v>165.2</v>
      </c>
      <c r="P346" s="57">
        <v>23</v>
      </c>
      <c r="Q346" s="50">
        <v>0.26083333333333336</v>
      </c>
      <c r="R346" s="103">
        <v>165.2</v>
      </c>
      <c r="S346" s="104">
        <v>147.569618585304</v>
      </c>
      <c r="T346" s="57">
        <v>183.2</v>
      </c>
      <c r="U346" s="105"/>
      <c r="V346" s="57">
        <v>142.19999999999999</v>
      </c>
      <c r="W346" s="57">
        <f t="shared" si="118"/>
        <v>5.3696185853040106</v>
      </c>
      <c r="X346" s="86">
        <f t="shared" si="119"/>
        <v>102.15819999999999</v>
      </c>
      <c r="Y346" s="86" t="str">
        <f t="shared" si="120"/>
        <v/>
      </c>
      <c r="Z346" s="44">
        <f t="shared" si="121"/>
        <v>0</v>
      </c>
      <c r="AA346" s="44" t="str">
        <f t="shared" si="122"/>
        <v>o</v>
      </c>
      <c r="AB346" s="89">
        <f t="shared" si="123"/>
        <v>40.041799999999995</v>
      </c>
      <c r="AC346" s="89">
        <f t="shared" si="123"/>
        <v>-6.4623999999999988</v>
      </c>
      <c r="AD346" s="44">
        <f t="shared" si="124"/>
        <v>1</v>
      </c>
      <c r="AE346" s="44">
        <v>3.3</v>
      </c>
      <c r="AF346" s="87">
        <f t="shared" si="131"/>
        <v>0</v>
      </c>
      <c r="AG346" s="44">
        <f t="shared" si="132"/>
        <v>0</v>
      </c>
      <c r="AH346" s="90">
        <f t="shared" si="125"/>
        <v>170.569618585304</v>
      </c>
      <c r="AI346" s="91">
        <f t="shared" si="133"/>
        <v>63.041799999999995</v>
      </c>
      <c r="AJ346" s="82">
        <f t="shared" si="126"/>
        <v>16.537600000000001</v>
      </c>
      <c r="AK346" s="271">
        <f t="shared" si="134"/>
        <v>102</v>
      </c>
      <c r="AL346" s="271">
        <f>VLOOKUP(AK346,RevisedCalcs!$AE$65:$AJ$72,2,FALSE)</f>
        <v>18</v>
      </c>
      <c r="AM346" s="92" t="str">
        <f t="shared" si="127"/>
        <v>&gt;=20</v>
      </c>
      <c r="AN346" s="93">
        <f t="shared" si="128"/>
        <v>0</v>
      </c>
      <c r="AO346" s="93" t="str">
        <f t="shared" si="135"/>
        <v>o</v>
      </c>
      <c r="AP346" s="94" t="str">
        <f t="shared" si="129"/>
        <v/>
      </c>
      <c r="AQ346" s="54">
        <v>0</v>
      </c>
      <c r="AR346" s="214">
        <f t="shared" si="130"/>
        <v>0</v>
      </c>
      <c r="AS346" s="214">
        <f t="shared" si="136"/>
        <v>0</v>
      </c>
      <c r="AT346" s="282">
        <f t="shared" si="137"/>
        <v>10.8</v>
      </c>
      <c r="AU346" s="268">
        <f>IF(F346&gt;0,RevisedCalcs!$AB$53*F346,"")</f>
        <v>0.39045790837001104</v>
      </c>
      <c r="AV346" s="268" t="str">
        <f>IF(AU346&lt;&gt;"","",SUMIFS(RevisedCalcs!$AF$6:$BN$6,RevisedCalcs!$AF$4:$BN$4,"&lt;="&amp;AT346)/10^3*VLOOKUP(AK346,RevisedCalcs!$AE$65:$AJ$72,6,FALSE))</f>
        <v/>
      </c>
      <c r="AW346" s="270" t="str">
        <f ca="1">IF(AU346="","",IF(AR346=1,-AU346*OFFSET(RevisedCalcs!$AD$79,0,MATCH(E345*24*60,RevisedCalcs!$AE$80:$AI$80,1)),""))</f>
        <v/>
      </c>
      <c r="AX346" s="268">
        <f t="shared" ca="1" si="138"/>
        <v>0.39045790837001104</v>
      </c>
    </row>
    <row r="347" spans="1:50" x14ac:dyDescent="0.3">
      <c r="A347" s="107" t="s">
        <v>496</v>
      </c>
      <c r="B347" s="108">
        <v>120</v>
      </c>
      <c r="C347" s="109" t="s">
        <v>359</v>
      </c>
      <c r="D347" s="110">
        <v>40601.509722222225</v>
      </c>
      <c r="E347" s="111">
        <v>2.855324074074074E-2</v>
      </c>
      <c r="F347" s="43">
        <v>7.4</v>
      </c>
      <c r="G347" s="41">
        <v>1</v>
      </c>
      <c r="H347" s="97">
        <v>1.7640277777827578</v>
      </c>
      <c r="I347" s="98" t="s">
        <v>618</v>
      </c>
      <c r="J347" s="99">
        <v>2540.1999999999998</v>
      </c>
      <c r="K347" s="112">
        <v>40601.509722222225</v>
      </c>
      <c r="L347" s="46">
        <v>3.2</v>
      </c>
      <c r="M347" s="101">
        <v>40601.495138888888</v>
      </c>
      <c r="N347" s="102">
        <v>-16.100000000000001</v>
      </c>
      <c r="O347" s="46">
        <v>3.2</v>
      </c>
      <c r="P347" s="57">
        <v>-16.100000000000001</v>
      </c>
      <c r="Q347" s="50">
        <v>42.336666666666666</v>
      </c>
      <c r="R347" s="103">
        <v>3.2</v>
      </c>
      <c r="S347" s="104">
        <v>3.2398150526447012E-4</v>
      </c>
      <c r="T347" s="57">
        <v>185</v>
      </c>
      <c r="U347" s="105"/>
      <c r="V347" s="86">
        <v>19.3</v>
      </c>
      <c r="W347" s="86">
        <f t="shared" si="118"/>
        <v>19.299676018494736</v>
      </c>
      <c r="X347" s="86">
        <f t="shared" si="119"/>
        <v>40.072839999999999</v>
      </c>
      <c r="Y347" s="86" t="str">
        <f t="shared" si="120"/>
        <v>Y</v>
      </c>
      <c r="Z347" s="88">
        <f t="shared" si="121"/>
        <v>0</v>
      </c>
      <c r="AA347" s="88" t="str">
        <f t="shared" si="122"/>
        <v>o</v>
      </c>
      <c r="AB347" s="89">
        <f t="shared" ref="AB347:AC366" si="139">(AB$3+AB$4*$N347)-$N347</f>
        <v>59.372839999999997</v>
      </c>
      <c r="AC347" s="89">
        <f t="shared" si="139"/>
        <v>4.0789600000000004</v>
      </c>
      <c r="AD347" s="88">
        <f t="shared" si="124"/>
        <v>0</v>
      </c>
      <c r="AE347" s="88">
        <v>3.3</v>
      </c>
      <c r="AF347" s="87">
        <f t="shared" si="131"/>
        <v>0</v>
      </c>
      <c r="AG347" s="88">
        <f t="shared" si="132"/>
        <v>1</v>
      </c>
      <c r="AH347" s="90">
        <f t="shared" si="125"/>
        <v>-16.099676018494737</v>
      </c>
      <c r="AI347" s="91">
        <f t="shared" si="133"/>
        <v>43.272839999999995</v>
      </c>
      <c r="AJ347" s="82">
        <f t="shared" si="126"/>
        <v>-12.021040000000001</v>
      </c>
      <c r="AK347" s="271">
        <f t="shared" si="134"/>
        <v>108</v>
      </c>
      <c r="AL347" s="271">
        <f>VLOOKUP(AK347,RevisedCalcs!$AE$65:$AJ$72,2,FALSE)</f>
        <v>720</v>
      </c>
      <c r="AM347" s="92" t="str">
        <f t="shared" si="127"/>
        <v>-20 to -10</v>
      </c>
      <c r="AN347" s="93">
        <f t="shared" si="128"/>
        <v>0</v>
      </c>
      <c r="AO347" s="93" t="str">
        <f t="shared" si="135"/>
        <v>o</v>
      </c>
      <c r="AP347" s="94" t="str">
        <f t="shared" si="129"/>
        <v/>
      </c>
      <c r="AQ347" s="54">
        <v>0</v>
      </c>
      <c r="AR347" s="214">
        <f t="shared" si="130"/>
        <v>0</v>
      </c>
      <c r="AS347" s="214">
        <f t="shared" si="136"/>
        <v>0</v>
      </c>
      <c r="AT347" s="282">
        <f t="shared" si="137"/>
        <v>41.116666666666667</v>
      </c>
      <c r="AU347" s="268">
        <f>IF(F347&gt;0,RevisedCalcs!$AB$53*F347,"")</f>
        <v>1.0319244721207437</v>
      </c>
      <c r="AV347" s="268" t="str">
        <f>IF(AU347&lt;&gt;"","",SUMIFS(RevisedCalcs!$AF$6:$BN$6,RevisedCalcs!$AF$4:$BN$4,"&lt;="&amp;AT347)/10^3*VLOOKUP(AK347,RevisedCalcs!$AE$65:$AJ$72,6,FALSE))</f>
        <v/>
      </c>
      <c r="AW347" s="270" t="str">
        <f ca="1">IF(AU347="","",IF(AR347=1,-AU347*OFFSET(RevisedCalcs!$AD$79,0,MATCH(E346*24*60,RevisedCalcs!$AE$80:$AI$80,1)),""))</f>
        <v/>
      </c>
      <c r="AX347" s="268">
        <f t="shared" ca="1" si="138"/>
        <v>1.0319244721207437</v>
      </c>
    </row>
    <row r="348" spans="1:50" x14ac:dyDescent="0.3">
      <c r="A348" s="107" t="s">
        <v>496</v>
      </c>
      <c r="B348" s="108">
        <v>121</v>
      </c>
      <c r="C348" s="109" t="s">
        <v>361</v>
      </c>
      <c r="D348" s="110">
        <v>40601.545138888891</v>
      </c>
      <c r="E348" s="111">
        <v>1.0787037037037038E-2</v>
      </c>
      <c r="F348" s="43">
        <v>8.6999999999999993</v>
      </c>
      <c r="G348" s="41">
        <v>1</v>
      </c>
      <c r="H348" s="97">
        <v>6.8634259223472327E-3</v>
      </c>
      <c r="I348" s="98" t="s">
        <v>619</v>
      </c>
      <c r="J348" s="99">
        <v>9.8833333333333329</v>
      </c>
      <c r="K348" s="112">
        <v>40601.545138888891</v>
      </c>
      <c r="L348" s="46">
        <v>181.4</v>
      </c>
      <c r="M348" s="101">
        <v>40601.536805555559</v>
      </c>
      <c r="N348" s="102">
        <v>-9.9</v>
      </c>
      <c r="O348" s="46">
        <v>181.4</v>
      </c>
      <c r="P348" s="57">
        <v>-9.9</v>
      </c>
      <c r="Q348" s="50">
        <v>0.16472222222222221</v>
      </c>
      <c r="R348" s="103">
        <v>181.4</v>
      </c>
      <c r="S348" s="104">
        <v>185.04963093550222</v>
      </c>
      <c r="T348" s="57">
        <v>181.4</v>
      </c>
      <c r="U348" s="105"/>
      <c r="V348" s="57">
        <v>191.3</v>
      </c>
      <c r="W348" s="57">
        <f t="shared" si="118"/>
        <v>6.2503690644977894</v>
      </c>
      <c r="X348" s="86">
        <f t="shared" si="119"/>
        <v>134.99244000000002</v>
      </c>
      <c r="Y348" s="86" t="str">
        <f t="shared" si="120"/>
        <v/>
      </c>
      <c r="Z348" s="44">
        <f t="shared" si="121"/>
        <v>0</v>
      </c>
      <c r="AA348" s="44" t="str">
        <f t="shared" si="122"/>
        <v>o</v>
      </c>
      <c r="AB348" s="89">
        <f t="shared" si="139"/>
        <v>56.307559999999995</v>
      </c>
      <c r="AC348" s="89">
        <f t="shared" si="139"/>
        <v>2.4074400000000002</v>
      </c>
      <c r="AD348" s="44">
        <f t="shared" si="124"/>
        <v>1</v>
      </c>
      <c r="AE348" s="44">
        <v>3.3</v>
      </c>
      <c r="AF348" s="87">
        <f t="shared" si="131"/>
        <v>0</v>
      </c>
      <c r="AG348" s="44">
        <f t="shared" si="132"/>
        <v>0</v>
      </c>
      <c r="AH348" s="90">
        <f t="shared" si="125"/>
        <v>175.14963093550222</v>
      </c>
      <c r="AI348" s="91">
        <f t="shared" si="133"/>
        <v>46.407559999999997</v>
      </c>
      <c r="AJ348" s="82">
        <f t="shared" si="126"/>
        <v>-7.4925600000000001</v>
      </c>
      <c r="AK348" s="271">
        <f t="shared" si="134"/>
        <v>102</v>
      </c>
      <c r="AL348" s="271">
        <f>VLOOKUP(AK348,RevisedCalcs!$AE$65:$AJ$72,2,FALSE)</f>
        <v>18</v>
      </c>
      <c r="AM348" s="92" t="str">
        <f t="shared" si="127"/>
        <v>-10 to 0</v>
      </c>
      <c r="AN348" s="93">
        <f t="shared" si="128"/>
        <v>0</v>
      </c>
      <c r="AO348" s="93" t="str">
        <f t="shared" si="135"/>
        <v>o</v>
      </c>
      <c r="AP348" s="94" t="str">
        <f t="shared" si="129"/>
        <v/>
      </c>
      <c r="AQ348" s="54">
        <v>0</v>
      </c>
      <c r="AR348" s="214">
        <f t="shared" si="130"/>
        <v>0</v>
      </c>
      <c r="AS348" s="214">
        <f t="shared" si="136"/>
        <v>0</v>
      </c>
      <c r="AT348" s="282">
        <f t="shared" si="137"/>
        <v>15.533333333333333</v>
      </c>
      <c r="AU348" s="268">
        <f>IF(F348&gt;0,RevisedCalcs!$AB$53*F348,"")</f>
        <v>1.2132085010068201</v>
      </c>
      <c r="AV348" s="268" t="str">
        <f>IF(AU348&lt;&gt;"","",SUMIFS(RevisedCalcs!$AF$6:$BN$6,RevisedCalcs!$AF$4:$BN$4,"&lt;="&amp;AT348)/10^3*VLOOKUP(AK348,RevisedCalcs!$AE$65:$AJ$72,6,FALSE))</f>
        <v/>
      </c>
      <c r="AW348" s="270" t="str">
        <f ca="1">IF(AU348="","",IF(AR348=1,-AU348*OFFSET(RevisedCalcs!$AD$79,0,MATCH(E347*24*60,RevisedCalcs!$AE$80:$AI$80,1)),""))</f>
        <v/>
      </c>
      <c r="AX348" s="268">
        <f t="shared" ca="1" si="138"/>
        <v>1.2132085010068201</v>
      </c>
    </row>
    <row r="349" spans="1:50" x14ac:dyDescent="0.3">
      <c r="A349" s="107" t="s">
        <v>496</v>
      </c>
      <c r="B349" s="108">
        <v>122</v>
      </c>
      <c r="C349" s="109" t="s">
        <v>363</v>
      </c>
      <c r="D349" s="110">
        <v>40601.559027777781</v>
      </c>
      <c r="E349" s="111">
        <v>2.0138888888888888E-3</v>
      </c>
      <c r="F349" s="43">
        <v>0.5</v>
      </c>
      <c r="G349" s="41">
        <v>1</v>
      </c>
      <c r="H349" s="97">
        <v>3.1018518566270359E-3</v>
      </c>
      <c r="I349" s="98" t="s">
        <v>497</v>
      </c>
      <c r="J349" s="99">
        <v>4.4666666666666668</v>
      </c>
      <c r="K349" s="112">
        <v>40601.559027777781</v>
      </c>
      <c r="L349" s="46">
        <v>181.4</v>
      </c>
      <c r="M349" s="101">
        <v>40601.578472222223</v>
      </c>
      <c r="N349" s="102">
        <v>-7.1</v>
      </c>
      <c r="O349" s="46">
        <v>181.4</v>
      </c>
      <c r="P349" s="57">
        <v>-7.1</v>
      </c>
      <c r="Q349" s="50">
        <v>7.4444444444444452E-2</v>
      </c>
      <c r="R349" s="103">
        <v>181.4</v>
      </c>
      <c r="S349" s="104">
        <v>184.13317746127672</v>
      </c>
      <c r="T349" s="57">
        <v>183.2</v>
      </c>
      <c r="U349" s="105"/>
      <c r="V349" s="57">
        <v>188.5</v>
      </c>
      <c r="W349" s="57">
        <f t="shared" si="118"/>
        <v>4.3668225387232837</v>
      </c>
      <c r="X349" s="86">
        <f t="shared" si="119"/>
        <v>133.57676000000001</v>
      </c>
      <c r="Y349" s="86" t="str">
        <f t="shared" si="120"/>
        <v/>
      </c>
      <c r="Z349" s="44">
        <f t="shared" si="121"/>
        <v>0</v>
      </c>
      <c r="AA349" s="44" t="str">
        <f t="shared" si="122"/>
        <v>o</v>
      </c>
      <c r="AB349" s="89">
        <f t="shared" si="139"/>
        <v>54.92324</v>
      </c>
      <c r="AC349" s="89">
        <f t="shared" si="139"/>
        <v>1.6525600000000003</v>
      </c>
      <c r="AD349" s="44">
        <f t="shared" si="124"/>
        <v>1</v>
      </c>
      <c r="AE349" s="44">
        <v>3.3</v>
      </c>
      <c r="AF349" s="87">
        <f t="shared" si="131"/>
        <v>0</v>
      </c>
      <c r="AG349" s="44">
        <f t="shared" si="132"/>
        <v>0</v>
      </c>
      <c r="AH349" s="90">
        <f t="shared" si="125"/>
        <v>177.03317746127672</v>
      </c>
      <c r="AI349" s="91">
        <f t="shared" si="133"/>
        <v>47.823239999999998</v>
      </c>
      <c r="AJ349" s="82">
        <f t="shared" si="126"/>
        <v>-5.4474399999999994</v>
      </c>
      <c r="AK349" s="271">
        <f t="shared" si="134"/>
        <v>101</v>
      </c>
      <c r="AL349" s="271">
        <f>VLOOKUP(AK349,RevisedCalcs!$AE$65:$AJ$72,2,FALSE)</f>
        <v>3</v>
      </c>
      <c r="AM349" s="92" t="str">
        <f t="shared" si="127"/>
        <v>-10 to 0</v>
      </c>
      <c r="AN349" s="93">
        <f t="shared" si="128"/>
        <v>0</v>
      </c>
      <c r="AO349" s="93" t="str">
        <f t="shared" si="135"/>
        <v>o</v>
      </c>
      <c r="AP349" s="94" t="str">
        <f t="shared" si="129"/>
        <v/>
      </c>
      <c r="AQ349" s="54">
        <v>0</v>
      </c>
      <c r="AR349" s="214">
        <f t="shared" si="130"/>
        <v>0</v>
      </c>
      <c r="AS349" s="214">
        <f t="shared" si="136"/>
        <v>0</v>
      </c>
      <c r="AT349" s="282">
        <f t="shared" si="137"/>
        <v>2.9</v>
      </c>
      <c r="AU349" s="268">
        <f>IF(F349&gt;0,RevisedCalcs!$AB$53*F349,"")</f>
        <v>6.9724626494644837E-2</v>
      </c>
      <c r="AV349" s="268" t="str">
        <f>IF(AU349&lt;&gt;"","",SUMIFS(RevisedCalcs!$AF$6:$BN$6,RevisedCalcs!$AF$4:$BN$4,"&lt;="&amp;AT349)/10^3*VLOOKUP(AK349,RevisedCalcs!$AE$65:$AJ$72,6,FALSE))</f>
        <v/>
      </c>
      <c r="AW349" s="270" t="str">
        <f ca="1">IF(AU349="","",IF(AR349=1,-AU349*OFFSET(RevisedCalcs!$AD$79,0,MATCH(E348*24*60,RevisedCalcs!$AE$80:$AI$80,1)),""))</f>
        <v/>
      </c>
      <c r="AX349" s="268">
        <f t="shared" ca="1" si="138"/>
        <v>6.9724626494644837E-2</v>
      </c>
    </row>
    <row r="350" spans="1:50" x14ac:dyDescent="0.3">
      <c r="A350" s="107" t="s">
        <v>496</v>
      </c>
      <c r="B350" s="108">
        <v>123</v>
      </c>
      <c r="C350" s="109" t="s">
        <v>365</v>
      </c>
      <c r="D350" s="110">
        <v>40601.564583333333</v>
      </c>
      <c r="E350" s="111">
        <v>6.4814814814814813E-4</v>
      </c>
      <c r="F350" s="43">
        <v>0.1</v>
      </c>
      <c r="G350" s="41">
        <v>1</v>
      </c>
      <c r="H350" s="97">
        <v>3.5416666651144624E-3</v>
      </c>
      <c r="I350" s="98" t="s">
        <v>620</v>
      </c>
      <c r="J350" s="99">
        <v>5.0999999999999996</v>
      </c>
      <c r="K350" s="112">
        <v>40601.564583333333</v>
      </c>
      <c r="L350" s="46">
        <v>179.6</v>
      </c>
      <c r="M350" s="101">
        <v>40601.578472222223</v>
      </c>
      <c r="N350" s="102">
        <v>-7.1</v>
      </c>
      <c r="O350" s="46">
        <v>179.6</v>
      </c>
      <c r="P350" s="57">
        <v>-7.1</v>
      </c>
      <c r="Q350" s="50">
        <v>8.4999999999999992E-2</v>
      </c>
      <c r="R350" s="103">
        <v>179.6</v>
      </c>
      <c r="S350" s="104">
        <v>185.27471194439198</v>
      </c>
      <c r="T350" s="57">
        <v>177.8</v>
      </c>
      <c r="U350" s="105"/>
      <c r="V350" s="57">
        <v>186.7</v>
      </c>
      <c r="W350" s="57">
        <f t="shared" si="118"/>
        <v>1.4252880556080072</v>
      </c>
      <c r="X350" s="86">
        <f t="shared" si="119"/>
        <v>131.77676</v>
      </c>
      <c r="Y350" s="86" t="str">
        <f t="shared" si="120"/>
        <v/>
      </c>
      <c r="Z350" s="44">
        <f t="shared" si="121"/>
        <v>0</v>
      </c>
      <c r="AA350" s="44" t="str">
        <f t="shared" si="122"/>
        <v>o</v>
      </c>
      <c r="AB350" s="89">
        <f t="shared" si="139"/>
        <v>54.92324</v>
      </c>
      <c r="AC350" s="89">
        <f t="shared" si="139"/>
        <v>1.6525600000000003</v>
      </c>
      <c r="AD350" s="44">
        <f t="shared" si="124"/>
        <v>1</v>
      </c>
      <c r="AE350" s="44">
        <v>3.3</v>
      </c>
      <c r="AF350" s="87">
        <f t="shared" si="131"/>
        <v>0</v>
      </c>
      <c r="AG350" s="44">
        <f t="shared" si="132"/>
        <v>0</v>
      </c>
      <c r="AH350" s="90">
        <f t="shared" si="125"/>
        <v>178.17471194439199</v>
      </c>
      <c r="AI350" s="91">
        <f t="shared" si="133"/>
        <v>47.823239999999998</v>
      </c>
      <c r="AJ350" s="82">
        <f t="shared" si="126"/>
        <v>-5.4474399999999994</v>
      </c>
      <c r="AK350" s="271">
        <f t="shared" si="134"/>
        <v>101</v>
      </c>
      <c r="AL350" s="271">
        <f>VLOOKUP(AK350,RevisedCalcs!$AE$65:$AJ$72,2,FALSE)</f>
        <v>3</v>
      </c>
      <c r="AM350" s="92" t="str">
        <f t="shared" si="127"/>
        <v>-10 to 0</v>
      </c>
      <c r="AN350" s="93">
        <f t="shared" si="128"/>
        <v>0</v>
      </c>
      <c r="AO350" s="93" t="str">
        <f t="shared" si="135"/>
        <v>o</v>
      </c>
      <c r="AP350" s="94" t="str">
        <f t="shared" si="129"/>
        <v/>
      </c>
      <c r="AQ350" s="54">
        <v>0</v>
      </c>
      <c r="AR350" s="214">
        <f t="shared" si="130"/>
        <v>0</v>
      </c>
      <c r="AS350" s="214">
        <f t="shared" si="136"/>
        <v>0</v>
      </c>
      <c r="AT350" s="282">
        <f t="shared" si="137"/>
        <v>0.93333333333333335</v>
      </c>
      <c r="AU350" s="268">
        <f>IF(F350&gt;0,RevisedCalcs!$AB$53*F350,"")</f>
        <v>1.3944925298928969E-2</v>
      </c>
      <c r="AV350" s="268" t="str">
        <f>IF(AU350&lt;&gt;"","",SUMIFS(RevisedCalcs!$AF$6:$BN$6,RevisedCalcs!$AF$4:$BN$4,"&lt;="&amp;AT350)/10^3*VLOOKUP(AK350,RevisedCalcs!$AE$65:$AJ$72,6,FALSE))</f>
        <v/>
      </c>
      <c r="AW350" s="270" t="str">
        <f ca="1">IF(AU350="","",IF(AR350=1,-AU350*OFFSET(RevisedCalcs!$AD$79,0,MATCH(E349*24*60,RevisedCalcs!$AE$80:$AI$80,1)),""))</f>
        <v/>
      </c>
      <c r="AX350" s="268">
        <f t="shared" ca="1" si="138"/>
        <v>1.3944925298928969E-2</v>
      </c>
    </row>
    <row r="351" spans="1:50" x14ac:dyDescent="0.3">
      <c r="A351" s="107" t="s">
        <v>496</v>
      </c>
      <c r="B351" s="108">
        <v>124</v>
      </c>
      <c r="C351" s="109" t="s">
        <v>367</v>
      </c>
      <c r="D351" s="110">
        <v>40601.566666666666</v>
      </c>
      <c r="E351" s="111">
        <v>2.9444444444444443E-2</v>
      </c>
      <c r="F351" s="43">
        <v>34.200000000000003</v>
      </c>
      <c r="G351" s="41">
        <v>1</v>
      </c>
      <c r="H351" s="97">
        <v>1.4351851859828457E-3</v>
      </c>
      <c r="I351" s="98" t="s">
        <v>621</v>
      </c>
      <c r="J351" s="99">
        <v>2.0666666666666669</v>
      </c>
      <c r="K351" s="112">
        <v>40601.566666666666</v>
      </c>
      <c r="L351" s="46">
        <v>179.6</v>
      </c>
      <c r="M351" s="101">
        <v>40601.578472222223</v>
      </c>
      <c r="N351" s="102">
        <v>-7.1</v>
      </c>
      <c r="O351" s="46">
        <v>179.6</v>
      </c>
      <c r="P351" s="57">
        <v>-7.1</v>
      </c>
      <c r="Q351" s="50">
        <v>3.4444444444444451E-2</v>
      </c>
      <c r="R351" s="103">
        <v>179.6</v>
      </c>
      <c r="S351" s="104">
        <v>182.90563374539977</v>
      </c>
      <c r="T351" s="57">
        <v>183.2</v>
      </c>
      <c r="U351" s="105"/>
      <c r="V351" s="57">
        <v>186.7</v>
      </c>
      <c r="W351" s="57">
        <f t="shared" si="118"/>
        <v>3.7943662546002201</v>
      </c>
      <c r="X351" s="86">
        <f t="shared" si="119"/>
        <v>131.77676</v>
      </c>
      <c r="Y351" s="86" t="str">
        <f t="shared" si="120"/>
        <v/>
      </c>
      <c r="Z351" s="44">
        <f t="shared" si="121"/>
        <v>0</v>
      </c>
      <c r="AA351" s="44" t="str">
        <f t="shared" si="122"/>
        <v>o</v>
      </c>
      <c r="AB351" s="89">
        <f t="shared" si="139"/>
        <v>54.92324</v>
      </c>
      <c r="AC351" s="89">
        <f t="shared" si="139"/>
        <v>1.6525600000000003</v>
      </c>
      <c r="AD351" s="44">
        <f t="shared" si="124"/>
        <v>1</v>
      </c>
      <c r="AE351" s="44">
        <v>3.3</v>
      </c>
      <c r="AF351" s="87">
        <f t="shared" si="131"/>
        <v>0</v>
      </c>
      <c r="AG351" s="44">
        <f t="shared" si="132"/>
        <v>0</v>
      </c>
      <c r="AH351" s="90">
        <f t="shared" si="125"/>
        <v>175.80563374539977</v>
      </c>
      <c r="AI351" s="91">
        <f t="shared" si="133"/>
        <v>47.823239999999998</v>
      </c>
      <c r="AJ351" s="82">
        <f t="shared" si="126"/>
        <v>-5.4474399999999994</v>
      </c>
      <c r="AK351" s="271">
        <f t="shared" si="134"/>
        <v>101</v>
      </c>
      <c r="AL351" s="271">
        <f>VLOOKUP(AK351,RevisedCalcs!$AE$65:$AJ$72,2,FALSE)</f>
        <v>3</v>
      </c>
      <c r="AM351" s="92" t="str">
        <f t="shared" si="127"/>
        <v>-10 to 0</v>
      </c>
      <c r="AN351" s="93">
        <f t="shared" si="128"/>
        <v>0</v>
      </c>
      <c r="AO351" s="93" t="str">
        <f t="shared" si="135"/>
        <v>o</v>
      </c>
      <c r="AP351" s="94" t="str">
        <f t="shared" si="129"/>
        <v/>
      </c>
      <c r="AQ351" s="54">
        <v>0</v>
      </c>
      <c r="AR351" s="214">
        <f t="shared" si="130"/>
        <v>0</v>
      </c>
      <c r="AS351" s="214">
        <f t="shared" si="136"/>
        <v>0</v>
      </c>
      <c r="AT351" s="282">
        <f t="shared" si="137"/>
        <v>42.4</v>
      </c>
      <c r="AU351" s="268">
        <f>IF(F351&gt;0,RevisedCalcs!$AB$53*F351,"")</f>
        <v>4.7691644522337073</v>
      </c>
      <c r="AV351" s="268" t="str">
        <f>IF(AU351&lt;&gt;"","",SUMIFS(RevisedCalcs!$AF$6:$BN$6,RevisedCalcs!$AF$4:$BN$4,"&lt;="&amp;AT351)/10^3*VLOOKUP(AK351,RevisedCalcs!$AE$65:$AJ$72,6,FALSE))</f>
        <v/>
      </c>
      <c r="AW351" s="270" t="str">
        <f ca="1">IF(AU351="","",IF(AR351=1,-AU351*OFFSET(RevisedCalcs!$AD$79,0,MATCH(E350*24*60,RevisedCalcs!$AE$80:$AI$80,1)),""))</f>
        <v/>
      </c>
      <c r="AX351" s="268">
        <f t="shared" ca="1" si="138"/>
        <v>4.7691644522337073</v>
      </c>
    </row>
    <row r="352" spans="1:50" x14ac:dyDescent="0.3">
      <c r="A352" s="107" t="s">
        <v>496</v>
      </c>
      <c r="B352" s="108">
        <v>125</v>
      </c>
      <c r="C352" s="109" t="s">
        <v>369</v>
      </c>
      <c r="D352" s="110">
        <v>40601.613888888889</v>
      </c>
      <c r="E352" s="111">
        <v>1.0949074074074075E-2</v>
      </c>
      <c r="F352" s="43">
        <v>8.1999999999999993</v>
      </c>
      <c r="G352" s="41">
        <v>1</v>
      </c>
      <c r="H352" s="97">
        <v>1.7777777778974269E-2</v>
      </c>
      <c r="I352" s="98" t="s">
        <v>622</v>
      </c>
      <c r="J352" s="99">
        <v>25.6</v>
      </c>
      <c r="K352" s="112">
        <v>40601.613888888889</v>
      </c>
      <c r="L352" s="46">
        <v>159.80000000000001</v>
      </c>
      <c r="M352" s="101">
        <v>40601.620138888888</v>
      </c>
      <c r="N352" s="102">
        <v>-5.0999999999999996</v>
      </c>
      <c r="O352" s="46">
        <v>159.80000000000001</v>
      </c>
      <c r="P352" s="57">
        <v>-5.0999999999999996</v>
      </c>
      <c r="Q352" s="50">
        <v>0.42666666666666669</v>
      </c>
      <c r="R352" s="103">
        <v>159.80000000000001</v>
      </c>
      <c r="S352" s="104">
        <v>164.6300906235426</v>
      </c>
      <c r="T352" s="57">
        <v>183.2</v>
      </c>
      <c r="U352" s="105"/>
      <c r="V352" s="57">
        <v>164.9</v>
      </c>
      <c r="W352" s="57">
        <f t="shared" si="118"/>
        <v>0.26990937645740587</v>
      </c>
      <c r="X352" s="86">
        <f t="shared" si="119"/>
        <v>110.96556000000001</v>
      </c>
      <c r="Y352" s="86" t="str">
        <f t="shared" si="120"/>
        <v/>
      </c>
      <c r="Z352" s="44">
        <f t="shared" si="121"/>
        <v>0</v>
      </c>
      <c r="AA352" s="44" t="str">
        <f t="shared" si="122"/>
        <v>o</v>
      </c>
      <c r="AB352" s="89">
        <f t="shared" si="139"/>
        <v>53.934439999999995</v>
      </c>
      <c r="AC352" s="89">
        <f t="shared" si="139"/>
        <v>1.1133599999999997</v>
      </c>
      <c r="AD352" s="44">
        <f t="shared" si="124"/>
        <v>1</v>
      </c>
      <c r="AE352" s="44">
        <v>3.3</v>
      </c>
      <c r="AF352" s="87">
        <f t="shared" si="131"/>
        <v>0</v>
      </c>
      <c r="AG352" s="44">
        <f t="shared" si="132"/>
        <v>0</v>
      </c>
      <c r="AH352" s="90">
        <f t="shared" si="125"/>
        <v>159.53009062354261</v>
      </c>
      <c r="AI352" s="91">
        <f t="shared" si="133"/>
        <v>48.834439999999994</v>
      </c>
      <c r="AJ352" s="82">
        <f t="shared" si="126"/>
        <v>-3.98664</v>
      </c>
      <c r="AK352" s="271">
        <f t="shared" si="134"/>
        <v>102</v>
      </c>
      <c r="AL352" s="271">
        <f>VLOOKUP(AK352,RevisedCalcs!$AE$65:$AJ$72,2,FALSE)</f>
        <v>18</v>
      </c>
      <c r="AM352" s="92" t="str">
        <f t="shared" si="127"/>
        <v>-10 to 0</v>
      </c>
      <c r="AN352" s="93">
        <f t="shared" si="128"/>
        <v>0</v>
      </c>
      <c r="AO352" s="93" t="str">
        <f t="shared" si="135"/>
        <v>o</v>
      </c>
      <c r="AP352" s="94" t="str">
        <f t="shared" si="129"/>
        <v/>
      </c>
      <c r="AQ352" s="54">
        <v>0</v>
      </c>
      <c r="AR352" s="214">
        <f t="shared" si="130"/>
        <v>0</v>
      </c>
      <c r="AS352" s="214">
        <f t="shared" si="136"/>
        <v>0</v>
      </c>
      <c r="AT352" s="282">
        <f t="shared" si="137"/>
        <v>15.766666666666666</v>
      </c>
      <c r="AU352" s="268">
        <f>IF(F352&gt;0,RevisedCalcs!$AB$53*F352,"")</f>
        <v>1.1434838745121751</v>
      </c>
      <c r="AV352" s="268" t="str">
        <f>IF(AU352&lt;&gt;"","",SUMIFS(RevisedCalcs!$AF$6:$BN$6,RevisedCalcs!$AF$4:$BN$4,"&lt;="&amp;AT352)/10^3*VLOOKUP(AK352,RevisedCalcs!$AE$65:$AJ$72,6,FALSE))</f>
        <v/>
      </c>
      <c r="AW352" s="270" t="str">
        <f ca="1">IF(AU352="","",IF(AR352=1,-AU352*OFFSET(RevisedCalcs!$AD$79,0,MATCH(E351*24*60,RevisedCalcs!$AE$80:$AI$80,1)),""))</f>
        <v/>
      </c>
      <c r="AX352" s="268">
        <f t="shared" ca="1" si="138"/>
        <v>1.1434838745121751</v>
      </c>
    </row>
    <row r="353" spans="1:50" x14ac:dyDescent="0.3">
      <c r="A353" s="107" t="s">
        <v>496</v>
      </c>
      <c r="B353" s="108">
        <v>126</v>
      </c>
      <c r="C353" s="109" t="s">
        <v>371</v>
      </c>
      <c r="D353" s="110">
        <v>40601.626388888886</v>
      </c>
      <c r="E353" s="111">
        <v>1.1620370370370371E-2</v>
      </c>
      <c r="F353" s="43">
        <v>12.2</v>
      </c>
      <c r="G353" s="41">
        <v>1</v>
      </c>
      <c r="H353" s="97">
        <v>1.5509259246755391E-3</v>
      </c>
      <c r="I353" s="98" t="s">
        <v>593</v>
      </c>
      <c r="J353" s="99">
        <v>2.2333333333333334</v>
      </c>
      <c r="K353" s="112">
        <v>40601.626388888886</v>
      </c>
      <c r="L353" s="46">
        <v>185</v>
      </c>
      <c r="M353" s="101">
        <v>40601.620138888888</v>
      </c>
      <c r="N353" s="102">
        <v>-5.0999999999999996</v>
      </c>
      <c r="O353" s="46">
        <v>185</v>
      </c>
      <c r="P353" s="57">
        <v>-5.0999999999999996</v>
      </c>
      <c r="Q353" s="50">
        <v>3.7222222222222226E-2</v>
      </c>
      <c r="R353" s="103">
        <v>185</v>
      </c>
      <c r="S353" s="104">
        <v>186.10612497663652</v>
      </c>
      <c r="T353" s="57">
        <v>183.2</v>
      </c>
      <c r="U353" s="105"/>
      <c r="V353" s="57">
        <v>190.1</v>
      </c>
      <c r="W353" s="57">
        <f t="shared" si="118"/>
        <v>3.9938750233634721</v>
      </c>
      <c r="X353" s="86">
        <f t="shared" si="119"/>
        <v>136.16556</v>
      </c>
      <c r="Y353" s="86" t="str">
        <f t="shared" si="120"/>
        <v/>
      </c>
      <c r="Z353" s="44">
        <f t="shared" si="121"/>
        <v>0</v>
      </c>
      <c r="AA353" s="44" t="str">
        <f t="shared" si="122"/>
        <v>o</v>
      </c>
      <c r="AB353" s="89">
        <f t="shared" si="139"/>
        <v>53.934439999999995</v>
      </c>
      <c r="AC353" s="89">
        <f t="shared" si="139"/>
        <v>1.1133599999999997</v>
      </c>
      <c r="AD353" s="44">
        <f t="shared" si="124"/>
        <v>1</v>
      </c>
      <c r="AE353" s="44">
        <v>3.3</v>
      </c>
      <c r="AF353" s="87">
        <f t="shared" si="131"/>
        <v>0</v>
      </c>
      <c r="AG353" s="44">
        <f t="shared" si="132"/>
        <v>0</v>
      </c>
      <c r="AH353" s="90">
        <f t="shared" si="125"/>
        <v>181.00612497663653</v>
      </c>
      <c r="AI353" s="91">
        <f t="shared" si="133"/>
        <v>48.834439999999994</v>
      </c>
      <c r="AJ353" s="82">
        <f t="shared" si="126"/>
        <v>-3.98664</v>
      </c>
      <c r="AK353" s="271">
        <f t="shared" si="134"/>
        <v>101</v>
      </c>
      <c r="AL353" s="271">
        <f>VLOOKUP(AK353,RevisedCalcs!$AE$65:$AJ$72,2,FALSE)</f>
        <v>3</v>
      </c>
      <c r="AM353" s="92" t="str">
        <f t="shared" si="127"/>
        <v>-10 to 0</v>
      </c>
      <c r="AN353" s="93">
        <f t="shared" si="128"/>
        <v>0</v>
      </c>
      <c r="AO353" s="93" t="str">
        <f t="shared" si="135"/>
        <v>o</v>
      </c>
      <c r="AP353" s="94" t="str">
        <f t="shared" si="129"/>
        <v/>
      </c>
      <c r="AQ353" s="54">
        <v>0</v>
      </c>
      <c r="AR353" s="214">
        <f t="shared" si="130"/>
        <v>0</v>
      </c>
      <c r="AS353" s="214">
        <f t="shared" si="136"/>
        <v>0</v>
      </c>
      <c r="AT353" s="282">
        <f t="shared" si="137"/>
        <v>16.733333333333334</v>
      </c>
      <c r="AU353" s="268">
        <f>IF(F353&gt;0,RevisedCalcs!$AB$53*F353,"")</f>
        <v>1.7012808864693338</v>
      </c>
      <c r="AV353" s="268" t="str">
        <f>IF(AU353&lt;&gt;"","",SUMIFS(RevisedCalcs!$AF$6:$BN$6,RevisedCalcs!$AF$4:$BN$4,"&lt;="&amp;AT353)/10^3*VLOOKUP(AK353,RevisedCalcs!$AE$65:$AJ$72,6,FALSE))</f>
        <v/>
      </c>
      <c r="AW353" s="270" t="str">
        <f ca="1">IF(AU353="","",IF(AR353=1,-AU353*OFFSET(RevisedCalcs!$AD$79,0,MATCH(E352*24*60,RevisedCalcs!$AE$80:$AI$80,1)),""))</f>
        <v/>
      </c>
      <c r="AX353" s="268">
        <f t="shared" ca="1" si="138"/>
        <v>1.7012808864693338</v>
      </c>
    </row>
    <row r="354" spans="1:50" x14ac:dyDescent="0.3">
      <c r="A354" s="107" t="s">
        <v>496</v>
      </c>
      <c r="B354" s="108">
        <v>127</v>
      </c>
      <c r="C354" s="109" t="s">
        <v>373</v>
      </c>
      <c r="D354" s="110">
        <v>40601.699305555558</v>
      </c>
      <c r="E354" s="111">
        <v>9.0046296296296298E-3</v>
      </c>
      <c r="F354" s="43">
        <v>7.3</v>
      </c>
      <c r="G354" s="41">
        <v>1</v>
      </c>
      <c r="H354" s="97">
        <v>6.1296296298678499E-2</v>
      </c>
      <c r="I354" s="98" t="s">
        <v>623</v>
      </c>
      <c r="J354" s="99">
        <v>88.266666666666666</v>
      </c>
      <c r="K354" s="112">
        <v>40601.699305555558</v>
      </c>
      <c r="L354" s="46">
        <v>98.6</v>
      </c>
      <c r="M354" s="101">
        <v>40601.703472222223</v>
      </c>
      <c r="N354" s="102">
        <v>-6</v>
      </c>
      <c r="O354" s="46">
        <v>98.6</v>
      </c>
      <c r="P354" s="57">
        <v>-6</v>
      </c>
      <c r="Q354" s="50">
        <v>1.471111111111111</v>
      </c>
      <c r="R354" s="103">
        <v>98.6</v>
      </c>
      <c r="S354" s="104">
        <v>119.05999815640705</v>
      </c>
      <c r="T354" s="57">
        <v>183.2</v>
      </c>
      <c r="U354" s="105"/>
      <c r="V354" s="57">
        <v>104.6</v>
      </c>
      <c r="W354" s="57">
        <f t="shared" si="118"/>
        <v>14.459998156407053</v>
      </c>
      <c r="X354" s="86">
        <f t="shared" si="119"/>
        <v>50.220599999999997</v>
      </c>
      <c r="Y354" s="86" t="str">
        <f t="shared" si="120"/>
        <v/>
      </c>
      <c r="Z354" s="44">
        <f t="shared" si="121"/>
        <v>0</v>
      </c>
      <c r="AA354" s="44" t="str">
        <f t="shared" si="122"/>
        <v>o</v>
      </c>
      <c r="AB354" s="89">
        <f t="shared" si="139"/>
        <v>54.379399999999997</v>
      </c>
      <c r="AC354" s="89">
        <f t="shared" si="139"/>
        <v>1.3559999999999999</v>
      </c>
      <c r="AD354" s="44">
        <f t="shared" si="124"/>
        <v>1</v>
      </c>
      <c r="AE354" s="44">
        <v>3.3</v>
      </c>
      <c r="AF354" s="87">
        <f t="shared" si="131"/>
        <v>0</v>
      </c>
      <c r="AG354" s="44">
        <f t="shared" si="132"/>
        <v>0</v>
      </c>
      <c r="AH354" s="90">
        <f t="shared" si="125"/>
        <v>113.05999815640705</v>
      </c>
      <c r="AI354" s="91">
        <f t="shared" si="133"/>
        <v>48.379399999999997</v>
      </c>
      <c r="AJ354" s="82">
        <f t="shared" si="126"/>
        <v>-4.6440000000000001</v>
      </c>
      <c r="AK354" s="271">
        <f t="shared" si="134"/>
        <v>104</v>
      </c>
      <c r="AL354" s="271">
        <f>VLOOKUP(AK354,RevisedCalcs!$AE$65:$AJ$72,2,FALSE)</f>
        <v>75</v>
      </c>
      <c r="AM354" s="92" t="str">
        <f t="shared" si="127"/>
        <v>-10 to 0</v>
      </c>
      <c r="AN354" s="93">
        <f t="shared" si="128"/>
        <v>0</v>
      </c>
      <c r="AO354" s="93" t="str">
        <f t="shared" si="135"/>
        <v>o</v>
      </c>
      <c r="AP354" s="94" t="str">
        <f t="shared" si="129"/>
        <v/>
      </c>
      <c r="AQ354" s="54">
        <v>0</v>
      </c>
      <c r="AR354" s="214">
        <f t="shared" si="130"/>
        <v>0</v>
      </c>
      <c r="AS354" s="214">
        <f t="shared" si="136"/>
        <v>0</v>
      </c>
      <c r="AT354" s="282">
        <f t="shared" si="137"/>
        <v>12.966666666666667</v>
      </c>
      <c r="AU354" s="268">
        <f>IF(F354&gt;0,RevisedCalcs!$AB$53*F354,"")</f>
        <v>1.0179795468218147</v>
      </c>
      <c r="AV354" s="268" t="str">
        <f>IF(AU354&lt;&gt;"","",SUMIFS(RevisedCalcs!$AF$6:$BN$6,RevisedCalcs!$AF$4:$BN$4,"&lt;="&amp;AT354)/10^3*VLOOKUP(AK354,RevisedCalcs!$AE$65:$AJ$72,6,FALSE))</f>
        <v/>
      </c>
      <c r="AW354" s="270" t="str">
        <f ca="1">IF(AU354="","",IF(AR354=1,-AU354*OFFSET(RevisedCalcs!$AD$79,0,MATCH(E353*24*60,RevisedCalcs!$AE$80:$AI$80,1)),""))</f>
        <v/>
      </c>
      <c r="AX354" s="268">
        <f t="shared" ca="1" si="138"/>
        <v>1.0179795468218147</v>
      </c>
    </row>
    <row r="355" spans="1:50" x14ac:dyDescent="0.3">
      <c r="A355" s="189" t="s">
        <v>496</v>
      </c>
      <c r="B355" s="190">
        <v>128</v>
      </c>
      <c r="C355" s="191" t="s">
        <v>375</v>
      </c>
      <c r="D355" s="192">
        <v>40601.897916666669</v>
      </c>
      <c r="E355" s="193">
        <v>8.4027777777777781E-3</v>
      </c>
      <c r="F355" s="116">
        <v>0</v>
      </c>
      <c r="G355" s="194">
        <v>1</v>
      </c>
      <c r="H355" s="195">
        <v>0.18960648147913162</v>
      </c>
      <c r="I355" s="196" t="s">
        <v>624</v>
      </c>
      <c r="J355" s="197">
        <v>273.03333333333336</v>
      </c>
      <c r="K355" s="198">
        <v>40601.897916666669</v>
      </c>
      <c r="L355" s="199">
        <v>24.8</v>
      </c>
      <c r="M355" s="101">
        <v>40601.911805555559</v>
      </c>
      <c r="N355" s="200">
        <v>-22</v>
      </c>
      <c r="O355" s="199">
        <v>24.8</v>
      </c>
      <c r="P355" s="201">
        <v>-22</v>
      </c>
      <c r="Q355" s="202">
        <v>4.5505555555555564</v>
      </c>
      <c r="R355" s="203">
        <v>24.8</v>
      </c>
      <c r="S355" s="204">
        <v>48.972043350005357</v>
      </c>
      <c r="T355" s="201">
        <v>136.4</v>
      </c>
      <c r="U355" s="105"/>
      <c r="V355" s="57">
        <v>46.8</v>
      </c>
      <c r="W355" s="57">
        <f t="shared" si="118"/>
        <v>2.1720433500053602</v>
      </c>
      <c r="X355" s="86">
        <f t="shared" si="119"/>
        <v>15.489800000000002</v>
      </c>
      <c r="Y355" s="86" t="str">
        <f t="shared" si="120"/>
        <v/>
      </c>
      <c r="Z355" s="44">
        <f t="shared" si="121"/>
        <v>0</v>
      </c>
      <c r="AA355" s="44" t="str">
        <f t="shared" si="122"/>
        <v>o</v>
      </c>
      <c r="AB355" s="89">
        <f t="shared" si="139"/>
        <v>62.2898</v>
      </c>
      <c r="AC355" s="89">
        <f t="shared" si="139"/>
        <v>5.6695999999999991</v>
      </c>
      <c r="AD355" s="44">
        <f t="shared" si="124"/>
        <v>1</v>
      </c>
      <c r="AE355" s="44">
        <v>3.3</v>
      </c>
      <c r="AF355" s="87">
        <f t="shared" si="131"/>
        <v>0</v>
      </c>
      <c r="AG355" s="44">
        <f t="shared" si="132"/>
        <v>0</v>
      </c>
      <c r="AH355" s="90">
        <f t="shared" si="125"/>
        <v>26.972043350005357</v>
      </c>
      <c r="AI355" s="91">
        <f t="shared" si="133"/>
        <v>40.2898</v>
      </c>
      <c r="AJ355" s="82">
        <f t="shared" si="126"/>
        <v>-16.330400000000001</v>
      </c>
      <c r="AK355" s="271">
        <f t="shared" si="134"/>
        <v>106</v>
      </c>
      <c r="AL355" s="271">
        <f>VLOOKUP(AK355,RevisedCalcs!$AE$65:$AJ$72,2,FALSE)</f>
        <v>240</v>
      </c>
      <c r="AM355" s="92" t="str">
        <f t="shared" si="127"/>
        <v>&lt;-20</v>
      </c>
      <c r="AN355" s="93">
        <f t="shared" si="128"/>
        <v>0</v>
      </c>
      <c r="AO355" s="93" t="str">
        <f t="shared" si="135"/>
        <v>o</v>
      </c>
      <c r="AP355" s="94" t="str">
        <f t="shared" si="129"/>
        <v/>
      </c>
      <c r="AQ355" s="224">
        <v>1</v>
      </c>
      <c r="AR355" s="214">
        <f t="shared" si="130"/>
        <v>0</v>
      </c>
      <c r="AS355" s="214">
        <f t="shared" si="136"/>
        <v>0</v>
      </c>
      <c r="AT355" s="282">
        <f t="shared" si="137"/>
        <v>12.1</v>
      </c>
      <c r="AU355" s="268" t="str">
        <f>IF(F355&gt;0,RevisedCalcs!$AB$53*F355,"")</f>
        <v/>
      </c>
      <c r="AV355" s="268">
        <f>IF(AU355&lt;&gt;"","",SUMIFS(RevisedCalcs!$AF$6:$BN$6,RevisedCalcs!$AF$4:$BN$4,"&lt;="&amp;AT355)/10^3*VLOOKUP(AK355,RevisedCalcs!$AE$65:$AJ$72,6,FALSE))</f>
        <v>0.43231416952372081</v>
      </c>
      <c r="AW355" s="270" t="str">
        <f ca="1">IF(AU355="","",IF(AR355=1,-AU355*OFFSET(RevisedCalcs!$AD$79,0,MATCH(E354*24*60,RevisedCalcs!$AE$80:$AI$80,1)),""))</f>
        <v/>
      </c>
      <c r="AX355" s="268">
        <f t="shared" ca="1" si="138"/>
        <v>0.43231416952372081</v>
      </c>
    </row>
    <row r="356" spans="1:50" x14ac:dyDescent="0.3">
      <c r="A356" s="189" t="s">
        <v>496</v>
      </c>
      <c r="B356" s="190">
        <v>129</v>
      </c>
      <c r="C356" s="191" t="s">
        <v>377</v>
      </c>
      <c r="D356" s="192">
        <v>40602.038888888892</v>
      </c>
      <c r="E356" s="193">
        <v>1.4837962962962963E-2</v>
      </c>
      <c r="F356" s="116">
        <v>0</v>
      </c>
      <c r="G356" s="194">
        <v>2</v>
      </c>
      <c r="H356" s="195">
        <v>0.13256944444583496</v>
      </c>
      <c r="I356" s="196" t="s">
        <v>625</v>
      </c>
      <c r="J356" s="197">
        <v>190.9</v>
      </c>
      <c r="K356" s="198">
        <v>40602.038888888892</v>
      </c>
      <c r="L356" s="199">
        <v>23</v>
      </c>
      <c r="M356" s="101">
        <v>40602.036805555559</v>
      </c>
      <c r="N356" s="200">
        <v>-25.1</v>
      </c>
      <c r="O356" s="199">
        <v>23</v>
      </c>
      <c r="P356" s="201">
        <v>-25.1</v>
      </c>
      <c r="Q356" s="202">
        <v>3.1816666666666666</v>
      </c>
      <c r="R356" s="203">
        <v>23</v>
      </c>
      <c r="S356" s="204">
        <v>59.309068100081845</v>
      </c>
      <c r="T356" s="201">
        <v>167</v>
      </c>
      <c r="U356" s="105"/>
      <c r="V356" s="57">
        <v>48.1</v>
      </c>
      <c r="W356" s="57">
        <f t="shared" si="118"/>
        <v>11.209068100081844</v>
      </c>
      <c r="X356" s="86">
        <f t="shared" si="119"/>
        <v>15.722439999999992</v>
      </c>
      <c r="Y356" s="86" t="str">
        <f t="shared" si="120"/>
        <v>Y</v>
      </c>
      <c r="Z356" s="44">
        <f t="shared" si="121"/>
        <v>0</v>
      </c>
      <c r="AA356" s="44" t="str">
        <f t="shared" si="122"/>
        <v>o</v>
      </c>
      <c r="AB356" s="89">
        <f t="shared" si="139"/>
        <v>63.822439999999993</v>
      </c>
      <c r="AC356" s="89">
        <f t="shared" si="139"/>
        <v>6.505359999999996</v>
      </c>
      <c r="AD356" s="44">
        <f t="shared" si="124"/>
        <v>1</v>
      </c>
      <c r="AE356" s="44">
        <v>3.3</v>
      </c>
      <c r="AF356" s="87">
        <f t="shared" si="131"/>
        <v>0</v>
      </c>
      <c r="AG356" s="44">
        <f t="shared" si="132"/>
        <v>0</v>
      </c>
      <c r="AH356" s="90">
        <f t="shared" si="125"/>
        <v>34.209068100081844</v>
      </c>
      <c r="AI356" s="91">
        <f t="shared" si="133"/>
        <v>38.722439999999992</v>
      </c>
      <c r="AJ356" s="82">
        <f t="shared" si="126"/>
        <v>-18.594640000000005</v>
      </c>
      <c r="AK356" s="271">
        <f t="shared" si="134"/>
        <v>106</v>
      </c>
      <c r="AL356" s="271">
        <f>VLOOKUP(AK356,RevisedCalcs!$AE$65:$AJ$72,2,FALSE)</f>
        <v>240</v>
      </c>
      <c r="AM356" s="92" t="str">
        <f t="shared" si="127"/>
        <v>&lt;-20</v>
      </c>
      <c r="AN356" s="93">
        <f t="shared" si="128"/>
        <v>0</v>
      </c>
      <c r="AO356" s="93" t="str">
        <f t="shared" si="135"/>
        <v>o</v>
      </c>
      <c r="AP356" s="94" t="str">
        <f t="shared" si="129"/>
        <v/>
      </c>
      <c r="AQ356" s="224">
        <v>1</v>
      </c>
      <c r="AR356" s="214">
        <f t="shared" si="130"/>
        <v>0</v>
      </c>
      <c r="AS356" s="214">
        <f t="shared" si="136"/>
        <v>0</v>
      </c>
      <c r="AT356" s="282">
        <f t="shared" si="137"/>
        <v>21.366666666666667</v>
      </c>
      <c r="AU356" s="268" t="str">
        <f>IF(F356&gt;0,RevisedCalcs!$AB$53*F356,"")</f>
        <v/>
      </c>
      <c r="AV356" s="268">
        <f>IF(AU356&lt;&gt;"","",SUMIFS(RevisedCalcs!$AF$6:$BN$6,RevisedCalcs!$AF$4:$BN$4,"&lt;="&amp;AT356)/10^3*VLOOKUP(AK356,RevisedCalcs!$AE$65:$AJ$72,6,FALSE))</f>
        <v>0.48010336681975913</v>
      </c>
      <c r="AW356" s="270" t="str">
        <f ca="1">IF(AU356="","",IF(AR356=1,-AU356*OFFSET(RevisedCalcs!$AD$79,0,MATCH(E355*24*60,RevisedCalcs!$AE$80:$AI$80,1)),""))</f>
        <v/>
      </c>
      <c r="AX356" s="268">
        <f t="shared" ca="1" si="138"/>
        <v>0.48010336681975913</v>
      </c>
    </row>
    <row r="357" spans="1:50" x14ac:dyDescent="0.3">
      <c r="A357" s="189" t="s">
        <v>496</v>
      </c>
      <c r="B357" s="190">
        <v>130</v>
      </c>
      <c r="C357" s="191" t="s">
        <v>379</v>
      </c>
      <c r="D357" s="192">
        <v>40602.211111111108</v>
      </c>
      <c r="E357" s="193">
        <v>1.306712962962963E-2</v>
      </c>
      <c r="F357" s="116">
        <v>0</v>
      </c>
      <c r="G357" s="194">
        <v>2</v>
      </c>
      <c r="H357" s="195">
        <v>0.1573842592551955</v>
      </c>
      <c r="I357" s="196" t="s">
        <v>626</v>
      </c>
      <c r="J357" s="197">
        <v>226.63333333333333</v>
      </c>
      <c r="K357" s="198">
        <v>40602.211111111108</v>
      </c>
      <c r="L357" s="199">
        <v>23</v>
      </c>
      <c r="M357" s="101">
        <v>40602.203472222223</v>
      </c>
      <c r="N357" s="200">
        <v>-29.9</v>
      </c>
      <c r="O357" s="199">
        <v>23</v>
      </c>
      <c r="P357" s="201">
        <v>-29.9</v>
      </c>
      <c r="Q357" s="202">
        <v>3.777222222222222</v>
      </c>
      <c r="R357" s="203">
        <v>23</v>
      </c>
      <c r="S357" s="204">
        <v>59.94594815053599</v>
      </c>
      <c r="T357" s="201">
        <v>158</v>
      </c>
      <c r="U357" s="105"/>
      <c r="V357" s="57">
        <v>52.9</v>
      </c>
      <c r="W357" s="57">
        <f t="shared" si="118"/>
        <v>7.0459481505359918</v>
      </c>
      <c r="X357" s="86">
        <f t="shared" si="119"/>
        <v>13.295560000000002</v>
      </c>
      <c r="Y357" s="86" t="str">
        <f t="shared" si="120"/>
        <v/>
      </c>
      <c r="Z357" s="44">
        <f t="shared" si="121"/>
        <v>0</v>
      </c>
      <c r="AA357" s="44" t="str">
        <f t="shared" si="122"/>
        <v>o</v>
      </c>
      <c r="AB357" s="89">
        <f t="shared" si="139"/>
        <v>66.19556</v>
      </c>
      <c r="AC357" s="89">
        <f t="shared" si="139"/>
        <v>7.799439999999997</v>
      </c>
      <c r="AD357" s="44">
        <f t="shared" si="124"/>
        <v>1</v>
      </c>
      <c r="AE357" s="44">
        <v>3.3</v>
      </c>
      <c r="AF357" s="87">
        <f t="shared" si="131"/>
        <v>0</v>
      </c>
      <c r="AG357" s="44">
        <f t="shared" si="132"/>
        <v>0</v>
      </c>
      <c r="AH357" s="90">
        <f t="shared" si="125"/>
        <v>30.045948150535992</v>
      </c>
      <c r="AI357" s="91">
        <f t="shared" si="133"/>
        <v>36.295560000000002</v>
      </c>
      <c r="AJ357" s="82">
        <f t="shared" si="126"/>
        <v>-22.100560000000002</v>
      </c>
      <c r="AK357" s="271">
        <f t="shared" si="134"/>
        <v>106</v>
      </c>
      <c r="AL357" s="271">
        <f>VLOOKUP(AK357,RevisedCalcs!$AE$65:$AJ$72,2,FALSE)</f>
        <v>240</v>
      </c>
      <c r="AM357" s="92" t="str">
        <f t="shared" si="127"/>
        <v>&lt;-20</v>
      </c>
      <c r="AN357" s="93">
        <f t="shared" si="128"/>
        <v>0</v>
      </c>
      <c r="AO357" s="93" t="str">
        <f t="shared" si="135"/>
        <v>o</v>
      </c>
      <c r="AP357" s="94" t="str">
        <f t="shared" si="129"/>
        <v/>
      </c>
      <c r="AQ357" s="224">
        <v>1</v>
      </c>
      <c r="AR357" s="214">
        <f t="shared" si="130"/>
        <v>0</v>
      </c>
      <c r="AS357" s="214">
        <f t="shared" si="136"/>
        <v>0</v>
      </c>
      <c r="AT357" s="282">
        <f t="shared" si="137"/>
        <v>18.816666666666666</v>
      </c>
      <c r="AU357" s="268" t="str">
        <f>IF(F357&gt;0,RevisedCalcs!$AB$53*F357,"")</f>
        <v/>
      </c>
      <c r="AV357" s="268">
        <f>IF(AU357&lt;&gt;"","",SUMIFS(RevisedCalcs!$AF$6:$BN$6,RevisedCalcs!$AF$4:$BN$4,"&lt;="&amp;AT357)/10^3*VLOOKUP(AK357,RevisedCalcs!$AE$65:$AJ$72,6,FALSE))</f>
        <v>0.46748538410927876</v>
      </c>
      <c r="AW357" s="270" t="str">
        <f ca="1">IF(AU357="","",IF(AR357=1,-AU357*OFFSET(RevisedCalcs!$AD$79,0,MATCH(E356*24*60,RevisedCalcs!$AE$80:$AI$80,1)),""))</f>
        <v/>
      </c>
      <c r="AX357" s="268">
        <f t="shared" ca="1" si="138"/>
        <v>0.46748538410927876</v>
      </c>
    </row>
    <row r="358" spans="1:50" x14ac:dyDescent="0.3">
      <c r="A358" s="107" t="s">
        <v>496</v>
      </c>
      <c r="B358" s="108">
        <v>131</v>
      </c>
      <c r="C358" s="109" t="s">
        <v>381</v>
      </c>
      <c r="D358" s="110">
        <v>40602.425000000003</v>
      </c>
      <c r="E358" s="111">
        <v>5.2835648148148145E-2</v>
      </c>
      <c r="F358" s="43">
        <v>35.5</v>
      </c>
      <c r="G358" s="41">
        <v>2</v>
      </c>
      <c r="H358" s="97">
        <v>0.200821759266546</v>
      </c>
      <c r="I358" s="98" t="s">
        <v>627</v>
      </c>
      <c r="J358" s="99">
        <v>289.18333333333334</v>
      </c>
      <c r="K358" s="112">
        <v>40602.425000000003</v>
      </c>
      <c r="L358" s="46">
        <v>8.6</v>
      </c>
      <c r="M358" s="101">
        <v>40602.411805555559</v>
      </c>
      <c r="N358" s="102">
        <v>-23.1</v>
      </c>
      <c r="O358" s="46">
        <v>8.6</v>
      </c>
      <c r="P358" s="57">
        <v>-23.1</v>
      </c>
      <c r="Q358" s="50">
        <v>4.8197222222222225</v>
      </c>
      <c r="R358" s="103">
        <v>8.6</v>
      </c>
      <c r="S358" s="104">
        <v>39.70857366977549</v>
      </c>
      <c r="T358" s="57">
        <v>183.2</v>
      </c>
      <c r="U358" s="105"/>
      <c r="V358" s="57">
        <v>31.700000000000003</v>
      </c>
      <c r="W358" s="57">
        <f t="shared" si="118"/>
        <v>8.0085736697754868</v>
      </c>
      <c r="X358" s="86">
        <f t="shared" si="119"/>
        <v>31.133639999999993</v>
      </c>
      <c r="Y358" s="86" t="str">
        <f t="shared" si="120"/>
        <v/>
      </c>
      <c r="Z358" s="44">
        <f t="shared" si="121"/>
        <v>0</v>
      </c>
      <c r="AA358" s="44" t="str">
        <f t="shared" si="122"/>
        <v>o</v>
      </c>
      <c r="AB358" s="89">
        <f t="shared" si="139"/>
        <v>62.833639999999995</v>
      </c>
      <c r="AC358" s="89">
        <f t="shared" si="139"/>
        <v>5.9661599999999986</v>
      </c>
      <c r="AD358" s="44">
        <f t="shared" si="124"/>
        <v>1</v>
      </c>
      <c r="AE358" s="44">
        <v>3.3</v>
      </c>
      <c r="AF358" s="87">
        <f t="shared" si="131"/>
        <v>0</v>
      </c>
      <c r="AG358" s="44">
        <f t="shared" si="132"/>
        <v>0</v>
      </c>
      <c r="AH358" s="90">
        <f t="shared" si="125"/>
        <v>16.608573669775488</v>
      </c>
      <c r="AI358" s="91">
        <f t="shared" si="133"/>
        <v>39.733639999999994</v>
      </c>
      <c r="AJ358" s="82">
        <f t="shared" si="126"/>
        <v>-17.133840000000003</v>
      </c>
      <c r="AK358" s="271">
        <f t="shared" si="134"/>
        <v>106</v>
      </c>
      <c r="AL358" s="271">
        <f>VLOOKUP(AK358,RevisedCalcs!$AE$65:$AJ$72,2,FALSE)</f>
        <v>240</v>
      </c>
      <c r="AM358" s="92" t="str">
        <f t="shared" si="127"/>
        <v>&lt;-20</v>
      </c>
      <c r="AN358" s="93">
        <f t="shared" si="128"/>
        <v>0</v>
      </c>
      <c r="AO358" s="93" t="str">
        <f t="shared" si="135"/>
        <v>o</v>
      </c>
      <c r="AP358" s="94" t="str">
        <f t="shared" si="129"/>
        <v/>
      </c>
      <c r="AQ358" s="54">
        <v>0</v>
      </c>
      <c r="AR358" s="214">
        <f t="shared" si="130"/>
        <v>0</v>
      </c>
      <c r="AS358" s="214">
        <f t="shared" si="136"/>
        <v>0</v>
      </c>
      <c r="AT358" s="282">
        <f t="shared" si="137"/>
        <v>76.083333333333329</v>
      </c>
      <c r="AU358" s="268">
        <f>IF(F358&gt;0,RevisedCalcs!$AB$53*F358,"")</f>
        <v>4.9504484811197838</v>
      </c>
      <c r="AV358" s="268" t="str">
        <f>IF(AU358&lt;&gt;"","",SUMIFS(RevisedCalcs!$AF$6:$BN$6,RevisedCalcs!$AF$4:$BN$4,"&lt;="&amp;AT358)/10^3*VLOOKUP(AK358,RevisedCalcs!$AE$65:$AJ$72,6,FALSE))</f>
        <v/>
      </c>
      <c r="AW358" s="270" t="str">
        <f ca="1">IF(AU358="","",IF(AR358=1,-AU358*OFFSET(RevisedCalcs!$AD$79,0,MATCH(E357*24*60,RevisedCalcs!$AE$80:$AI$80,1)),""))</f>
        <v/>
      </c>
      <c r="AX358" s="268">
        <f t="shared" ca="1" si="138"/>
        <v>4.9504484811197838</v>
      </c>
    </row>
    <row r="359" spans="1:50" x14ac:dyDescent="0.3">
      <c r="A359" s="107" t="s">
        <v>496</v>
      </c>
      <c r="B359" s="108">
        <v>132</v>
      </c>
      <c r="C359" s="109" t="s">
        <v>383</v>
      </c>
      <c r="D359" s="110">
        <v>40602.491666666669</v>
      </c>
      <c r="E359" s="111">
        <v>6.4814814814814813E-4</v>
      </c>
      <c r="F359" s="43">
        <v>0.1</v>
      </c>
      <c r="G359" s="41">
        <v>2</v>
      </c>
      <c r="H359" s="97">
        <v>1.3831018521159422E-2</v>
      </c>
      <c r="I359" s="98" t="s">
        <v>628</v>
      </c>
      <c r="J359" s="99">
        <v>19.916666666666668</v>
      </c>
      <c r="K359" s="112">
        <v>40602.491666666669</v>
      </c>
      <c r="L359" s="46">
        <v>39.200000000000003</v>
      </c>
      <c r="M359" s="101">
        <v>40602.495138888888</v>
      </c>
      <c r="N359" s="102">
        <v>-14.1</v>
      </c>
      <c r="O359" s="46">
        <v>39.200000000000003</v>
      </c>
      <c r="P359" s="57">
        <v>-14.1</v>
      </c>
      <c r="Q359" s="50">
        <v>0.33194444444444449</v>
      </c>
      <c r="R359" s="103">
        <v>39.200000000000003</v>
      </c>
      <c r="S359" s="104">
        <v>177.72069836520237</v>
      </c>
      <c r="T359" s="57">
        <v>159.80000000000001</v>
      </c>
      <c r="U359" s="105"/>
      <c r="V359" s="57">
        <v>53.300000000000004</v>
      </c>
      <c r="W359" s="57">
        <f t="shared" si="118"/>
        <v>124.42069836520236</v>
      </c>
      <c r="X359" s="86">
        <f t="shared" si="119"/>
        <v>5.0840399999999946</v>
      </c>
      <c r="Y359" s="86" t="str">
        <f t="shared" si="120"/>
        <v/>
      </c>
      <c r="Z359" s="44">
        <f t="shared" si="121"/>
        <v>1</v>
      </c>
      <c r="AA359" s="44" t="str">
        <f t="shared" si="122"/>
        <v>+</v>
      </c>
      <c r="AB359" s="89">
        <f t="shared" si="139"/>
        <v>58.384039999999999</v>
      </c>
      <c r="AC359" s="89">
        <f t="shared" si="139"/>
        <v>3.5397599999999994</v>
      </c>
      <c r="AD359" s="44">
        <f t="shared" si="124"/>
        <v>1</v>
      </c>
      <c r="AE359" s="44">
        <v>3.3</v>
      </c>
      <c r="AF359" s="87">
        <f t="shared" si="131"/>
        <v>0</v>
      </c>
      <c r="AG359" s="44">
        <f t="shared" si="132"/>
        <v>0</v>
      </c>
      <c r="AH359" s="90">
        <f t="shared" si="125"/>
        <v>163.62069836520237</v>
      </c>
      <c r="AI359" s="91">
        <f t="shared" si="133"/>
        <v>44.284039999999997</v>
      </c>
      <c r="AJ359" s="82">
        <f t="shared" si="126"/>
        <v>-10.56024</v>
      </c>
      <c r="AK359" s="271">
        <f t="shared" si="134"/>
        <v>102</v>
      </c>
      <c r="AL359" s="271">
        <f>VLOOKUP(AK359,RevisedCalcs!$AE$65:$AJ$72,2,FALSE)</f>
        <v>18</v>
      </c>
      <c r="AM359" s="92" t="str">
        <f t="shared" si="127"/>
        <v>-20 to -10</v>
      </c>
      <c r="AN359" s="93">
        <f t="shared" si="128"/>
        <v>1</v>
      </c>
      <c r="AO359" s="93" t="str">
        <f t="shared" si="135"/>
        <v>+</v>
      </c>
      <c r="AP359" s="94" t="str">
        <f t="shared" si="129"/>
        <v/>
      </c>
      <c r="AQ359" s="54">
        <v>0</v>
      </c>
      <c r="AR359" s="214">
        <f t="shared" si="130"/>
        <v>0</v>
      </c>
      <c r="AS359" s="214">
        <f t="shared" si="136"/>
        <v>0</v>
      </c>
      <c r="AT359" s="282">
        <f t="shared" si="137"/>
        <v>0.93333333333333335</v>
      </c>
      <c r="AU359" s="268">
        <f>IF(F359&gt;0,RevisedCalcs!$AB$53*F359,"")</f>
        <v>1.3944925298928969E-2</v>
      </c>
      <c r="AV359" s="268" t="str">
        <f>IF(AU359&lt;&gt;"","",SUMIFS(RevisedCalcs!$AF$6:$BN$6,RevisedCalcs!$AF$4:$BN$4,"&lt;="&amp;AT359)/10^3*VLOOKUP(AK359,RevisedCalcs!$AE$65:$AJ$72,6,FALSE))</f>
        <v/>
      </c>
      <c r="AW359" s="270" t="str">
        <f ca="1">IF(AU359="","",IF(AR359=1,-AU359*OFFSET(RevisedCalcs!$AD$79,0,MATCH(E358*24*60,RevisedCalcs!$AE$80:$AI$80,1)),""))</f>
        <v/>
      </c>
      <c r="AX359" s="268">
        <f t="shared" ca="1" si="138"/>
        <v>1.3944925298928969E-2</v>
      </c>
    </row>
    <row r="360" spans="1:50" x14ac:dyDescent="0.3">
      <c r="A360" s="107" t="s">
        <v>496</v>
      </c>
      <c r="B360" s="108">
        <v>133</v>
      </c>
      <c r="C360" s="109" t="s">
        <v>385</v>
      </c>
      <c r="D360" s="110">
        <v>40602.495833333334</v>
      </c>
      <c r="E360" s="111">
        <v>9.6412037037037039E-3</v>
      </c>
      <c r="F360" s="43">
        <v>5.4</v>
      </c>
      <c r="G360" s="41">
        <v>2</v>
      </c>
      <c r="H360" s="97">
        <v>3.5185185188311152E-3</v>
      </c>
      <c r="I360" s="98" t="s">
        <v>629</v>
      </c>
      <c r="J360" s="99">
        <v>5.0666666666666664</v>
      </c>
      <c r="K360" s="112">
        <v>40602.495833333334</v>
      </c>
      <c r="L360" s="46">
        <v>159.80000000000001</v>
      </c>
      <c r="M360" s="101">
        <v>40602.495138888888</v>
      </c>
      <c r="N360" s="102">
        <v>-14.1</v>
      </c>
      <c r="O360" s="46">
        <v>159.80000000000001</v>
      </c>
      <c r="P360" s="57">
        <v>-14.1</v>
      </c>
      <c r="Q360" s="50">
        <v>8.4444444444444447E-2</v>
      </c>
      <c r="R360" s="103">
        <v>159.80000000000001</v>
      </c>
      <c r="S360" s="104">
        <v>169.33740704494429</v>
      </c>
      <c r="T360" s="57">
        <v>183.2</v>
      </c>
      <c r="U360" s="105"/>
      <c r="V360" s="57">
        <v>173.9</v>
      </c>
      <c r="W360" s="57">
        <f t="shared" si="118"/>
        <v>4.5625929550557203</v>
      </c>
      <c r="X360" s="86">
        <f t="shared" si="119"/>
        <v>115.51596000000001</v>
      </c>
      <c r="Y360" s="86" t="str">
        <f t="shared" si="120"/>
        <v/>
      </c>
      <c r="Z360" s="44">
        <f t="shared" si="121"/>
        <v>0</v>
      </c>
      <c r="AA360" s="44" t="str">
        <f t="shared" si="122"/>
        <v>o</v>
      </c>
      <c r="AB360" s="89">
        <f t="shared" si="139"/>
        <v>58.384039999999999</v>
      </c>
      <c r="AC360" s="89">
        <f t="shared" si="139"/>
        <v>3.5397599999999994</v>
      </c>
      <c r="AD360" s="44">
        <f t="shared" si="124"/>
        <v>1</v>
      </c>
      <c r="AE360" s="44">
        <v>3.3</v>
      </c>
      <c r="AF360" s="87">
        <f t="shared" si="131"/>
        <v>0</v>
      </c>
      <c r="AG360" s="44">
        <f t="shared" si="132"/>
        <v>0</v>
      </c>
      <c r="AH360" s="90">
        <f t="shared" si="125"/>
        <v>155.23740704494429</v>
      </c>
      <c r="AI360" s="91">
        <f t="shared" si="133"/>
        <v>44.284039999999997</v>
      </c>
      <c r="AJ360" s="82">
        <f t="shared" si="126"/>
        <v>-10.56024</v>
      </c>
      <c r="AK360" s="271">
        <f t="shared" si="134"/>
        <v>101</v>
      </c>
      <c r="AL360" s="271">
        <f>VLOOKUP(AK360,RevisedCalcs!$AE$65:$AJ$72,2,FALSE)</f>
        <v>3</v>
      </c>
      <c r="AM360" s="92" t="str">
        <f t="shared" si="127"/>
        <v>-20 to -10</v>
      </c>
      <c r="AN360" s="93">
        <f t="shared" si="128"/>
        <v>0</v>
      </c>
      <c r="AO360" s="93" t="str">
        <f t="shared" si="135"/>
        <v>o</v>
      </c>
      <c r="AP360" s="94" t="str">
        <f t="shared" si="129"/>
        <v/>
      </c>
      <c r="AQ360" s="54">
        <v>0</v>
      </c>
      <c r="AR360" s="214">
        <f t="shared" si="130"/>
        <v>0</v>
      </c>
      <c r="AS360" s="214">
        <f t="shared" si="136"/>
        <v>0</v>
      </c>
      <c r="AT360" s="282">
        <f t="shared" si="137"/>
        <v>13.883333333333333</v>
      </c>
      <c r="AU360" s="268">
        <f>IF(F360&gt;0,RevisedCalcs!$AB$53*F360,"")</f>
        <v>0.75302596614216433</v>
      </c>
      <c r="AV360" s="268" t="str">
        <f>IF(AU360&lt;&gt;"","",SUMIFS(RevisedCalcs!$AF$6:$BN$6,RevisedCalcs!$AF$4:$BN$4,"&lt;="&amp;AT360)/10^3*VLOOKUP(AK360,RevisedCalcs!$AE$65:$AJ$72,6,FALSE))</f>
        <v/>
      </c>
      <c r="AW360" s="270" t="str">
        <f ca="1">IF(AU360="","",IF(AR360=1,-AU360*OFFSET(RevisedCalcs!$AD$79,0,MATCH(E359*24*60,RevisedCalcs!$AE$80:$AI$80,1)),""))</f>
        <v/>
      </c>
      <c r="AX360" s="268">
        <f t="shared" ca="1" si="138"/>
        <v>0.75302596614216433</v>
      </c>
    </row>
    <row r="361" spans="1:50" x14ac:dyDescent="0.3">
      <c r="A361" s="107" t="s">
        <v>496</v>
      </c>
      <c r="B361" s="108">
        <v>134</v>
      </c>
      <c r="C361" s="109" t="s">
        <v>387</v>
      </c>
      <c r="D361" s="110">
        <v>40602.509722222225</v>
      </c>
      <c r="E361" s="111">
        <v>1.119212962962963E-2</v>
      </c>
      <c r="F361" s="43">
        <v>5.8</v>
      </c>
      <c r="G361" s="41">
        <v>2</v>
      </c>
      <c r="H361" s="97">
        <v>4.2476851886021905E-3</v>
      </c>
      <c r="I361" s="98" t="s">
        <v>630</v>
      </c>
      <c r="J361" s="99">
        <v>6.1166666666666663</v>
      </c>
      <c r="K361" s="112">
        <v>40602.509722222225</v>
      </c>
      <c r="L361" s="46">
        <v>181.4</v>
      </c>
      <c r="M361" s="101">
        <v>40602.495138888888</v>
      </c>
      <c r="N361" s="102">
        <v>-14.1</v>
      </c>
      <c r="O361" s="46">
        <v>181.4</v>
      </c>
      <c r="P361" s="57">
        <v>-14.1</v>
      </c>
      <c r="Q361" s="50">
        <v>0.10194444444444443</v>
      </c>
      <c r="R361" s="103">
        <v>181.4</v>
      </c>
      <c r="S361" s="104">
        <v>191.06780387412851</v>
      </c>
      <c r="T361" s="57">
        <v>183.2</v>
      </c>
      <c r="U361" s="105"/>
      <c r="V361" s="57">
        <v>195.5</v>
      </c>
      <c r="W361" s="57">
        <f t="shared" si="118"/>
        <v>4.432196125871485</v>
      </c>
      <c r="X361" s="86">
        <f t="shared" si="119"/>
        <v>137.11596</v>
      </c>
      <c r="Y361" s="86" t="str">
        <f t="shared" si="120"/>
        <v/>
      </c>
      <c r="Z361" s="44">
        <f t="shared" si="121"/>
        <v>0</v>
      </c>
      <c r="AA361" s="44" t="str">
        <f t="shared" si="122"/>
        <v>o</v>
      </c>
      <c r="AB361" s="89">
        <f t="shared" si="139"/>
        <v>58.384039999999999</v>
      </c>
      <c r="AC361" s="89">
        <f t="shared" si="139"/>
        <v>3.5397599999999994</v>
      </c>
      <c r="AD361" s="44">
        <f t="shared" si="124"/>
        <v>1</v>
      </c>
      <c r="AE361" s="44">
        <v>3.3</v>
      </c>
      <c r="AF361" s="87">
        <f t="shared" si="131"/>
        <v>0</v>
      </c>
      <c r="AG361" s="44">
        <f t="shared" si="132"/>
        <v>0</v>
      </c>
      <c r="AH361" s="90">
        <f t="shared" si="125"/>
        <v>176.96780387412852</v>
      </c>
      <c r="AI361" s="91">
        <f t="shared" si="133"/>
        <v>44.284039999999997</v>
      </c>
      <c r="AJ361" s="82">
        <f t="shared" si="126"/>
        <v>-10.56024</v>
      </c>
      <c r="AK361" s="271">
        <f t="shared" si="134"/>
        <v>102</v>
      </c>
      <c r="AL361" s="271">
        <f>VLOOKUP(AK361,RevisedCalcs!$AE$65:$AJ$72,2,FALSE)</f>
        <v>18</v>
      </c>
      <c r="AM361" s="92" t="str">
        <f t="shared" si="127"/>
        <v>-20 to -10</v>
      </c>
      <c r="AN361" s="93">
        <f t="shared" si="128"/>
        <v>0</v>
      </c>
      <c r="AO361" s="93" t="str">
        <f t="shared" si="135"/>
        <v>o</v>
      </c>
      <c r="AP361" s="94" t="str">
        <f t="shared" si="129"/>
        <v/>
      </c>
      <c r="AQ361" s="54">
        <v>0</v>
      </c>
      <c r="AR361" s="214">
        <f t="shared" si="130"/>
        <v>0</v>
      </c>
      <c r="AS361" s="214">
        <f t="shared" si="136"/>
        <v>0</v>
      </c>
      <c r="AT361" s="282">
        <f t="shared" si="137"/>
        <v>16.116666666666667</v>
      </c>
      <c r="AU361" s="268">
        <f>IF(F361&gt;0,RevisedCalcs!$AB$53*F361,"")</f>
        <v>0.80880566733788006</v>
      </c>
      <c r="AV361" s="268" t="str">
        <f>IF(AU361&lt;&gt;"","",SUMIFS(RevisedCalcs!$AF$6:$BN$6,RevisedCalcs!$AF$4:$BN$4,"&lt;="&amp;AT361)/10^3*VLOOKUP(AK361,RevisedCalcs!$AE$65:$AJ$72,6,FALSE))</f>
        <v/>
      </c>
      <c r="AW361" s="270" t="str">
        <f ca="1">IF(AU361="","",IF(AR361=1,-AU361*OFFSET(RevisedCalcs!$AD$79,0,MATCH(E360*24*60,RevisedCalcs!$AE$80:$AI$80,1)),""))</f>
        <v/>
      </c>
      <c r="AX361" s="268">
        <f t="shared" ca="1" si="138"/>
        <v>0.80880566733788006</v>
      </c>
    </row>
    <row r="362" spans="1:50" x14ac:dyDescent="0.3">
      <c r="A362" s="107" t="s">
        <v>496</v>
      </c>
      <c r="B362" s="108">
        <v>135</v>
      </c>
      <c r="C362" s="109" t="s">
        <v>389</v>
      </c>
      <c r="D362" s="110">
        <v>40602.530555555553</v>
      </c>
      <c r="E362" s="111">
        <v>6.5624999999999998E-3</v>
      </c>
      <c r="F362" s="43">
        <v>3.9</v>
      </c>
      <c r="G362" s="41">
        <v>2</v>
      </c>
      <c r="H362" s="97">
        <v>9.6412037019035779E-3</v>
      </c>
      <c r="I362" s="98" t="s">
        <v>402</v>
      </c>
      <c r="J362" s="99">
        <v>13.883333333333333</v>
      </c>
      <c r="K362" s="112">
        <v>40602.530555555553</v>
      </c>
      <c r="L362" s="46">
        <v>172.4</v>
      </c>
      <c r="M362" s="101">
        <v>40602.536805555559</v>
      </c>
      <c r="N362" s="102">
        <v>-11</v>
      </c>
      <c r="O362" s="46">
        <v>172.4</v>
      </c>
      <c r="P362" s="57">
        <v>-11</v>
      </c>
      <c r="Q362" s="50">
        <v>0.23138888888888889</v>
      </c>
      <c r="R362" s="103">
        <v>172.4</v>
      </c>
      <c r="S362" s="104">
        <v>180.55512174466205</v>
      </c>
      <c r="T362" s="57">
        <v>185</v>
      </c>
      <c r="U362" s="105"/>
      <c r="V362" s="57">
        <v>183.4</v>
      </c>
      <c r="W362" s="57">
        <f t="shared" si="118"/>
        <v>2.8448782553379601</v>
      </c>
      <c r="X362" s="86">
        <f t="shared" si="119"/>
        <v>126.54860000000001</v>
      </c>
      <c r="Y362" s="86" t="str">
        <f t="shared" si="120"/>
        <v/>
      </c>
      <c r="Z362" s="44">
        <f t="shared" si="121"/>
        <v>0</v>
      </c>
      <c r="AA362" s="44" t="str">
        <f t="shared" si="122"/>
        <v>o</v>
      </c>
      <c r="AB362" s="89">
        <f t="shared" si="139"/>
        <v>56.851399999999998</v>
      </c>
      <c r="AC362" s="89">
        <f t="shared" si="139"/>
        <v>2.7040000000000006</v>
      </c>
      <c r="AD362" s="44">
        <f t="shared" si="124"/>
        <v>1</v>
      </c>
      <c r="AE362" s="44">
        <v>3.3</v>
      </c>
      <c r="AF362" s="87">
        <f t="shared" si="131"/>
        <v>0</v>
      </c>
      <c r="AG362" s="44">
        <f t="shared" si="132"/>
        <v>0</v>
      </c>
      <c r="AH362" s="90">
        <f t="shared" si="125"/>
        <v>169.55512174466205</v>
      </c>
      <c r="AI362" s="91">
        <f t="shared" si="133"/>
        <v>45.851399999999998</v>
      </c>
      <c r="AJ362" s="82">
        <f t="shared" si="126"/>
        <v>-8.2959999999999994</v>
      </c>
      <c r="AK362" s="271">
        <f t="shared" si="134"/>
        <v>102</v>
      </c>
      <c r="AL362" s="271">
        <f>VLOOKUP(AK362,RevisedCalcs!$AE$65:$AJ$72,2,FALSE)</f>
        <v>18</v>
      </c>
      <c r="AM362" s="92" t="str">
        <f t="shared" si="127"/>
        <v>-20 to -10</v>
      </c>
      <c r="AN362" s="93">
        <f t="shared" si="128"/>
        <v>0</v>
      </c>
      <c r="AO362" s="93" t="str">
        <f t="shared" si="135"/>
        <v>o</v>
      </c>
      <c r="AP362" s="94" t="str">
        <f t="shared" si="129"/>
        <v/>
      </c>
      <c r="AQ362" s="54">
        <v>0</v>
      </c>
      <c r="AR362" s="214">
        <f t="shared" si="130"/>
        <v>0</v>
      </c>
      <c r="AS362" s="214">
        <f t="shared" si="136"/>
        <v>0</v>
      </c>
      <c r="AT362" s="282">
        <f t="shared" si="137"/>
        <v>9.4499999999999993</v>
      </c>
      <c r="AU362" s="268">
        <f>IF(F362&gt;0,RevisedCalcs!$AB$53*F362,"")</f>
        <v>0.54385208665822971</v>
      </c>
      <c r="AV362" s="268" t="str">
        <f>IF(AU362&lt;&gt;"","",SUMIFS(RevisedCalcs!$AF$6:$BN$6,RevisedCalcs!$AF$4:$BN$4,"&lt;="&amp;AT362)/10^3*VLOOKUP(AK362,RevisedCalcs!$AE$65:$AJ$72,6,FALSE))</f>
        <v/>
      </c>
      <c r="AW362" s="270" t="str">
        <f ca="1">IF(AU362="","",IF(AR362=1,-AU362*OFFSET(RevisedCalcs!$AD$79,0,MATCH(E361*24*60,RevisedCalcs!$AE$80:$AI$80,1)),""))</f>
        <v/>
      </c>
      <c r="AX362" s="268">
        <f t="shared" ca="1" si="138"/>
        <v>0.54385208665822971</v>
      </c>
    </row>
    <row r="363" spans="1:50" x14ac:dyDescent="0.3">
      <c r="A363" s="41" t="s">
        <v>631</v>
      </c>
      <c r="B363" s="42">
        <v>2</v>
      </c>
      <c r="C363" s="68" t="s">
        <v>232</v>
      </c>
      <c r="D363" s="95">
        <v>38664.770833333336</v>
      </c>
      <c r="E363" s="96">
        <v>4.0312499999999994E-2</v>
      </c>
      <c r="F363" s="41">
        <v>16.5</v>
      </c>
      <c r="G363" s="41">
        <v>3</v>
      </c>
      <c r="H363" s="97">
        <v>3.3946759256650694E-2</v>
      </c>
      <c r="I363" s="98" t="s">
        <v>632</v>
      </c>
      <c r="J363" s="99">
        <v>48.883333333333333</v>
      </c>
      <c r="K363" s="100">
        <v>40490.770833333336</v>
      </c>
      <c r="L363" s="46">
        <v>156.19999999999999</v>
      </c>
      <c r="M363" s="101">
        <v>38664.786805555559</v>
      </c>
      <c r="N363" s="106">
        <v>1.0000000000000001E-5</v>
      </c>
      <c r="O363" s="46">
        <v>156.19999999999999</v>
      </c>
      <c r="P363" s="57">
        <v>0</v>
      </c>
      <c r="Q363" s="50">
        <v>0.81472222222222224</v>
      </c>
      <c r="R363" s="103">
        <v>156.19999999999999</v>
      </c>
      <c r="S363" s="104">
        <v>165.67505304257315</v>
      </c>
      <c r="T363" s="57">
        <v>197.6</v>
      </c>
      <c r="U363" s="105">
        <v>245.18539352012226</v>
      </c>
      <c r="V363" s="57">
        <v>156.19999999999999</v>
      </c>
      <c r="W363" s="57">
        <f t="shared" si="118"/>
        <v>9.4750530425731654</v>
      </c>
      <c r="X363" s="86">
        <f t="shared" si="119"/>
        <v>104.78700494399999</v>
      </c>
      <c r="Y363" s="86" t="str">
        <f t="shared" si="120"/>
        <v/>
      </c>
      <c r="Z363" s="44">
        <f t="shared" si="121"/>
        <v>0</v>
      </c>
      <c r="AA363" s="44" t="str">
        <f t="shared" si="122"/>
        <v>o</v>
      </c>
      <c r="AB363" s="89">
        <f t="shared" si="139"/>
        <v>51.412995055999993</v>
      </c>
      <c r="AC363" s="89">
        <f t="shared" si="139"/>
        <v>-0.26160269600000002</v>
      </c>
      <c r="AD363" s="44">
        <f t="shared" si="124"/>
        <v>1</v>
      </c>
      <c r="AE363" s="44">
        <v>5.7</v>
      </c>
      <c r="AF363" s="87">
        <f t="shared" si="131"/>
        <v>0</v>
      </c>
      <c r="AG363" s="44">
        <f t="shared" si="132"/>
        <v>0</v>
      </c>
      <c r="AH363" s="90">
        <f t="shared" si="125"/>
        <v>165.67505304257315</v>
      </c>
      <c r="AI363" s="91">
        <f t="shared" si="133"/>
        <v>51.412995055999993</v>
      </c>
      <c r="AJ363" s="82">
        <f t="shared" si="126"/>
        <v>-0.26160269600000002</v>
      </c>
      <c r="AK363" s="271">
        <f t="shared" si="134"/>
        <v>103</v>
      </c>
      <c r="AL363" s="271">
        <f>VLOOKUP(AK363,RevisedCalcs!$AE$65:$AJ$72,2,FALSE)</f>
        <v>45</v>
      </c>
      <c r="AM363" s="92" t="str">
        <f t="shared" si="127"/>
        <v>0 to 10</v>
      </c>
      <c r="AN363" s="93">
        <f t="shared" si="128"/>
        <v>0</v>
      </c>
      <c r="AO363" s="93" t="str">
        <f t="shared" si="135"/>
        <v>o</v>
      </c>
      <c r="AP363" s="94" t="str">
        <f t="shared" si="129"/>
        <v/>
      </c>
      <c r="AQ363" s="54">
        <v>0</v>
      </c>
      <c r="AR363" s="214">
        <f t="shared" si="130"/>
        <v>0</v>
      </c>
      <c r="AS363" s="214">
        <f t="shared" si="136"/>
        <v>0</v>
      </c>
      <c r="AT363" s="282">
        <f t="shared" si="137"/>
        <v>58.04999999999999</v>
      </c>
      <c r="AU363" s="268">
        <f>IF(F363&gt;0,RevisedCalcs!$AB$53*F363,"")</f>
        <v>2.3009126743232797</v>
      </c>
      <c r="AV363" s="268" t="str">
        <f>IF(AU363&lt;&gt;"","",SUMIFS(RevisedCalcs!$AF$6:$BN$6,RevisedCalcs!$AF$4:$BN$4,"&lt;="&amp;AT363)/10^3*VLOOKUP(AK363,RevisedCalcs!$AE$65:$AJ$72,6,FALSE))</f>
        <v/>
      </c>
      <c r="AW363" s="270" t="str">
        <f ca="1">IF(AU363="","",IF(AR363=1,-AU363*OFFSET(RevisedCalcs!$AD$79,0,MATCH(E362*24*60,RevisedCalcs!$AE$80:$AI$80,1)),""))</f>
        <v/>
      </c>
      <c r="AX363" s="268">
        <f t="shared" ca="1" si="138"/>
        <v>2.3009126743232797</v>
      </c>
    </row>
    <row r="364" spans="1:50" x14ac:dyDescent="0.3">
      <c r="A364" s="194" t="s">
        <v>631</v>
      </c>
      <c r="B364" s="205">
        <v>3</v>
      </c>
      <c r="C364" s="206" t="s">
        <v>234</v>
      </c>
      <c r="D364" s="207">
        <v>38665.986111111109</v>
      </c>
      <c r="E364" s="208">
        <v>1.7326388888888888E-2</v>
      </c>
      <c r="F364" s="194">
        <v>0</v>
      </c>
      <c r="G364" s="194">
        <v>4</v>
      </c>
      <c r="H364" s="195">
        <v>1.1749652777725714</v>
      </c>
      <c r="I364" s="196" t="s">
        <v>633</v>
      </c>
      <c r="J364" s="197">
        <v>1691.95</v>
      </c>
      <c r="K364" s="209">
        <v>40491.986111111109</v>
      </c>
      <c r="L364" s="199">
        <v>64.400000000000006</v>
      </c>
      <c r="M364" s="101">
        <v>38665.995138888888</v>
      </c>
      <c r="N364" s="200">
        <v>10.9</v>
      </c>
      <c r="O364" s="199">
        <v>64.400000000000006</v>
      </c>
      <c r="P364" s="201">
        <v>10.9</v>
      </c>
      <c r="Q364" s="202">
        <v>28.199166666666667</v>
      </c>
      <c r="R364" s="203">
        <v>64.400000000000006</v>
      </c>
      <c r="S364" s="204">
        <v>1.0934514502509067</v>
      </c>
      <c r="T364" s="201">
        <v>192.2</v>
      </c>
      <c r="U364" s="105">
        <v>230.28531760749306</v>
      </c>
      <c r="V364" s="86">
        <v>53.500000000000007</v>
      </c>
      <c r="W364" s="86">
        <f t="shared" si="118"/>
        <v>52.406548549749104</v>
      </c>
      <c r="X364" s="86">
        <f t="shared" si="119"/>
        <v>7.4759600000000077</v>
      </c>
      <c r="Y364" s="86" t="str">
        <f t="shared" si="120"/>
        <v>Y</v>
      </c>
      <c r="Z364" s="88">
        <f t="shared" si="121"/>
        <v>1</v>
      </c>
      <c r="AA364" s="88" t="str">
        <f t="shared" si="122"/>
        <v>+</v>
      </c>
      <c r="AB364" s="89">
        <f t="shared" si="139"/>
        <v>46.024039999999999</v>
      </c>
      <c r="AC364" s="89">
        <f t="shared" si="139"/>
        <v>-3.2002399999999991</v>
      </c>
      <c r="AD364" s="88">
        <f t="shared" si="124"/>
        <v>1</v>
      </c>
      <c r="AE364" s="88">
        <v>5.7</v>
      </c>
      <c r="AF364" s="87">
        <f t="shared" si="131"/>
        <v>1</v>
      </c>
      <c r="AG364" s="88">
        <f t="shared" si="132"/>
        <v>1</v>
      </c>
      <c r="AH364" s="90">
        <f t="shared" si="125"/>
        <v>11.993451450250907</v>
      </c>
      <c r="AI364" s="91">
        <f t="shared" si="133"/>
        <v>56.924039999999998</v>
      </c>
      <c r="AJ364" s="82">
        <f t="shared" si="126"/>
        <v>7.6997600000000013</v>
      </c>
      <c r="AK364" s="271">
        <f t="shared" si="134"/>
        <v>108</v>
      </c>
      <c r="AL364" s="271">
        <f>VLOOKUP(AK364,RevisedCalcs!$AE$65:$AJ$72,2,FALSE)</f>
        <v>720</v>
      </c>
      <c r="AM364" s="92" t="str">
        <f t="shared" si="127"/>
        <v>10 to 20</v>
      </c>
      <c r="AN364" s="93">
        <f t="shared" si="128"/>
        <v>1</v>
      </c>
      <c r="AO364" s="93" t="str">
        <f t="shared" si="135"/>
        <v>+</v>
      </c>
      <c r="AP364" s="94" t="str">
        <f t="shared" si="129"/>
        <v/>
      </c>
      <c r="AQ364" s="224">
        <v>1</v>
      </c>
      <c r="AR364" s="214">
        <f t="shared" si="130"/>
        <v>0</v>
      </c>
      <c r="AS364" s="214">
        <f t="shared" si="136"/>
        <v>1</v>
      </c>
      <c r="AT364" s="282">
        <f t="shared" si="137"/>
        <v>24.949999999999996</v>
      </c>
      <c r="AU364" s="268" t="str">
        <f>IF(F364&gt;0,RevisedCalcs!$AB$53*F364,"")</f>
        <v/>
      </c>
      <c r="AV364" s="268">
        <f>IF(AU364&lt;&gt;"","",SUMIFS(RevisedCalcs!$AF$6:$BN$6,RevisedCalcs!$AF$4:$BN$4,"&lt;="&amp;AT364)/10^3*VLOOKUP(AK364,RevisedCalcs!$AE$65:$AJ$72,6,FALSE))</f>
        <v>0.66853093030513222</v>
      </c>
      <c r="AW364" s="270" t="str">
        <f ca="1">IF(AU364="","",IF(AR364=1,-AU364*OFFSET(RevisedCalcs!$AD$79,0,MATCH(E363*24*60,RevisedCalcs!$AE$80:$AI$80,1)),""))</f>
        <v/>
      </c>
      <c r="AX364" s="268">
        <f t="shared" ca="1" si="138"/>
        <v>0.66853093030513222</v>
      </c>
    </row>
    <row r="365" spans="1:50" x14ac:dyDescent="0.3">
      <c r="A365" s="41" t="s">
        <v>631</v>
      </c>
      <c r="B365" s="42">
        <v>4</v>
      </c>
      <c r="C365" s="68" t="s">
        <v>236</v>
      </c>
      <c r="D365" s="95">
        <v>38666.636805555558</v>
      </c>
      <c r="E365" s="96">
        <v>2.2592592592592591E-2</v>
      </c>
      <c r="F365" s="41">
        <v>13.5</v>
      </c>
      <c r="G365" s="41">
        <v>5</v>
      </c>
      <c r="H365" s="97">
        <v>0.63336805556173204</v>
      </c>
      <c r="I365" s="98" t="s">
        <v>634</v>
      </c>
      <c r="J365" s="99">
        <v>912.05</v>
      </c>
      <c r="K365" s="100">
        <v>40492.636805555558</v>
      </c>
      <c r="L365" s="46">
        <v>68</v>
      </c>
      <c r="M365" s="101">
        <v>38666.620138888888</v>
      </c>
      <c r="N365" s="102">
        <v>12.9</v>
      </c>
      <c r="O365" s="46">
        <v>68</v>
      </c>
      <c r="P365" s="57">
        <v>12.9</v>
      </c>
      <c r="Q365" s="50">
        <v>15.200833333333332</v>
      </c>
      <c r="R365" s="103">
        <v>68</v>
      </c>
      <c r="S365" s="104">
        <v>11.226104366806693</v>
      </c>
      <c r="T365" s="57">
        <v>192.2</v>
      </c>
      <c r="U365" s="105">
        <v>237.20379103534947</v>
      </c>
      <c r="V365" s="86">
        <v>55.1</v>
      </c>
      <c r="W365" s="86">
        <f t="shared" si="118"/>
        <v>43.873895633193307</v>
      </c>
      <c r="X365" s="86">
        <f t="shared" si="119"/>
        <v>10.06476</v>
      </c>
      <c r="Y365" s="86" t="str">
        <f t="shared" si="120"/>
        <v>Y</v>
      </c>
      <c r="Z365" s="88">
        <f t="shared" si="121"/>
        <v>1</v>
      </c>
      <c r="AA365" s="88" t="str">
        <f t="shared" si="122"/>
        <v>+</v>
      </c>
      <c r="AB365" s="89">
        <f t="shared" si="139"/>
        <v>45.035240000000002</v>
      </c>
      <c r="AC365" s="89">
        <f t="shared" si="139"/>
        <v>-3.7394399999999983</v>
      </c>
      <c r="AD365" s="88">
        <f t="shared" si="124"/>
        <v>1</v>
      </c>
      <c r="AE365" s="88">
        <v>5.7</v>
      </c>
      <c r="AF365" s="87">
        <f t="shared" si="131"/>
        <v>1</v>
      </c>
      <c r="AG365" s="88">
        <f t="shared" si="132"/>
        <v>1</v>
      </c>
      <c r="AH365" s="90">
        <f t="shared" si="125"/>
        <v>24.126104366806693</v>
      </c>
      <c r="AI365" s="91">
        <f t="shared" si="133"/>
        <v>57.93524</v>
      </c>
      <c r="AJ365" s="82">
        <f t="shared" si="126"/>
        <v>9.160560000000002</v>
      </c>
      <c r="AK365" s="271">
        <f t="shared" si="134"/>
        <v>108</v>
      </c>
      <c r="AL365" s="271">
        <f>VLOOKUP(AK365,RevisedCalcs!$AE$65:$AJ$72,2,FALSE)</f>
        <v>720</v>
      </c>
      <c r="AM365" s="92" t="str">
        <f t="shared" si="127"/>
        <v>10 to 20</v>
      </c>
      <c r="AN365" s="93">
        <f t="shared" si="128"/>
        <v>1</v>
      </c>
      <c r="AO365" s="93" t="str">
        <f t="shared" si="135"/>
        <v>+</v>
      </c>
      <c r="AP365" s="94" t="str">
        <f t="shared" si="129"/>
        <v/>
      </c>
      <c r="AQ365" s="54">
        <v>0</v>
      </c>
      <c r="AR365" s="214">
        <f t="shared" si="130"/>
        <v>0</v>
      </c>
      <c r="AS365" s="214">
        <f t="shared" si="136"/>
        <v>0</v>
      </c>
      <c r="AT365" s="282">
        <f t="shared" si="137"/>
        <v>32.533333333333331</v>
      </c>
      <c r="AU365" s="268">
        <f>IF(F365&gt;0,RevisedCalcs!$AB$53*F365,"")</f>
        <v>1.8825649153554105</v>
      </c>
      <c r="AV365" s="268" t="str">
        <f>IF(AU365&lt;&gt;"","",SUMIFS(RevisedCalcs!$AF$6:$BN$6,RevisedCalcs!$AF$4:$BN$4,"&lt;="&amp;AT365)/10^3*VLOOKUP(AK365,RevisedCalcs!$AE$65:$AJ$72,6,FALSE))</f>
        <v/>
      </c>
      <c r="AW365" s="270" t="str">
        <f ca="1">IF(AU365="","",IF(AR365=1,-AU365*OFFSET(RevisedCalcs!$AD$79,0,MATCH(E364*24*60,RevisedCalcs!$AE$80:$AI$80,1)),""))</f>
        <v/>
      </c>
      <c r="AX365" s="268">
        <f t="shared" ca="1" si="138"/>
        <v>1.8825649153554105</v>
      </c>
    </row>
    <row r="366" spans="1:50" x14ac:dyDescent="0.3">
      <c r="A366" s="41" t="s">
        <v>631</v>
      </c>
      <c r="B366" s="42">
        <v>5</v>
      </c>
      <c r="C366" s="68" t="s">
        <v>238</v>
      </c>
      <c r="D366" s="95">
        <v>38666.667361111111</v>
      </c>
      <c r="E366" s="96">
        <v>2.4305555555555556E-3</v>
      </c>
      <c r="F366" s="41">
        <v>0.5</v>
      </c>
      <c r="G366" s="41">
        <v>5</v>
      </c>
      <c r="H366" s="97">
        <v>7.962962961755693E-3</v>
      </c>
      <c r="I366" s="98" t="s">
        <v>635</v>
      </c>
      <c r="J366" s="99">
        <v>11.466666666666667</v>
      </c>
      <c r="K366" s="100">
        <v>40492.667361111111</v>
      </c>
      <c r="L366" s="46">
        <v>194</v>
      </c>
      <c r="M366" s="101">
        <v>38666.661805555559</v>
      </c>
      <c r="N366" s="102">
        <v>12</v>
      </c>
      <c r="O366" s="46">
        <v>194</v>
      </c>
      <c r="P366" s="57">
        <v>12</v>
      </c>
      <c r="Q366" s="50">
        <v>0.19111111111111112</v>
      </c>
      <c r="R366" s="103">
        <v>194</v>
      </c>
      <c r="S366" s="104">
        <v>174.03065776185693</v>
      </c>
      <c r="T366" s="57">
        <v>188.6</v>
      </c>
      <c r="U366" s="105">
        <v>245.53931094852308</v>
      </c>
      <c r="V366" s="57">
        <v>182</v>
      </c>
      <c r="W366" s="57">
        <f t="shared" si="118"/>
        <v>7.9693422381430707</v>
      </c>
      <c r="X366" s="86">
        <f t="shared" si="119"/>
        <v>136.5198</v>
      </c>
      <c r="Y366" s="86" t="str">
        <f t="shared" si="120"/>
        <v/>
      </c>
      <c r="Z366" s="44">
        <f t="shared" si="121"/>
        <v>0</v>
      </c>
      <c r="AA366" s="44" t="str">
        <f t="shared" si="122"/>
        <v>o</v>
      </c>
      <c r="AB366" s="89">
        <f t="shared" si="139"/>
        <v>45.480199999999996</v>
      </c>
      <c r="AC366" s="89">
        <f t="shared" si="139"/>
        <v>-3.4967999999999986</v>
      </c>
      <c r="AD366" s="44">
        <f t="shared" si="124"/>
        <v>1</v>
      </c>
      <c r="AE366" s="44">
        <v>5.7</v>
      </c>
      <c r="AF366" s="87">
        <f t="shared" si="131"/>
        <v>0</v>
      </c>
      <c r="AG366" s="44">
        <f t="shared" si="132"/>
        <v>0</v>
      </c>
      <c r="AH366" s="90">
        <f t="shared" si="125"/>
        <v>186.03065776185693</v>
      </c>
      <c r="AI366" s="91">
        <f t="shared" si="133"/>
        <v>57.480199999999996</v>
      </c>
      <c r="AJ366" s="82">
        <f t="shared" si="126"/>
        <v>8.5032000000000014</v>
      </c>
      <c r="AK366" s="271">
        <f t="shared" si="134"/>
        <v>102</v>
      </c>
      <c r="AL366" s="271">
        <f>VLOOKUP(AK366,RevisedCalcs!$AE$65:$AJ$72,2,FALSE)</f>
        <v>18</v>
      </c>
      <c r="AM366" s="92" t="str">
        <f t="shared" si="127"/>
        <v>10 to 20</v>
      </c>
      <c r="AN366" s="93">
        <f t="shared" si="128"/>
        <v>0</v>
      </c>
      <c r="AO366" s="93" t="str">
        <f t="shared" si="135"/>
        <v>o</v>
      </c>
      <c r="AP366" s="94" t="str">
        <f t="shared" si="129"/>
        <v/>
      </c>
      <c r="AQ366" s="54">
        <v>0</v>
      </c>
      <c r="AR366" s="214">
        <f t="shared" si="130"/>
        <v>0</v>
      </c>
      <c r="AS366" s="214">
        <f t="shared" si="136"/>
        <v>0</v>
      </c>
      <c r="AT366" s="282">
        <f t="shared" si="137"/>
        <v>3.5</v>
      </c>
      <c r="AU366" s="268">
        <f>IF(F366&gt;0,RevisedCalcs!$AB$53*F366,"")</f>
        <v>6.9724626494644837E-2</v>
      </c>
      <c r="AV366" s="268" t="str">
        <f>IF(AU366&lt;&gt;"","",SUMIFS(RevisedCalcs!$AF$6:$BN$6,RevisedCalcs!$AF$4:$BN$4,"&lt;="&amp;AT366)/10^3*VLOOKUP(AK366,RevisedCalcs!$AE$65:$AJ$72,6,FALSE))</f>
        <v/>
      </c>
      <c r="AW366" s="270" t="str">
        <f ca="1">IF(AU366="","",IF(AR366=1,-AU366*OFFSET(RevisedCalcs!$AD$79,0,MATCH(E365*24*60,RevisedCalcs!$AE$80:$AI$80,1)),""))</f>
        <v/>
      </c>
      <c r="AX366" s="268">
        <f t="shared" ca="1" si="138"/>
        <v>6.9724626494644837E-2</v>
      </c>
    </row>
    <row r="367" spans="1:50" x14ac:dyDescent="0.3">
      <c r="A367" s="41" t="s">
        <v>631</v>
      </c>
      <c r="B367" s="42">
        <v>6</v>
      </c>
      <c r="C367" s="68" t="s">
        <v>240</v>
      </c>
      <c r="D367" s="95">
        <v>38666.694444444445</v>
      </c>
      <c r="E367" s="96">
        <v>2.4212962962962964E-2</v>
      </c>
      <c r="F367" s="41">
        <v>11.2</v>
      </c>
      <c r="G367" s="41">
        <v>5</v>
      </c>
      <c r="H367" s="97">
        <v>2.4652777778101154E-2</v>
      </c>
      <c r="I367" s="98" t="s">
        <v>636</v>
      </c>
      <c r="J367" s="99">
        <v>35.5</v>
      </c>
      <c r="K367" s="100">
        <v>40492.694444444445</v>
      </c>
      <c r="L367" s="46">
        <v>165.2</v>
      </c>
      <c r="M367" s="101">
        <v>38666.703472222223</v>
      </c>
      <c r="N367" s="102">
        <v>10.9</v>
      </c>
      <c r="O367" s="46">
        <v>165.2</v>
      </c>
      <c r="P367" s="57">
        <v>10.9</v>
      </c>
      <c r="Q367" s="50">
        <v>0.59166666666666667</v>
      </c>
      <c r="R367" s="103">
        <v>165.2</v>
      </c>
      <c r="S367" s="104">
        <v>159.53244523763095</v>
      </c>
      <c r="T367" s="57">
        <v>197.6</v>
      </c>
      <c r="U367" s="105">
        <v>245.31190721664228</v>
      </c>
      <c r="V367" s="57">
        <v>154.29999999999998</v>
      </c>
      <c r="W367" s="57">
        <f t="shared" si="118"/>
        <v>5.2324452376309694</v>
      </c>
      <c r="X367" s="86">
        <f t="shared" si="119"/>
        <v>108.27595999999998</v>
      </c>
      <c r="Y367" s="86" t="str">
        <f t="shared" si="120"/>
        <v/>
      </c>
      <c r="Z367" s="44">
        <f t="shared" si="121"/>
        <v>0</v>
      </c>
      <c r="AA367" s="44" t="str">
        <f t="shared" si="122"/>
        <v>o</v>
      </c>
      <c r="AB367" s="89">
        <f t="shared" ref="AB367:AC386" si="140">(AB$3+AB$4*$N367)-$N367</f>
        <v>46.024039999999999</v>
      </c>
      <c r="AC367" s="89">
        <f t="shared" si="140"/>
        <v>-3.2002399999999991</v>
      </c>
      <c r="AD367" s="44">
        <f t="shared" si="124"/>
        <v>1</v>
      </c>
      <c r="AE367" s="44">
        <v>5.7</v>
      </c>
      <c r="AF367" s="87">
        <f t="shared" si="131"/>
        <v>0</v>
      </c>
      <c r="AG367" s="44">
        <f t="shared" si="132"/>
        <v>0</v>
      </c>
      <c r="AH367" s="90">
        <f t="shared" si="125"/>
        <v>170.43244523763096</v>
      </c>
      <c r="AI367" s="91">
        <f t="shared" si="133"/>
        <v>56.924039999999998</v>
      </c>
      <c r="AJ367" s="82">
        <f t="shared" si="126"/>
        <v>7.6997600000000013</v>
      </c>
      <c r="AK367" s="271">
        <f t="shared" si="134"/>
        <v>103</v>
      </c>
      <c r="AL367" s="271">
        <f>VLOOKUP(AK367,RevisedCalcs!$AE$65:$AJ$72,2,FALSE)</f>
        <v>45</v>
      </c>
      <c r="AM367" s="92" t="str">
        <f t="shared" si="127"/>
        <v>10 to 20</v>
      </c>
      <c r="AN367" s="93">
        <f t="shared" si="128"/>
        <v>0</v>
      </c>
      <c r="AO367" s="93" t="str">
        <f t="shared" si="135"/>
        <v>o</v>
      </c>
      <c r="AP367" s="94" t="str">
        <f t="shared" si="129"/>
        <v/>
      </c>
      <c r="AQ367" s="54">
        <v>0</v>
      </c>
      <c r="AR367" s="214">
        <f t="shared" si="130"/>
        <v>0</v>
      </c>
      <c r="AS367" s="214">
        <f t="shared" si="136"/>
        <v>0</v>
      </c>
      <c r="AT367" s="282">
        <f t="shared" si="137"/>
        <v>34.866666666666667</v>
      </c>
      <c r="AU367" s="268">
        <f>IF(F367&gt;0,RevisedCalcs!$AB$53*F367,"")</f>
        <v>1.5618316334800442</v>
      </c>
      <c r="AV367" s="268" t="str">
        <f>IF(AU367&lt;&gt;"","",SUMIFS(RevisedCalcs!$AF$6:$BN$6,RevisedCalcs!$AF$4:$BN$4,"&lt;="&amp;AT367)/10^3*VLOOKUP(AK367,RevisedCalcs!$AE$65:$AJ$72,6,FALSE))</f>
        <v/>
      </c>
      <c r="AW367" s="270" t="str">
        <f ca="1">IF(AU367="","",IF(AR367=1,-AU367*OFFSET(RevisedCalcs!$AD$79,0,MATCH(E366*24*60,RevisedCalcs!$AE$80:$AI$80,1)),""))</f>
        <v/>
      </c>
      <c r="AX367" s="268">
        <f t="shared" ca="1" si="138"/>
        <v>1.5618316334800442</v>
      </c>
    </row>
    <row r="368" spans="1:50" x14ac:dyDescent="0.3">
      <c r="A368" s="194" t="s">
        <v>631</v>
      </c>
      <c r="B368" s="205">
        <v>7</v>
      </c>
      <c r="C368" s="206" t="s">
        <v>242</v>
      </c>
      <c r="D368" s="207">
        <v>38668.464583333334</v>
      </c>
      <c r="E368" s="208">
        <v>1.2858796296296297E-2</v>
      </c>
      <c r="F368" s="194">
        <v>0</v>
      </c>
      <c r="G368" s="194">
        <v>7</v>
      </c>
      <c r="H368" s="195">
        <v>1.7459259259267128</v>
      </c>
      <c r="I368" s="196" t="s">
        <v>637</v>
      </c>
      <c r="J368" s="197">
        <v>2514.1333333333332</v>
      </c>
      <c r="K368" s="209">
        <v>40494.464583333334</v>
      </c>
      <c r="L368" s="199">
        <v>64.400000000000006</v>
      </c>
      <c r="M368" s="101">
        <v>38668.453472222223</v>
      </c>
      <c r="N368" s="200">
        <v>-7.1</v>
      </c>
      <c r="O368" s="199">
        <v>64.400000000000006</v>
      </c>
      <c r="P368" s="201">
        <v>-7.1</v>
      </c>
      <c r="Q368" s="202">
        <v>41.902222222222221</v>
      </c>
      <c r="R368" s="203">
        <v>64.400000000000006</v>
      </c>
      <c r="S368" s="204">
        <v>9.8625938988285533E-2</v>
      </c>
      <c r="T368" s="201">
        <v>177.8</v>
      </c>
      <c r="U368" s="105">
        <v>223.28085519563535</v>
      </c>
      <c r="V368" s="86">
        <v>71.5</v>
      </c>
      <c r="W368" s="86">
        <f t="shared" si="118"/>
        <v>71.401374061011708</v>
      </c>
      <c r="X368" s="86">
        <f t="shared" si="119"/>
        <v>16.57676</v>
      </c>
      <c r="Y368" s="86" t="str">
        <f t="shared" si="120"/>
        <v>Y</v>
      </c>
      <c r="Z368" s="88">
        <f t="shared" si="121"/>
        <v>1</v>
      </c>
      <c r="AA368" s="88" t="str">
        <f t="shared" si="122"/>
        <v>+</v>
      </c>
      <c r="AB368" s="89">
        <f t="shared" si="140"/>
        <v>54.92324</v>
      </c>
      <c r="AC368" s="89">
        <f t="shared" si="140"/>
        <v>1.6525600000000003</v>
      </c>
      <c r="AD368" s="88">
        <f t="shared" si="124"/>
        <v>1</v>
      </c>
      <c r="AE368" s="88">
        <v>5.7</v>
      </c>
      <c r="AF368" s="87">
        <f t="shared" si="131"/>
        <v>1</v>
      </c>
      <c r="AG368" s="88">
        <f t="shared" si="132"/>
        <v>1</v>
      </c>
      <c r="AH368" s="90">
        <f t="shared" si="125"/>
        <v>-7.0013740610117141</v>
      </c>
      <c r="AI368" s="91">
        <f t="shared" si="133"/>
        <v>47.823239999999998</v>
      </c>
      <c r="AJ368" s="82">
        <f t="shared" si="126"/>
        <v>-5.4474399999999994</v>
      </c>
      <c r="AK368" s="271">
        <f t="shared" si="134"/>
        <v>108</v>
      </c>
      <c r="AL368" s="271">
        <f>VLOOKUP(AK368,RevisedCalcs!$AE$65:$AJ$72,2,FALSE)</f>
        <v>720</v>
      </c>
      <c r="AM368" s="92" t="str">
        <f t="shared" si="127"/>
        <v>-10 to 0</v>
      </c>
      <c r="AN368" s="93">
        <f t="shared" si="128"/>
        <v>1</v>
      </c>
      <c r="AO368" s="93" t="str">
        <f t="shared" si="135"/>
        <v>+</v>
      </c>
      <c r="AP368" s="94" t="str">
        <f t="shared" si="129"/>
        <v/>
      </c>
      <c r="AQ368" s="224">
        <v>1</v>
      </c>
      <c r="AR368" s="214">
        <f t="shared" si="130"/>
        <v>0</v>
      </c>
      <c r="AS368" s="214">
        <f t="shared" si="136"/>
        <v>1</v>
      </c>
      <c r="AT368" s="282">
        <f t="shared" si="137"/>
        <v>18.516666666666666</v>
      </c>
      <c r="AU368" s="268" t="str">
        <f>IF(F368&gt;0,RevisedCalcs!$AB$53*F368,"")</f>
        <v/>
      </c>
      <c r="AV368" s="268">
        <f>IF(AU368&lt;&gt;"","",SUMIFS(RevisedCalcs!$AF$6:$BN$6,RevisedCalcs!$AF$4:$BN$4,"&lt;="&amp;AT368)/10^3*VLOOKUP(AK368,RevisedCalcs!$AE$65:$AJ$72,6,FALSE))</f>
        <v>0.63690106826877213</v>
      </c>
      <c r="AW368" s="270" t="str">
        <f ca="1">IF(AU368="","",IF(AR368=1,-AU368*OFFSET(RevisedCalcs!$AD$79,0,MATCH(E367*24*60,RevisedCalcs!$AE$80:$AI$80,1)),""))</f>
        <v/>
      </c>
      <c r="AX368" s="268">
        <f t="shared" ca="1" si="138"/>
        <v>0.63690106826877213</v>
      </c>
    </row>
    <row r="369" spans="1:50" x14ac:dyDescent="0.3">
      <c r="A369" s="41" t="s">
        <v>631</v>
      </c>
      <c r="B369" s="42">
        <v>8</v>
      </c>
      <c r="C369" s="68" t="s">
        <v>244</v>
      </c>
      <c r="D369" s="95">
        <v>38668.497916666667</v>
      </c>
      <c r="E369" s="96">
        <v>2.6493055555555558E-2</v>
      </c>
      <c r="F369" s="41">
        <v>15.2</v>
      </c>
      <c r="G369" s="41">
        <v>7</v>
      </c>
      <c r="H369" s="97">
        <v>2.0474537035624962E-2</v>
      </c>
      <c r="I369" s="98" t="s">
        <v>638</v>
      </c>
      <c r="J369" s="99">
        <v>29.483333333333334</v>
      </c>
      <c r="K369" s="100">
        <v>40494.497916666667</v>
      </c>
      <c r="L369" s="46">
        <v>156.19999999999999</v>
      </c>
      <c r="M369" s="101">
        <v>38668.495138888888</v>
      </c>
      <c r="N369" s="102">
        <v>1</v>
      </c>
      <c r="O369" s="46">
        <v>156.19999999999999</v>
      </c>
      <c r="P369" s="57">
        <v>1</v>
      </c>
      <c r="Q369" s="50">
        <v>0.49138888888888893</v>
      </c>
      <c r="R369" s="103">
        <v>156.19999999999999</v>
      </c>
      <c r="S369" s="104">
        <v>161.65241418498391</v>
      </c>
      <c r="T369" s="57">
        <v>192.2</v>
      </c>
      <c r="U369" s="105">
        <v>245.36881110379954</v>
      </c>
      <c r="V369" s="57">
        <v>155.19999999999999</v>
      </c>
      <c r="W369" s="57">
        <f t="shared" si="118"/>
        <v>6.4524141849839225</v>
      </c>
      <c r="X369" s="86">
        <f t="shared" si="119"/>
        <v>104.28139999999999</v>
      </c>
      <c r="Y369" s="86" t="str">
        <f t="shared" si="120"/>
        <v/>
      </c>
      <c r="Z369" s="44">
        <f t="shared" si="121"/>
        <v>0</v>
      </c>
      <c r="AA369" s="44" t="str">
        <f t="shared" si="122"/>
        <v>o</v>
      </c>
      <c r="AB369" s="89">
        <f t="shared" si="140"/>
        <v>50.918599999999998</v>
      </c>
      <c r="AC369" s="89">
        <f t="shared" si="140"/>
        <v>-0.53119999999999989</v>
      </c>
      <c r="AD369" s="44">
        <f t="shared" si="124"/>
        <v>1</v>
      </c>
      <c r="AE369" s="44">
        <v>5.7</v>
      </c>
      <c r="AF369" s="87">
        <f t="shared" si="131"/>
        <v>0</v>
      </c>
      <c r="AG369" s="44">
        <f t="shared" si="132"/>
        <v>0</v>
      </c>
      <c r="AH369" s="90">
        <f t="shared" si="125"/>
        <v>162.65241418498391</v>
      </c>
      <c r="AI369" s="91">
        <f t="shared" si="133"/>
        <v>51.918599999999998</v>
      </c>
      <c r="AJ369" s="82">
        <f t="shared" si="126"/>
        <v>0.46880000000000011</v>
      </c>
      <c r="AK369" s="271">
        <f t="shared" si="134"/>
        <v>102</v>
      </c>
      <c r="AL369" s="271">
        <f>VLOOKUP(AK369,RevisedCalcs!$AE$65:$AJ$72,2,FALSE)</f>
        <v>18</v>
      </c>
      <c r="AM369" s="92" t="str">
        <f t="shared" si="127"/>
        <v>0 to 10</v>
      </c>
      <c r="AN369" s="93">
        <f t="shared" si="128"/>
        <v>0</v>
      </c>
      <c r="AO369" s="93" t="str">
        <f t="shared" si="135"/>
        <v>o</v>
      </c>
      <c r="AP369" s="94" t="str">
        <f t="shared" si="129"/>
        <v/>
      </c>
      <c r="AQ369" s="54">
        <v>0</v>
      </c>
      <c r="AR369" s="214">
        <f t="shared" si="130"/>
        <v>1</v>
      </c>
      <c r="AS369" s="214">
        <f t="shared" si="136"/>
        <v>0</v>
      </c>
      <c r="AT369" s="282">
        <f t="shared" si="137"/>
        <v>38.15</v>
      </c>
      <c r="AU369" s="268">
        <f>IF(F369&gt;0,RevisedCalcs!$AB$53*F369,"")</f>
        <v>2.1196286454372029</v>
      </c>
      <c r="AV369" s="268" t="str">
        <f>IF(AU369&lt;&gt;"","",SUMIFS(RevisedCalcs!$AF$6:$BN$6,RevisedCalcs!$AF$4:$BN$4,"&lt;="&amp;AT369)/10^3*VLOOKUP(AK369,RevisedCalcs!$AE$65:$AJ$72,6,FALSE))</f>
        <v/>
      </c>
      <c r="AW369" s="270">
        <f ca="1">IF(AU369="","",IF(AR369=1,-AU369*OFFSET(RevisedCalcs!$AD$79,0,MATCH(E368*24*60,RevisedCalcs!$AE$80:$AI$80,1)),""))</f>
        <v>-0.78724097911937763</v>
      </c>
      <c r="AX369" s="268">
        <f t="shared" ca="1" si="138"/>
        <v>1.3323876663178251</v>
      </c>
    </row>
    <row r="370" spans="1:50" x14ac:dyDescent="0.3">
      <c r="A370" s="41" t="s">
        <v>631</v>
      </c>
      <c r="B370" s="42">
        <v>9</v>
      </c>
      <c r="C370" s="68" t="s">
        <v>245</v>
      </c>
      <c r="D370" s="95">
        <v>38668.60833333333</v>
      </c>
      <c r="E370" s="96">
        <v>1.486111111111111E-2</v>
      </c>
      <c r="F370" s="41">
        <v>5.4</v>
      </c>
      <c r="G370" s="41">
        <v>7</v>
      </c>
      <c r="H370" s="97">
        <v>8.3923611106001772E-2</v>
      </c>
      <c r="I370" s="98" t="s">
        <v>639</v>
      </c>
      <c r="J370" s="99">
        <v>120.85</v>
      </c>
      <c r="K370" s="100">
        <v>40494.60833333333</v>
      </c>
      <c r="L370" s="46">
        <v>105.8</v>
      </c>
      <c r="M370" s="101">
        <v>38668.620138888888</v>
      </c>
      <c r="N370" s="102">
        <v>5</v>
      </c>
      <c r="O370" s="46">
        <v>105.8</v>
      </c>
      <c r="P370" s="57">
        <v>5</v>
      </c>
      <c r="Q370" s="50">
        <v>2.0141666666666667</v>
      </c>
      <c r="R370" s="103">
        <v>105.8</v>
      </c>
      <c r="S370" s="104">
        <v>129.67532812429511</v>
      </c>
      <c r="T370" s="57">
        <v>188.6</v>
      </c>
      <c r="U370" s="105">
        <v>244.50655117337621</v>
      </c>
      <c r="V370" s="57">
        <v>100.8</v>
      </c>
      <c r="W370" s="57">
        <f t="shared" si="118"/>
        <v>28.875328124295109</v>
      </c>
      <c r="X370" s="86">
        <f t="shared" si="119"/>
        <v>51.859000000000002</v>
      </c>
      <c r="Y370" s="86" t="str">
        <f t="shared" si="120"/>
        <v/>
      </c>
      <c r="Z370" s="44">
        <f t="shared" si="121"/>
        <v>0</v>
      </c>
      <c r="AA370" s="44" t="str">
        <f t="shared" si="122"/>
        <v>o</v>
      </c>
      <c r="AB370" s="89">
        <f t="shared" si="140"/>
        <v>48.940999999999995</v>
      </c>
      <c r="AC370" s="89">
        <f t="shared" si="140"/>
        <v>-1.6095999999999999</v>
      </c>
      <c r="AD370" s="44">
        <f t="shared" si="124"/>
        <v>1</v>
      </c>
      <c r="AE370" s="44">
        <v>5.7</v>
      </c>
      <c r="AF370" s="87">
        <f t="shared" si="131"/>
        <v>0</v>
      </c>
      <c r="AG370" s="44">
        <f t="shared" si="132"/>
        <v>0</v>
      </c>
      <c r="AH370" s="90">
        <f t="shared" si="125"/>
        <v>134.67532812429511</v>
      </c>
      <c r="AI370" s="91">
        <f t="shared" si="133"/>
        <v>53.940999999999995</v>
      </c>
      <c r="AJ370" s="82">
        <f t="shared" si="126"/>
        <v>3.3904000000000001</v>
      </c>
      <c r="AK370" s="271">
        <f t="shared" si="134"/>
        <v>106</v>
      </c>
      <c r="AL370" s="271">
        <f>VLOOKUP(AK370,RevisedCalcs!$AE$65:$AJ$72,2,FALSE)</f>
        <v>240</v>
      </c>
      <c r="AM370" s="92" t="str">
        <f t="shared" si="127"/>
        <v>0 to 10</v>
      </c>
      <c r="AN370" s="93">
        <f t="shared" si="128"/>
        <v>0</v>
      </c>
      <c r="AO370" s="93" t="str">
        <f t="shared" si="135"/>
        <v>o</v>
      </c>
      <c r="AP370" s="94" t="str">
        <f t="shared" si="129"/>
        <v/>
      </c>
      <c r="AQ370" s="54">
        <v>0</v>
      </c>
      <c r="AR370" s="214">
        <f t="shared" si="130"/>
        <v>0</v>
      </c>
      <c r="AS370" s="214">
        <f t="shared" si="136"/>
        <v>0</v>
      </c>
      <c r="AT370" s="282">
        <f t="shared" si="137"/>
        <v>21.4</v>
      </c>
      <c r="AU370" s="268">
        <f>IF(F370&gt;0,RevisedCalcs!$AB$53*F370,"")</f>
        <v>0.75302596614216433</v>
      </c>
      <c r="AV370" s="268" t="str">
        <f>IF(AU370&lt;&gt;"","",SUMIFS(RevisedCalcs!$AF$6:$BN$6,RevisedCalcs!$AF$4:$BN$4,"&lt;="&amp;AT370)/10^3*VLOOKUP(AK370,RevisedCalcs!$AE$65:$AJ$72,6,FALSE))</f>
        <v/>
      </c>
      <c r="AW370" s="270" t="str">
        <f ca="1">IF(AU370="","",IF(AR370=1,-AU370*OFFSET(RevisedCalcs!$AD$79,0,MATCH(E369*24*60,RevisedCalcs!$AE$80:$AI$80,1)),""))</f>
        <v/>
      </c>
      <c r="AX370" s="268">
        <f t="shared" ca="1" si="138"/>
        <v>0.75302596614216433</v>
      </c>
    </row>
    <row r="371" spans="1:50" x14ac:dyDescent="0.3">
      <c r="A371" s="41" t="s">
        <v>631</v>
      </c>
      <c r="B371" s="42">
        <v>10</v>
      </c>
      <c r="C371" s="68" t="s">
        <v>247</v>
      </c>
      <c r="D371" s="95">
        <v>38668.63958333333</v>
      </c>
      <c r="E371" s="96">
        <v>6.3888888888888884E-3</v>
      </c>
      <c r="F371" s="41">
        <v>2.9</v>
      </c>
      <c r="G371" s="41">
        <v>7</v>
      </c>
      <c r="H371" s="97">
        <v>1.6388888885558117E-2</v>
      </c>
      <c r="I371" s="98" t="s">
        <v>640</v>
      </c>
      <c r="J371" s="99">
        <v>23.6</v>
      </c>
      <c r="K371" s="100">
        <v>40494.63958333333</v>
      </c>
      <c r="L371" s="46">
        <v>176</v>
      </c>
      <c r="M371" s="101">
        <v>38668.620138888888</v>
      </c>
      <c r="N371" s="102">
        <v>5</v>
      </c>
      <c r="O371" s="46">
        <v>176</v>
      </c>
      <c r="P371" s="57">
        <v>5</v>
      </c>
      <c r="Q371" s="50">
        <v>0.39333333333333337</v>
      </c>
      <c r="R371" s="103">
        <v>176</v>
      </c>
      <c r="S371" s="104">
        <v>170.89723350027637</v>
      </c>
      <c r="T371" s="57">
        <v>192.2</v>
      </c>
      <c r="U371" s="105">
        <v>245.42447068477739</v>
      </c>
      <c r="V371" s="57">
        <v>171</v>
      </c>
      <c r="W371" s="57">
        <f t="shared" si="118"/>
        <v>0.10276649972362861</v>
      </c>
      <c r="X371" s="86">
        <f t="shared" si="119"/>
        <v>122.059</v>
      </c>
      <c r="Y371" s="86" t="str">
        <f t="shared" si="120"/>
        <v/>
      </c>
      <c r="Z371" s="44">
        <f t="shared" si="121"/>
        <v>0</v>
      </c>
      <c r="AA371" s="44" t="str">
        <f t="shared" si="122"/>
        <v>o</v>
      </c>
      <c r="AB371" s="89">
        <f t="shared" si="140"/>
        <v>48.940999999999995</v>
      </c>
      <c r="AC371" s="89">
        <f t="shared" si="140"/>
        <v>-1.6095999999999999</v>
      </c>
      <c r="AD371" s="44">
        <f t="shared" si="124"/>
        <v>1</v>
      </c>
      <c r="AE371" s="44">
        <v>5.7</v>
      </c>
      <c r="AF371" s="87">
        <f t="shared" si="131"/>
        <v>0</v>
      </c>
      <c r="AG371" s="44">
        <f t="shared" si="132"/>
        <v>0</v>
      </c>
      <c r="AH371" s="90">
        <f t="shared" si="125"/>
        <v>175.89723350027637</v>
      </c>
      <c r="AI371" s="91">
        <f t="shared" si="133"/>
        <v>53.940999999999995</v>
      </c>
      <c r="AJ371" s="82">
        <f t="shared" si="126"/>
        <v>3.3904000000000001</v>
      </c>
      <c r="AK371" s="271">
        <f t="shared" si="134"/>
        <v>102</v>
      </c>
      <c r="AL371" s="271">
        <f>VLOOKUP(AK371,RevisedCalcs!$AE$65:$AJ$72,2,FALSE)</f>
        <v>18</v>
      </c>
      <c r="AM371" s="92" t="str">
        <f t="shared" si="127"/>
        <v>0 to 10</v>
      </c>
      <c r="AN371" s="93">
        <f t="shared" si="128"/>
        <v>0</v>
      </c>
      <c r="AO371" s="93" t="str">
        <f t="shared" si="135"/>
        <v>o</v>
      </c>
      <c r="AP371" s="94" t="str">
        <f t="shared" si="129"/>
        <v/>
      </c>
      <c r="AQ371" s="54">
        <v>0</v>
      </c>
      <c r="AR371" s="214">
        <f t="shared" si="130"/>
        <v>0</v>
      </c>
      <c r="AS371" s="214">
        <f t="shared" si="136"/>
        <v>0</v>
      </c>
      <c r="AT371" s="282">
        <f t="shared" si="137"/>
        <v>9.1999999999999993</v>
      </c>
      <c r="AU371" s="268">
        <f>IF(F371&gt;0,RevisedCalcs!$AB$53*F371,"")</f>
        <v>0.40440283366894003</v>
      </c>
      <c r="AV371" s="268" t="str">
        <f>IF(AU371&lt;&gt;"","",SUMIFS(RevisedCalcs!$AF$6:$BN$6,RevisedCalcs!$AF$4:$BN$4,"&lt;="&amp;AT371)/10^3*VLOOKUP(AK371,RevisedCalcs!$AE$65:$AJ$72,6,FALSE))</f>
        <v/>
      </c>
      <c r="AW371" s="270" t="str">
        <f ca="1">IF(AU371="","",IF(AR371=1,-AU371*OFFSET(RevisedCalcs!$AD$79,0,MATCH(E370*24*60,RevisedCalcs!$AE$80:$AI$80,1)),""))</f>
        <v/>
      </c>
      <c r="AX371" s="268">
        <f t="shared" ca="1" si="138"/>
        <v>0.40440283366894003</v>
      </c>
    </row>
    <row r="372" spans="1:50" x14ac:dyDescent="0.3">
      <c r="A372" s="41" t="s">
        <v>631</v>
      </c>
      <c r="B372" s="42">
        <v>11</v>
      </c>
      <c r="C372" s="68" t="s">
        <v>249</v>
      </c>
      <c r="D372" s="95">
        <v>38668.650694444441</v>
      </c>
      <c r="E372" s="96">
        <v>1.8541666666666668E-2</v>
      </c>
      <c r="F372" s="41">
        <v>5.0999999999999996</v>
      </c>
      <c r="G372" s="41">
        <v>7</v>
      </c>
      <c r="H372" s="97">
        <v>4.7222222201526165E-3</v>
      </c>
      <c r="I372" s="98" t="s">
        <v>641</v>
      </c>
      <c r="J372" s="99">
        <v>6.8</v>
      </c>
      <c r="K372" s="100">
        <v>40494.650694444441</v>
      </c>
      <c r="L372" s="46">
        <v>197.6</v>
      </c>
      <c r="M372" s="101">
        <v>38668.661805555559</v>
      </c>
      <c r="N372" s="106">
        <v>1.0000000000000001E-5</v>
      </c>
      <c r="O372" s="46">
        <v>197.6</v>
      </c>
      <c r="P372" s="57">
        <v>0</v>
      </c>
      <c r="Q372" s="50">
        <v>0.11333333333333333</v>
      </c>
      <c r="R372" s="103">
        <v>197.6</v>
      </c>
      <c r="S372" s="104">
        <v>188.27017212920359</v>
      </c>
      <c r="T372" s="57">
        <v>192.2</v>
      </c>
      <c r="U372" s="105">
        <v>245.58349902074926</v>
      </c>
      <c r="V372" s="57">
        <v>197.6</v>
      </c>
      <c r="W372" s="57">
        <f t="shared" si="118"/>
        <v>9.3298278707964073</v>
      </c>
      <c r="X372" s="86">
        <f t="shared" si="119"/>
        <v>146.18700494399999</v>
      </c>
      <c r="Y372" s="86" t="str">
        <f t="shared" si="120"/>
        <v/>
      </c>
      <c r="Z372" s="44">
        <f t="shared" si="121"/>
        <v>0</v>
      </c>
      <c r="AA372" s="44" t="str">
        <f t="shared" si="122"/>
        <v>o</v>
      </c>
      <c r="AB372" s="89">
        <f t="shared" si="140"/>
        <v>51.412995055999993</v>
      </c>
      <c r="AC372" s="89">
        <f t="shared" si="140"/>
        <v>-0.26160269600000002</v>
      </c>
      <c r="AD372" s="44">
        <f t="shared" si="124"/>
        <v>1</v>
      </c>
      <c r="AE372" s="44">
        <v>5.7</v>
      </c>
      <c r="AF372" s="87">
        <f t="shared" si="131"/>
        <v>0</v>
      </c>
      <c r="AG372" s="44">
        <f t="shared" si="132"/>
        <v>0</v>
      </c>
      <c r="AH372" s="90">
        <f t="shared" si="125"/>
        <v>188.27017212920359</v>
      </c>
      <c r="AI372" s="91">
        <f t="shared" si="133"/>
        <v>51.412995055999993</v>
      </c>
      <c r="AJ372" s="82">
        <f t="shared" si="126"/>
        <v>-0.26160269600000002</v>
      </c>
      <c r="AK372" s="271">
        <f t="shared" si="134"/>
        <v>102</v>
      </c>
      <c r="AL372" s="271">
        <f>VLOOKUP(AK372,RevisedCalcs!$AE$65:$AJ$72,2,FALSE)</f>
        <v>18</v>
      </c>
      <c r="AM372" s="92" t="str">
        <f t="shared" si="127"/>
        <v>0 to 10</v>
      </c>
      <c r="AN372" s="93">
        <f t="shared" si="128"/>
        <v>0</v>
      </c>
      <c r="AO372" s="93" t="str">
        <f t="shared" si="135"/>
        <v>o</v>
      </c>
      <c r="AP372" s="94" t="str">
        <f t="shared" si="129"/>
        <v/>
      </c>
      <c r="AQ372" s="54">
        <v>0</v>
      </c>
      <c r="AR372" s="214">
        <f t="shared" si="130"/>
        <v>0</v>
      </c>
      <c r="AS372" s="214">
        <f t="shared" si="136"/>
        <v>0</v>
      </c>
      <c r="AT372" s="282">
        <f t="shared" si="137"/>
        <v>26.700000000000003</v>
      </c>
      <c r="AU372" s="268">
        <f>IF(F372&gt;0,RevisedCalcs!$AB$53*F372,"")</f>
        <v>0.71119119024537725</v>
      </c>
      <c r="AV372" s="268" t="str">
        <f>IF(AU372&lt;&gt;"","",SUMIFS(RevisedCalcs!$AF$6:$BN$6,RevisedCalcs!$AF$4:$BN$4,"&lt;="&amp;AT372)/10^3*VLOOKUP(AK372,RevisedCalcs!$AE$65:$AJ$72,6,FALSE))</f>
        <v/>
      </c>
      <c r="AW372" s="270" t="str">
        <f ca="1">IF(AU372="","",IF(AR372=1,-AU372*OFFSET(RevisedCalcs!$AD$79,0,MATCH(E371*24*60,RevisedCalcs!$AE$80:$AI$80,1)),""))</f>
        <v/>
      </c>
      <c r="AX372" s="268">
        <f t="shared" ca="1" si="138"/>
        <v>0.71119119024537725</v>
      </c>
    </row>
    <row r="373" spans="1:50" x14ac:dyDescent="0.3">
      <c r="A373" s="41" t="s">
        <v>631</v>
      </c>
      <c r="B373" s="42">
        <v>12</v>
      </c>
      <c r="C373" s="68" t="s">
        <v>251</v>
      </c>
      <c r="D373" s="95">
        <v>38668.672222222223</v>
      </c>
      <c r="E373" s="96">
        <v>2.342592592592593E-2</v>
      </c>
      <c r="F373" s="41">
        <v>10.9</v>
      </c>
      <c r="G373" s="41">
        <v>7</v>
      </c>
      <c r="H373" s="97">
        <v>2.9861111179343425E-3</v>
      </c>
      <c r="I373" s="98" t="s">
        <v>642</v>
      </c>
      <c r="J373" s="99">
        <v>4.3</v>
      </c>
      <c r="K373" s="100">
        <v>40494.672222222223</v>
      </c>
      <c r="L373" s="46">
        <v>199.4</v>
      </c>
      <c r="M373" s="101">
        <v>38668.661805555559</v>
      </c>
      <c r="N373" s="106">
        <v>1.0000000000000001E-5</v>
      </c>
      <c r="O373" s="46">
        <v>199.4</v>
      </c>
      <c r="P373" s="57">
        <v>0</v>
      </c>
      <c r="Q373" s="50">
        <v>7.166666666666667E-2</v>
      </c>
      <c r="R373" s="103">
        <v>199.4</v>
      </c>
      <c r="S373" s="104">
        <v>189.70553349744981</v>
      </c>
      <c r="T373" s="57">
        <v>194</v>
      </c>
      <c r="U373" s="105">
        <v>245.60717548632607</v>
      </c>
      <c r="V373" s="57">
        <v>199.4</v>
      </c>
      <c r="W373" s="57">
        <f t="shared" si="118"/>
        <v>9.694466502550199</v>
      </c>
      <c r="X373" s="86">
        <f t="shared" si="119"/>
        <v>147.98700494400001</v>
      </c>
      <c r="Y373" s="86" t="str">
        <f t="shared" si="120"/>
        <v/>
      </c>
      <c r="Z373" s="44">
        <f t="shared" si="121"/>
        <v>0</v>
      </c>
      <c r="AA373" s="44" t="str">
        <f t="shared" si="122"/>
        <v>o</v>
      </c>
      <c r="AB373" s="89">
        <f t="shared" si="140"/>
        <v>51.412995055999993</v>
      </c>
      <c r="AC373" s="89">
        <f t="shared" si="140"/>
        <v>-0.26160269600000002</v>
      </c>
      <c r="AD373" s="44">
        <f t="shared" si="124"/>
        <v>1</v>
      </c>
      <c r="AE373" s="44">
        <v>5.7</v>
      </c>
      <c r="AF373" s="87">
        <f t="shared" si="131"/>
        <v>0</v>
      </c>
      <c r="AG373" s="44">
        <f t="shared" si="132"/>
        <v>0</v>
      </c>
      <c r="AH373" s="90">
        <f t="shared" si="125"/>
        <v>189.70553349744981</v>
      </c>
      <c r="AI373" s="91">
        <f t="shared" si="133"/>
        <v>51.412995055999993</v>
      </c>
      <c r="AJ373" s="82">
        <f t="shared" si="126"/>
        <v>-0.26160269600000002</v>
      </c>
      <c r="AK373" s="271">
        <f t="shared" si="134"/>
        <v>101</v>
      </c>
      <c r="AL373" s="271">
        <f>VLOOKUP(AK373,RevisedCalcs!$AE$65:$AJ$72,2,FALSE)</f>
        <v>3</v>
      </c>
      <c r="AM373" s="92" t="str">
        <f t="shared" si="127"/>
        <v>0 to 10</v>
      </c>
      <c r="AN373" s="93">
        <f t="shared" si="128"/>
        <v>0</v>
      </c>
      <c r="AO373" s="93" t="str">
        <f t="shared" si="135"/>
        <v>o</v>
      </c>
      <c r="AP373" s="94" t="str">
        <f t="shared" si="129"/>
        <v/>
      </c>
      <c r="AQ373" s="54">
        <v>0</v>
      </c>
      <c r="AR373" s="214">
        <f t="shared" si="130"/>
        <v>0</v>
      </c>
      <c r="AS373" s="214">
        <f t="shared" si="136"/>
        <v>0</v>
      </c>
      <c r="AT373" s="282">
        <f t="shared" si="137"/>
        <v>33.733333333333334</v>
      </c>
      <c r="AU373" s="268">
        <f>IF(F373&gt;0,RevisedCalcs!$AB$53*F373,"")</f>
        <v>1.5199968575832574</v>
      </c>
      <c r="AV373" s="268" t="str">
        <f>IF(AU373&lt;&gt;"","",SUMIFS(RevisedCalcs!$AF$6:$BN$6,RevisedCalcs!$AF$4:$BN$4,"&lt;="&amp;AT373)/10^3*VLOOKUP(AK373,RevisedCalcs!$AE$65:$AJ$72,6,FALSE))</f>
        <v/>
      </c>
      <c r="AW373" s="270" t="str">
        <f ca="1">IF(AU373="","",IF(AR373=1,-AU373*OFFSET(RevisedCalcs!$AD$79,0,MATCH(E372*24*60,RevisedCalcs!$AE$80:$AI$80,1)),""))</f>
        <v/>
      </c>
      <c r="AX373" s="268">
        <f t="shared" ca="1" si="138"/>
        <v>1.5199968575832574</v>
      </c>
    </row>
    <row r="374" spans="1:50" x14ac:dyDescent="0.3">
      <c r="A374" s="41" t="s">
        <v>631</v>
      </c>
      <c r="B374" s="42">
        <v>13</v>
      </c>
      <c r="C374" s="68" t="s">
        <v>253</v>
      </c>
      <c r="D374" s="95">
        <v>38669.42291666667</v>
      </c>
      <c r="E374" s="96">
        <v>3.5763888888888887E-2</v>
      </c>
      <c r="F374" s="41">
        <v>9.9</v>
      </c>
      <c r="G374" s="41">
        <v>1</v>
      </c>
      <c r="H374" s="97">
        <v>0.72726851852348773</v>
      </c>
      <c r="I374" s="98" t="s">
        <v>643</v>
      </c>
      <c r="J374" s="99">
        <v>1047.2666666666667</v>
      </c>
      <c r="K374" s="100">
        <v>40495.42291666667</v>
      </c>
      <c r="L374" s="46">
        <v>68</v>
      </c>
      <c r="M374" s="101">
        <v>38669.411805555559</v>
      </c>
      <c r="N374" s="102">
        <v>-15</v>
      </c>
      <c r="O374" s="46">
        <v>68</v>
      </c>
      <c r="P374" s="57">
        <v>-15</v>
      </c>
      <c r="Q374" s="50">
        <v>17.454444444444444</v>
      </c>
      <c r="R374" s="103">
        <v>68</v>
      </c>
      <c r="S374" s="104">
        <v>8.6774340611839307</v>
      </c>
      <c r="T374" s="57">
        <v>188.6</v>
      </c>
      <c r="U374" s="105">
        <v>235.98467817354921</v>
      </c>
      <c r="V374" s="86">
        <v>83</v>
      </c>
      <c r="W374" s="86">
        <f t="shared" si="118"/>
        <v>74.322565938816069</v>
      </c>
      <c r="X374" s="86">
        <f t="shared" si="119"/>
        <v>24.171000000000006</v>
      </c>
      <c r="Y374" s="86" t="str">
        <f t="shared" si="120"/>
        <v>Y</v>
      </c>
      <c r="Z374" s="88">
        <f t="shared" si="121"/>
        <v>1</v>
      </c>
      <c r="AA374" s="88" t="str">
        <f t="shared" si="122"/>
        <v>+</v>
      </c>
      <c r="AB374" s="89">
        <f t="shared" si="140"/>
        <v>58.828999999999994</v>
      </c>
      <c r="AC374" s="89">
        <f t="shared" si="140"/>
        <v>3.7823999999999991</v>
      </c>
      <c r="AD374" s="88">
        <f t="shared" si="124"/>
        <v>1</v>
      </c>
      <c r="AE374" s="88">
        <v>5.7</v>
      </c>
      <c r="AF374" s="87">
        <f t="shared" si="131"/>
        <v>1</v>
      </c>
      <c r="AG374" s="88">
        <f t="shared" si="132"/>
        <v>1</v>
      </c>
      <c r="AH374" s="90">
        <f t="shared" si="125"/>
        <v>-6.3225659388160693</v>
      </c>
      <c r="AI374" s="91">
        <f t="shared" si="133"/>
        <v>43.828999999999994</v>
      </c>
      <c r="AJ374" s="82">
        <f t="shared" si="126"/>
        <v>-11.217600000000001</v>
      </c>
      <c r="AK374" s="271">
        <f t="shared" si="134"/>
        <v>108</v>
      </c>
      <c r="AL374" s="271">
        <f>VLOOKUP(AK374,RevisedCalcs!$AE$65:$AJ$72,2,FALSE)</f>
        <v>720</v>
      </c>
      <c r="AM374" s="92" t="str">
        <f t="shared" si="127"/>
        <v>-20 to -10</v>
      </c>
      <c r="AN374" s="93">
        <f t="shared" si="128"/>
        <v>1</v>
      </c>
      <c r="AO374" s="93" t="str">
        <f t="shared" si="135"/>
        <v>+</v>
      </c>
      <c r="AP374" s="94" t="str">
        <f t="shared" si="129"/>
        <v/>
      </c>
      <c r="AQ374" s="54">
        <v>0</v>
      </c>
      <c r="AR374" s="214">
        <f t="shared" si="130"/>
        <v>0</v>
      </c>
      <c r="AS374" s="214">
        <f t="shared" si="136"/>
        <v>0</v>
      </c>
      <c r="AT374" s="282">
        <f t="shared" si="137"/>
        <v>51.5</v>
      </c>
      <c r="AU374" s="268">
        <f>IF(F374&gt;0,RevisedCalcs!$AB$53*F374,"")</f>
        <v>1.3805476045939677</v>
      </c>
      <c r="AV374" s="268" t="str">
        <f>IF(AU374&lt;&gt;"","",SUMIFS(RevisedCalcs!$AF$6:$BN$6,RevisedCalcs!$AF$4:$BN$4,"&lt;="&amp;AT374)/10^3*VLOOKUP(AK374,RevisedCalcs!$AE$65:$AJ$72,6,FALSE))</f>
        <v/>
      </c>
      <c r="AW374" s="270" t="str">
        <f ca="1">IF(AU374="","",IF(AR374=1,-AU374*OFFSET(RevisedCalcs!$AD$79,0,MATCH(E373*24*60,RevisedCalcs!$AE$80:$AI$80,1)),""))</f>
        <v/>
      </c>
      <c r="AX374" s="268">
        <f t="shared" ca="1" si="138"/>
        <v>1.3805476045939677</v>
      </c>
    </row>
    <row r="375" spans="1:50" x14ac:dyDescent="0.3">
      <c r="A375" s="41" t="s">
        <v>631</v>
      </c>
      <c r="B375" s="42">
        <v>14</v>
      </c>
      <c r="C375" s="68" t="s">
        <v>255</v>
      </c>
      <c r="D375" s="95">
        <v>38669.497916666667</v>
      </c>
      <c r="E375" s="96">
        <v>3.380787037037037E-2</v>
      </c>
      <c r="F375" s="41">
        <v>14.2</v>
      </c>
      <c r="G375" s="41">
        <v>1</v>
      </c>
      <c r="H375" s="97">
        <v>3.923611110803904E-2</v>
      </c>
      <c r="I375" s="98" t="s">
        <v>644</v>
      </c>
      <c r="J375" s="99">
        <v>56.5</v>
      </c>
      <c r="K375" s="100">
        <v>40495.497916666667</v>
      </c>
      <c r="L375" s="46">
        <v>138.19999999999999</v>
      </c>
      <c r="M375" s="101">
        <v>38669.495138888888</v>
      </c>
      <c r="N375" s="102">
        <v>-11</v>
      </c>
      <c r="O375" s="46">
        <v>138.19999999999999</v>
      </c>
      <c r="P375" s="57">
        <v>-11</v>
      </c>
      <c r="Q375" s="50">
        <v>0.94166666666666665</v>
      </c>
      <c r="R375" s="103">
        <v>138.19999999999999</v>
      </c>
      <c r="S375" s="104">
        <v>168.11826718293213</v>
      </c>
      <c r="T375" s="57">
        <v>194</v>
      </c>
      <c r="U375" s="105">
        <v>245.11343074383831</v>
      </c>
      <c r="V375" s="57">
        <v>149.19999999999999</v>
      </c>
      <c r="W375" s="57">
        <f t="shared" si="118"/>
        <v>18.918267182932141</v>
      </c>
      <c r="X375" s="86">
        <f t="shared" si="119"/>
        <v>92.34859999999999</v>
      </c>
      <c r="Y375" s="86" t="str">
        <f t="shared" si="120"/>
        <v/>
      </c>
      <c r="Z375" s="44">
        <f t="shared" si="121"/>
        <v>0</v>
      </c>
      <c r="AA375" s="44" t="str">
        <f t="shared" si="122"/>
        <v>o</v>
      </c>
      <c r="AB375" s="89">
        <f t="shared" si="140"/>
        <v>56.851399999999998</v>
      </c>
      <c r="AC375" s="89">
        <f t="shared" si="140"/>
        <v>2.7040000000000006</v>
      </c>
      <c r="AD375" s="44">
        <f t="shared" si="124"/>
        <v>1</v>
      </c>
      <c r="AE375" s="44">
        <v>5.7</v>
      </c>
      <c r="AF375" s="87">
        <f t="shared" si="131"/>
        <v>0</v>
      </c>
      <c r="AG375" s="44">
        <f t="shared" si="132"/>
        <v>0</v>
      </c>
      <c r="AH375" s="90">
        <f t="shared" si="125"/>
        <v>157.11826718293213</v>
      </c>
      <c r="AI375" s="91">
        <f t="shared" si="133"/>
        <v>45.851399999999998</v>
      </c>
      <c r="AJ375" s="82">
        <f t="shared" si="126"/>
        <v>-8.2959999999999994</v>
      </c>
      <c r="AK375" s="271">
        <f t="shared" si="134"/>
        <v>103</v>
      </c>
      <c r="AL375" s="271">
        <f>VLOOKUP(AK375,RevisedCalcs!$AE$65:$AJ$72,2,FALSE)</f>
        <v>45</v>
      </c>
      <c r="AM375" s="92" t="str">
        <f t="shared" si="127"/>
        <v>-20 to -10</v>
      </c>
      <c r="AN375" s="93">
        <f t="shared" si="128"/>
        <v>0</v>
      </c>
      <c r="AO375" s="93" t="str">
        <f t="shared" si="135"/>
        <v>o</v>
      </c>
      <c r="AP375" s="94" t="str">
        <f t="shared" si="129"/>
        <v/>
      </c>
      <c r="AQ375" s="54">
        <v>0</v>
      </c>
      <c r="AR375" s="214">
        <f t="shared" si="130"/>
        <v>0</v>
      </c>
      <c r="AS375" s="214">
        <f t="shared" si="136"/>
        <v>0</v>
      </c>
      <c r="AT375" s="282">
        <f t="shared" si="137"/>
        <v>48.683333333333337</v>
      </c>
      <c r="AU375" s="268">
        <f>IF(F375&gt;0,RevisedCalcs!$AB$53*F375,"")</f>
        <v>1.9801793924479132</v>
      </c>
      <c r="AV375" s="268" t="str">
        <f>IF(AU375&lt;&gt;"","",SUMIFS(RevisedCalcs!$AF$6:$BN$6,RevisedCalcs!$AF$4:$BN$4,"&lt;="&amp;AT375)/10^3*VLOOKUP(AK375,RevisedCalcs!$AE$65:$AJ$72,6,FALSE))</f>
        <v/>
      </c>
      <c r="AW375" s="270" t="str">
        <f ca="1">IF(AU375="","",IF(AR375=1,-AU375*OFFSET(RevisedCalcs!$AD$79,0,MATCH(E374*24*60,RevisedCalcs!$AE$80:$AI$80,1)),""))</f>
        <v/>
      </c>
      <c r="AX375" s="268">
        <f t="shared" ca="1" si="138"/>
        <v>1.9801793924479132</v>
      </c>
    </row>
    <row r="376" spans="1:50" x14ac:dyDescent="0.3">
      <c r="A376" s="194" t="s">
        <v>631</v>
      </c>
      <c r="B376" s="205">
        <v>15</v>
      </c>
      <c r="C376" s="206" t="s">
        <v>257</v>
      </c>
      <c r="D376" s="207">
        <v>38670.647222222222</v>
      </c>
      <c r="E376" s="208">
        <v>4.2824074074074075E-4</v>
      </c>
      <c r="F376" s="194">
        <v>0</v>
      </c>
      <c r="G376" s="194">
        <v>2</v>
      </c>
      <c r="H376" s="195">
        <v>1.1154976851830725</v>
      </c>
      <c r="I376" s="196" t="s">
        <v>645</v>
      </c>
      <c r="J376" s="197">
        <v>1606.3166666666666</v>
      </c>
      <c r="K376" s="209">
        <v>40496.647222222222</v>
      </c>
      <c r="L376" s="199">
        <v>64</v>
      </c>
      <c r="M376" s="101">
        <v>38670.661805555559</v>
      </c>
      <c r="N376" s="200">
        <v>-2.9</v>
      </c>
      <c r="O376" s="199">
        <v>64</v>
      </c>
      <c r="P376" s="201">
        <v>-2.9</v>
      </c>
      <c r="Q376" s="202">
        <v>26.771944444444443</v>
      </c>
      <c r="R376" s="203">
        <v>64</v>
      </c>
      <c r="S376" s="204">
        <v>1.4958388676816257</v>
      </c>
      <c r="T376" s="201">
        <v>68</v>
      </c>
      <c r="U376" s="105">
        <v>231.03172029110252</v>
      </c>
      <c r="V376" s="86">
        <v>66.900000000000006</v>
      </c>
      <c r="W376" s="86">
        <f t="shared" si="118"/>
        <v>65.404161132318379</v>
      </c>
      <c r="X376" s="86">
        <f t="shared" si="119"/>
        <v>14.05324000000001</v>
      </c>
      <c r="Y376" s="86" t="str">
        <f t="shared" si="120"/>
        <v>Y</v>
      </c>
      <c r="Z376" s="88">
        <f t="shared" si="121"/>
        <v>1</v>
      </c>
      <c r="AA376" s="88" t="str">
        <f t="shared" si="122"/>
        <v>+</v>
      </c>
      <c r="AB376" s="89">
        <f t="shared" si="140"/>
        <v>52.846759999999996</v>
      </c>
      <c r="AC376" s="89">
        <f t="shared" si="140"/>
        <v>0.52023999999999981</v>
      </c>
      <c r="AD376" s="88">
        <f t="shared" si="124"/>
        <v>1</v>
      </c>
      <c r="AE376" s="88">
        <v>5.7</v>
      </c>
      <c r="AF376" s="87">
        <f t="shared" si="131"/>
        <v>1</v>
      </c>
      <c r="AG376" s="88">
        <f t="shared" si="132"/>
        <v>1</v>
      </c>
      <c r="AH376" s="90">
        <f t="shared" si="125"/>
        <v>-1.4041611323183742</v>
      </c>
      <c r="AI376" s="91">
        <f t="shared" si="133"/>
        <v>49.946759999999998</v>
      </c>
      <c r="AJ376" s="82">
        <f t="shared" si="126"/>
        <v>-2.3797600000000001</v>
      </c>
      <c r="AK376" s="271">
        <f t="shared" si="134"/>
        <v>108</v>
      </c>
      <c r="AL376" s="271">
        <f>VLOOKUP(AK376,RevisedCalcs!$AE$65:$AJ$72,2,FALSE)</f>
        <v>720</v>
      </c>
      <c r="AM376" s="92" t="str">
        <f t="shared" si="127"/>
        <v>-10 to 0</v>
      </c>
      <c r="AN376" s="93">
        <f t="shared" si="128"/>
        <v>1</v>
      </c>
      <c r="AO376" s="93" t="str">
        <f t="shared" si="135"/>
        <v>+</v>
      </c>
      <c r="AP376" s="94" t="str">
        <f t="shared" si="129"/>
        <v/>
      </c>
      <c r="AQ376" s="224">
        <v>1</v>
      </c>
      <c r="AR376" s="214">
        <f t="shared" si="130"/>
        <v>0</v>
      </c>
      <c r="AS376" s="214">
        <f t="shared" si="136"/>
        <v>1</v>
      </c>
      <c r="AT376" s="282">
        <f t="shared" si="137"/>
        <v>0.6166666666666667</v>
      </c>
      <c r="AU376" s="268" t="str">
        <f>IF(F376&gt;0,RevisedCalcs!$AB$53*F376,"")</f>
        <v/>
      </c>
      <c r="AV376" s="268">
        <f>IF(AU376&lt;&gt;"","",SUMIFS(RevisedCalcs!$AF$6:$BN$6,RevisedCalcs!$AF$4:$BN$4,"&lt;="&amp;AT376)/10^3*VLOOKUP(AK376,RevisedCalcs!$AE$65:$AJ$72,6,FALSE))</f>
        <v>0</v>
      </c>
      <c r="AW376" s="270" t="str">
        <f ca="1">IF(AU376="","",IF(AR376=1,-AU376*OFFSET(RevisedCalcs!$AD$79,0,MATCH(E375*24*60,RevisedCalcs!$AE$80:$AI$80,1)),""))</f>
        <v/>
      </c>
      <c r="AX376" s="268">
        <f t="shared" ca="1" si="138"/>
        <v>0</v>
      </c>
    </row>
    <row r="377" spans="1:50" x14ac:dyDescent="0.3">
      <c r="A377" s="194" t="s">
        <v>631</v>
      </c>
      <c r="B377" s="205">
        <v>16</v>
      </c>
      <c r="C377" s="206" t="s">
        <v>259</v>
      </c>
      <c r="D377" s="207">
        <v>38670.660416666666</v>
      </c>
      <c r="E377" s="208">
        <v>2.5462962962962961E-4</v>
      </c>
      <c r="F377" s="194">
        <v>0</v>
      </c>
      <c r="G377" s="194">
        <v>2</v>
      </c>
      <c r="H377" s="195">
        <v>1.2766203704813961E-2</v>
      </c>
      <c r="I377" s="196" t="s">
        <v>646</v>
      </c>
      <c r="J377" s="197">
        <v>18.383333333333333</v>
      </c>
      <c r="K377" s="209">
        <v>40496.660416666666</v>
      </c>
      <c r="L377" s="199">
        <v>75.2</v>
      </c>
      <c r="M377" s="225">
        <v>38670.661805555559</v>
      </c>
      <c r="N377" s="200">
        <v>-2.9</v>
      </c>
      <c r="O377" s="199">
        <v>75.2</v>
      </c>
      <c r="P377" s="201">
        <v>-2.9</v>
      </c>
      <c r="Q377" s="202">
        <v>0.30638888888888888</v>
      </c>
      <c r="R377" s="203">
        <v>75.2</v>
      </c>
      <c r="S377" s="204">
        <v>67.048862984724138</v>
      </c>
      <c r="T377" s="201">
        <v>75.2</v>
      </c>
      <c r="U377" s="105">
        <v>245.47383706526827</v>
      </c>
      <c r="V377" s="57">
        <v>78.100000000000009</v>
      </c>
      <c r="W377" s="57">
        <f t="shared" si="118"/>
        <v>11.05113701527587</v>
      </c>
      <c r="X377" s="86">
        <f t="shared" si="119"/>
        <v>25.253240000000012</v>
      </c>
      <c r="Y377" s="86" t="str">
        <f t="shared" si="120"/>
        <v/>
      </c>
      <c r="Z377" s="44">
        <f t="shared" si="121"/>
        <v>0</v>
      </c>
      <c r="AA377" s="44" t="str">
        <f t="shared" si="122"/>
        <v>o</v>
      </c>
      <c r="AB377" s="89">
        <f t="shared" si="140"/>
        <v>52.846759999999996</v>
      </c>
      <c r="AC377" s="89">
        <f t="shared" si="140"/>
        <v>0.52023999999999981</v>
      </c>
      <c r="AD377" s="44">
        <f t="shared" si="124"/>
        <v>1</v>
      </c>
      <c r="AE377" s="44">
        <v>5.7</v>
      </c>
      <c r="AF377" s="87">
        <f t="shared" si="131"/>
        <v>0</v>
      </c>
      <c r="AG377" s="44">
        <f t="shared" si="132"/>
        <v>0</v>
      </c>
      <c r="AH377" s="90">
        <f t="shared" si="125"/>
        <v>64.148862984724133</v>
      </c>
      <c r="AI377" s="91">
        <f t="shared" si="133"/>
        <v>49.946759999999998</v>
      </c>
      <c r="AJ377" s="82">
        <f t="shared" si="126"/>
        <v>-2.3797600000000001</v>
      </c>
      <c r="AK377" s="271">
        <f t="shared" si="134"/>
        <v>102</v>
      </c>
      <c r="AL377" s="271">
        <f>VLOOKUP(AK377,RevisedCalcs!$AE$65:$AJ$72,2,FALSE)</f>
        <v>18</v>
      </c>
      <c r="AM377" s="92" t="str">
        <f t="shared" si="127"/>
        <v>-10 to 0</v>
      </c>
      <c r="AN377" s="93">
        <f t="shared" si="128"/>
        <v>0</v>
      </c>
      <c r="AO377" s="93" t="str">
        <f t="shared" si="135"/>
        <v>o</v>
      </c>
      <c r="AP377" s="94" t="str">
        <f t="shared" si="129"/>
        <v/>
      </c>
      <c r="AQ377" s="224">
        <v>1</v>
      </c>
      <c r="AR377" s="214">
        <f t="shared" si="130"/>
        <v>1</v>
      </c>
      <c r="AS377" s="214">
        <f t="shared" si="136"/>
        <v>0</v>
      </c>
      <c r="AT377" s="282">
        <f t="shared" si="137"/>
        <v>0.36666666666666664</v>
      </c>
      <c r="AU377" s="268" t="str">
        <f>IF(F377&gt;0,RevisedCalcs!$AB$53*F377,"")</f>
        <v/>
      </c>
      <c r="AV377" s="268">
        <f>IF(AU377&lt;&gt;"","",SUMIFS(RevisedCalcs!$AF$6:$BN$6,RevisedCalcs!$AF$4:$BN$4,"&lt;="&amp;AT377)/10^3*VLOOKUP(AK377,RevisedCalcs!$AE$65:$AJ$72,6,FALSE))</f>
        <v>0</v>
      </c>
      <c r="AW377" s="270" t="str">
        <f ca="1">IF(AU377="","",IF(AR377=1,-AU377*OFFSET(RevisedCalcs!$AD$79,0,MATCH(E376*24*60,RevisedCalcs!$AE$80:$AI$80,1)),""))</f>
        <v/>
      </c>
      <c r="AX377" s="268">
        <f t="shared" ca="1" si="138"/>
        <v>0</v>
      </c>
    </row>
    <row r="378" spans="1:50" x14ac:dyDescent="0.3">
      <c r="A378" s="41" t="s">
        <v>647</v>
      </c>
      <c r="B378" s="42">
        <v>2</v>
      </c>
      <c r="C378" s="68" t="s">
        <v>232</v>
      </c>
      <c r="D378" s="95">
        <v>38672.67083333333</v>
      </c>
      <c r="E378" s="96">
        <v>1.9560185185185184E-3</v>
      </c>
      <c r="F378" s="41">
        <v>0.5</v>
      </c>
      <c r="G378" s="41">
        <v>4</v>
      </c>
      <c r="H378" s="97">
        <v>2.5925925874616951E-3</v>
      </c>
      <c r="I378" s="98" t="s">
        <v>648</v>
      </c>
      <c r="J378" s="99">
        <v>3.7333333333333334</v>
      </c>
      <c r="K378" s="100">
        <v>40498.67083333333</v>
      </c>
      <c r="L378" s="46">
        <v>192.2</v>
      </c>
      <c r="M378" s="101">
        <v>38672.670138888891</v>
      </c>
      <c r="N378" s="102">
        <v>10.4</v>
      </c>
      <c r="O378" s="46">
        <v>192.2</v>
      </c>
      <c r="P378" s="57">
        <v>10.4</v>
      </c>
      <c r="Q378" s="50">
        <v>6.222222222222222E-2</v>
      </c>
      <c r="R378" s="103">
        <v>192.2</v>
      </c>
      <c r="S378" s="104">
        <v>174.8266862374129</v>
      </c>
      <c r="T378" s="57">
        <v>190.4</v>
      </c>
      <c r="U378" s="105"/>
      <c r="V378" s="57">
        <v>181.79999999999998</v>
      </c>
      <c r="W378" s="57">
        <f t="shared" si="118"/>
        <v>6.9733137625870825</v>
      </c>
      <c r="X378" s="86">
        <f t="shared" si="119"/>
        <v>135.52875999999998</v>
      </c>
      <c r="Y378" s="86" t="str">
        <f t="shared" si="120"/>
        <v/>
      </c>
      <c r="Z378" s="44">
        <f t="shared" si="121"/>
        <v>0</v>
      </c>
      <c r="AA378" s="44" t="str">
        <f t="shared" si="122"/>
        <v>o</v>
      </c>
      <c r="AB378" s="89">
        <f t="shared" si="140"/>
        <v>46.271239999999999</v>
      </c>
      <c r="AC378" s="89">
        <f t="shared" si="140"/>
        <v>-3.0654399999999988</v>
      </c>
      <c r="AD378" s="44">
        <f t="shared" si="124"/>
        <v>1</v>
      </c>
      <c r="AE378" s="44">
        <v>2.4</v>
      </c>
      <c r="AF378" s="87">
        <f t="shared" si="131"/>
        <v>0</v>
      </c>
      <c r="AG378" s="44">
        <f t="shared" si="132"/>
        <v>0</v>
      </c>
      <c r="AH378" s="90">
        <f t="shared" si="125"/>
        <v>185.22668623741291</v>
      </c>
      <c r="AI378" s="91">
        <f t="shared" si="133"/>
        <v>56.671239999999997</v>
      </c>
      <c r="AJ378" s="82">
        <f t="shared" si="126"/>
        <v>7.3345600000000015</v>
      </c>
      <c r="AK378" s="271">
        <f t="shared" si="134"/>
        <v>101</v>
      </c>
      <c r="AL378" s="271">
        <f>VLOOKUP(AK378,RevisedCalcs!$AE$65:$AJ$72,2,FALSE)</f>
        <v>3</v>
      </c>
      <c r="AM378" s="92" t="str">
        <f t="shared" si="127"/>
        <v>10 to 20</v>
      </c>
      <c r="AN378" s="93">
        <f t="shared" si="128"/>
        <v>0</v>
      </c>
      <c r="AO378" s="93" t="str">
        <f t="shared" si="135"/>
        <v>o</v>
      </c>
      <c r="AP378" s="94" t="str">
        <f t="shared" si="129"/>
        <v/>
      </c>
      <c r="AQ378" s="54">
        <v>0</v>
      </c>
      <c r="AR378" s="214">
        <f t="shared" si="130"/>
        <v>1</v>
      </c>
      <c r="AS378" s="214">
        <f t="shared" si="136"/>
        <v>0</v>
      </c>
      <c r="AT378" s="282">
        <f t="shared" si="137"/>
        <v>2.8166666666666664</v>
      </c>
      <c r="AU378" s="268">
        <f>IF(F378&gt;0,RevisedCalcs!$AB$53*F378,"")</f>
        <v>6.9724626494644837E-2</v>
      </c>
      <c r="AV378" s="268" t="str">
        <f>IF(AU378&lt;&gt;"","",SUMIFS(RevisedCalcs!$AF$6:$BN$6,RevisedCalcs!$AF$4:$BN$4,"&lt;="&amp;AT378)/10^3*VLOOKUP(AK378,RevisedCalcs!$AE$65:$AJ$72,6,FALSE))</f>
        <v/>
      </c>
      <c r="AW378" s="270">
        <f ca="1">IF(AU378="","",IF(AR378=1,-AU378*OFFSET(RevisedCalcs!$AD$79,0,MATCH(E377*24*60,RevisedCalcs!$AE$80:$AI$80,1)),""))</f>
        <v>-6.9724626494644837E-2</v>
      </c>
      <c r="AX378" s="268">
        <f t="shared" ca="1" si="138"/>
        <v>0</v>
      </c>
    </row>
    <row r="379" spans="1:50" x14ac:dyDescent="0.3">
      <c r="A379" s="41" t="s">
        <v>647</v>
      </c>
      <c r="B379" s="42">
        <v>3</v>
      </c>
      <c r="C379" s="68" t="s">
        <v>234</v>
      </c>
      <c r="D379" s="95">
        <v>38672.688888888886</v>
      </c>
      <c r="E379" s="96">
        <v>4.6296296296296293E-4</v>
      </c>
      <c r="F379" s="41">
        <v>0.1</v>
      </c>
      <c r="G379" s="41">
        <v>4</v>
      </c>
      <c r="H379" s="97">
        <v>1.6099537038826384E-2</v>
      </c>
      <c r="I379" s="98" t="s">
        <v>649</v>
      </c>
      <c r="J379" s="99">
        <v>23.183333333333334</v>
      </c>
      <c r="K379" s="100">
        <v>40498.688888888886</v>
      </c>
      <c r="L379" s="46">
        <v>170.6</v>
      </c>
      <c r="M379" s="101">
        <v>38672.697222222225</v>
      </c>
      <c r="N379" s="102">
        <v>10.4</v>
      </c>
      <c r="O379" s="46">
        <v>170.6</v>
      </c>
      <c r="P379" s="57">
        <v>10.4</v>
      </c>
      <c r="Q379" s="50">
        <v>0.38638888888888889</v>
      </c>
      <c r="R379" s="103">
        <v>170.6</v>
      </c>
      <c r="S379" s="104">
        <v>152.27417228907939</v>
      </c>
      <c r="T379" s="57">
        <v>163.4</v>
      </c>
      <c r="U379" s="105"/>
      <c r="V379" s="57">
        <v>160.19999999999999</v>
      </c>
      <c r="W379" s="57">
        <f t="shared" si="118"/>
        <v>7.9258277109206006</v>
      </c>
      <c r="X379" s="86">
        <f t="shared" si="119"/>
        <v>113.92875999999998</v>
      </c>
      <c r="Y379" s="86" t="str">
        <f t="shared" si="120"/>
        <v/>
      </c>
      <c r="Z379" s="44">
        <f t="shared" si="121"/>
        <v>0</v>
      </c>
      <c r="AA379" s="44" t="str">
        <f t="shared" si="122"/>
        <v>o</v>
      </c>
      <c r="AB379" s="89">
        <f t="shared" si="140"/>
        <v>46.271239999999999</v>
      </c>
      <c r="AC379" s="89">
        <f t="shared" si="140"/>
        <v>-3.0654399999999988</v>
      </c>
      <c r="AD379" s="44">
        <f t="shared" si="124"/>
        <v>1</v>
      </c>
      <c r="AE379" s="44">
        <v>2.4</v>
      </c>
      <c r="AF379" s="87">
        <f t="shared" si="131"/>
        <v>0</v>
      </c>
      <c r="AG379" s="44">
        <f t="shared" si="132"/>
        <v>0</v>
      </c>
      <c r="AH379" s="90">
        <f t="shared" si="125"/>
        <v>162.67417228907939</v>
      </c>
      <c r="AI379" s="91">
        <f t="shared" si="133"/>
        <v>56.671239999999997</v>
      </c>
      <c r="AJ379" s="82">
        <f t="shared" si="126"/>
        <v>7.3345600000000015</v>
      </c>
      <c r="AK379" s="271">
        <f t="shared" si="134"/>
        <v>102</v>
      </c>
      <c r="AL379" s="271">
        <f>VLOOKUP(AK379,RevisedCalcs!$AE$65:$AJ$72,2,FALSE)</f>
        <v>18</v>
      </c>
      <c r="AM379" s="92" t="str">
        <f t="shared" si="127"/>
        <v>10 to 20</v>
      </c>
      <c r="AN379" s="93">
        <f t="shared" si="128"/>
        <v>0</v>
      </c>
      <c r="AO379" s="93" t="str">
        <f t="shared" si="135"/>
        <v>o</v>
      </c>
      <c r="AP379" s="94" t="str">
        <f t="shared" si="129"/>
        <v/>
      </c>
      <c r="AQ379" s="54">
        <v>0</v>
      </c>
      <c r="AR379" s="214">
        <f t="shared" si="130"/>
        <v>0</v>
      </c>
      <c r="AS379" s="214">
        <f t="shared" si="136"/>
        <v>0</v>
      </c>
      <c r="AT379" s="282">
        <f t="shared" si="137"/>
        <v>0.66666666666666663</v>
      </c>
      <c r="AU379" s="268">
        <f>IF(F379&gt;0,RevisedCalcs!$AB$53*F379,"")</f>
        <v>1.3944925298928969E-2</v>
      </c>
      <c r="AV379" s="268" t="str">
        <f>IF(AU379&lt;&gt;"","",SUMIFS(RevisedCalcs!$AF$6:$BN$6,RevisedCalcs!$AF$4:$BN$4,"&lt;="&amp;AT379)/10^3*VLOOKUP(AK379,RevisedCalcs!$AE$65:$AJ$72,6,FALSE))</f>
        <v/>
      </c>
      <c r="AW379" s="270" t="str">
        <f ca="1">IF(AU379="","",IF(AR379=1,-AU379*OFFSET(RevisedCalcs!$AD$79,0,MATCH(E378*24*60,RevisedCalcs!$AE$80:$AI$80,1)),""))</f>
        <v/>
      </c>
      <c r="AX379" s="268">
        <f t="shared" ca="1" si="138"/>
        <v>1.3944925298928969E-2</v>
      </c>
    </row>
    <row r="380" spans="1:50" x14ac:dyDescent="0.3">
      <c r="A380" s="41" t="s">
        <v>647</v>
      </c>
      <c r="B380" s="42">
        <v>4</v>
      </c>
      <c r="C380" s="68" t="s">
        <v>236</v>
      </c>
      <c r="D380" s="95">
        <v>38672.692361111112</v>
      </c>
      <c r="E380" s="96">
        <v>1.0879629629629629E-3</v>
      </c>
      <c r="F380" s="41">
        <v>0.2</v>
      </c>
      <c r="G380" s="41">
        <v>4</v>
      </c>
      <c r="H380" s="97">
        <v>3.0092592642176896E-3</v>
      </c>
      <c r="I380" s="98" t="s">
        <v>650</v>
      </c>
      <c r="J380" s="99">
        <v>4.333333333333333</v>
      </c>
      <c r="K380" s="100">
        <v>40498.692361111112</v>
      </c>
      <c r="L380" s="46">
        <v>165.2</v>
      </c>
      <c r="M380" s="101">
        <v>38672.697222222225</v>
      </c>
      <c r="N380" s="102">
        <v>10.4</v>
      </c>
      <c r="O380" s="46">
        <v>165.2</v>
      </c>
      <c r="P380" s="57">
        <v>10.4</v>
      </c>
      <c r="Q380" s="50">
        <v>7.2222222222222215E-2</v>
      </c>
      <c r="R380" s="103">
        <v>165.2</v>
      </c>
      <c r="S380" s="104">
        <v>148.29028200362129</v>
      </c>
      <c r="T380" s="57">
        <v>165.2</v>
      </c>
      <c r="U380" s="105"/>
      <c r="V380" s="57">
        <v>154.79999999999998</v>
      </c>
      <c r="W380" s="57">
        <f t="shared" si="118"/>
        <v>6.5097179963786971</v>
      </c>
      <c r="X380" s="86">
        <f t="shared" si="119"/>
        <v>108.52875999999998</v>
      </c>
      <c r="Y380" s="86" t="str">
        <f t="shared" si="120"/>
        <v/>
      </c>
      <c r="Z380" s="44">
        <f t="shared" si="121"/>
        <v>0</v>
      </c>
      <c r="AA380" s="44" t="str">
        <f t="shared" si="122"/>
        <v>o</v>
      </c>
      <c r="AB380" s="89">
        <f t="shared" si="140"/>
        <v>46.271239999999999</v>
      </c>
      <c r="AC380" s="89">
        <f t="shared" si="140"/>
        <v>-3.0654399999999988</v>
      </c>
      <c r="AD380" s="44">
        <f t="shared" si="124"/>
        <v>1</v>
      </c>
      <c r="AE380" s="44">
        <v>2.4</v>
      </c>
      <c r="AF380" s="87">
        <f t="shared" si="131"/>
        <v>0</v>
      </c>
      <c r="AG380" s="44">
        <f t="shared" si="132"/>
        <v>0</v>
      </c>
      <c r="AH380" s="90">
        <f t="shared" si="125"/>
        <v>158.69028200362129</v>
      </c>
      <c r="AI380" s="91">
        <f t="shared" si="133"/>
        <v>56.671239999999997</v>
      </c>
      <c r="AJ380" s="82">
        <f t="shared" si="126"/>
        <v>7.3345600000000015</v>
      </c>
      <c r="AK380" s="271">
        <f t="shared" si="134"/>
        <v>101</v>
      </c>
      <c r="AL380" s="271">
        <f>VLOOKUP(AK380,RevisedCalcs!$AE$65:$AJ$72,2,FALSE)</f>
        <v>3</v>
      </c>
      <c r="AM380" s="92" t="str">
        <f t="shared" si="127"/>
        <v>10 to 20</v>
      </c>
      <c r="AN380" s="93">
        <f t="shared" si="128"/>
        <v>0</v>
      </c>
      <c r="AO380" s="93" t="str">
        <f t="shared" si="135"/>
        <v>o</v>
      </c>
      <c r="AP380" s="94" t="str">
        <f t="shared" si="129"/>
        <v/>
      </c>
      <c r="AQ380" s="54">
        <v>0</v>
      </c>
      <c r="AR380" s="214">
        <f t="shared" si="130"/>
        <v>0</v>
      </c>
      <c r="AS380" s="214">
        <f t="shared" si="136"/>
        <v>0</v>
      </c>
      <c r="AT380" s="282">
        <f t="shared" si="137"/>
        <v>1.5666666666666667</v>
      </c>
      <c r="AU380" s="268">
        <f>IF(F380&gt;0,RevisedCalcs!$AB$53*F380,"")</f>
        <v>2.7889850597857938E-2</v>
      </c>
      <c r="AV380" s="268" t="str">
        <f>IF(AU380&lt;&gt;"","",SUMIFS(RevisedCalcs!$AF$6:$BN$6,RevisedCalcs!$AF$4:$BN$4,"&lt;="&amp;AT380)/10^3*VLOOKUP(AK380,RevisedCalcs!$AE$65:$AJ$72,6,FALSE))</f>
        <v/>
      </c>
      <c r="AW380" s="270" t="str">
        <f ca="1">IF(AU380="","",IF(AR380=1,-AU380*OFFSET(RevisedCalcs!$AD$79,0,MATCH(E379*24*60,RevisedCalcs!$AE$80:$AI$80,1)),""))</f>
        <v/>
      </c>
      <c r="AX380" s="268">
        <f t="shared" ca="1" si="138"/>
        <v>2.7889850597857938E-2</v>
      </c>
    </row>
    <row r="381" spans="1:50" x14ac:dyDescent="0.3">
      <c r="A381" s="41" t="s">
        <v>647</v>
      </c>
      <c r="B381" s="42">
        <v>5</v>
      </c>
      <c r="C381" s="68" t="s">
        <v>238</v>
      </c>
      <c r="D381" s="95">
        <v>38672.710416666669</v>
      </c>
      <c r="E381" s="96">
        <v>1.9259259259259261E-2</v>
      </c>
      <c r="F381" s="41">
        <v>6.4</v>
      </c>
      <c r="G381" s="41">
        <v>4</v>
      </c>
      <c r="H381" s="97">
        <v>1.6967592593573499E-2</v>
      </c>
      <c r="I381" s="98" t="s">
        <v>651</v>
      </c>
      <c r="J381" s="99">
        <v>24.433333333333334</v>
      </c>
      <c r="K381" s="100">
        <v>40498.710416666669</v>
      </c>
      <c r="L381" s="46">
        <v>149</v>
      </c>
      <c r="M381" s="101">
        <v>38672.703472222223</v>
      </c>
      <c r="N381" s="102">
        <v>10.9</v>
      </c>
      <c r="O381" s="46">
        <v>149</v>
      </c>
      <c r="P381" s="57">
        <v>10.9</v>
      </c>
      <c r="Q381" s="50">
        <v>0.40722222222222221</v>
      </c>
      <c r="R381" s="103">
        <v>149</v>
      </c>
      <c r="S381" s="104">
        <v>129.36080941623126</v>
      </c>
      <c r="T381" s="57">
        <v>201.2</v>
      </c>
      <c r="U381" s="105"/>
      <c r="V381" s="57">
        <v>138.1</v>
      </c>
      <c r="W381" s="57">
        <f t="shared" si="118"/>
        <v>8.7391905837687318</v>
      </c>
      <c r="X381" s="86">
        <f t="shared" si="119"/>
        <v>92.075959999999995</v>
      </c>
      <c r="Y381" s="86" t="str">
        <f t="shared" si="120"/>
        <v/>
      </c>
      <c r="Z381" s="44">
        <f t="shared" si="121"/>
        <v>0</v>
      </c>
      <c r="AA381" s="44" t="str">
        <f t="shared" si="122"/>
        <v>o</v>
      </c>
      <c r="AB381" s="89">
        <f t="shared" si="140"/>
        <v>46.024039999999999</v>
      </c>
      <c r="AC381" s="89">
        <f t="shared" si="140"/>
        <v>-3.2002399999999991</v>
      </c>
      <c r="AD381" s="44">
        <f t="shared" si="124"/>
        <v>1</v>
      </c>
      <c r="AE381" s="44">
        <v>2.4</v>
      </c>
      <c r="AF381" s="87">
        <f t="shared" si="131"/>
        <v>0</v>
      </c>
      <c r="AG381" s="44">
        <f t="shared" si="132"/>
        <v>0</v>
      </c>
      <c r="AH381" s="90">
        <f t="shared" si="125"/>
        <v>140.26080941623127</v>
      </c>
      <c r="AI381" s="91">
        <f t="shared" si="133"/>
        <v>56.924039999999998</v>
      </c>
      <c r="AJ381" s="82">
        <f t="shared" si="126"/>
        <v>7.6997600000000013</v>
      </c>
      <c r="AK381" s="271">
        <f t="shared" si="134"/>
        <v>102</v>
      </c>
      <c r="AL381" s="271">
        <f>VLOOKUP(AK381,RevisedCalcs!$AE$65:$AJ$72,2,FALSE)</f>
        <v>18</v>
      </c>
      <c r="AM381" s="92" t="str">
        <f t="shared" si="127"/>
        <v>10 to 20</v>
      </c>
      <c r="AN381" s="93">
        <f t="shared" si="128"/>
        <v>0</v>
      </c>
      <c r="AO381" s="93" t="str">
        <f t="shared" si="135"/>
        <v>o</v>
      </c>
      <c r="AP381" s="94" t="str">
        <f t="shared" si="129"/>
        <v/>
      </c>
      <c r="AQ381" s="54">
        <v>0</v>
      </c>
      <c r="AR381" s="214">
        <f t="shared" si="130"/>
        <v>0</v>
      </c>
      <c r="AS381" s="214">
        <f t="shared" si="136"/>
        <v>0</v>
      </c>
      <c r="AT381" s="282">
        <f t="shared" si="137"/>
        <v>27.733333333333334</v>
      </c>
      <c r="AU381" s="268">
        <f>IF(F381&gt;0,RevisedCalcs!$AB$53*F381,"")</f>
        <v>0.892475219131454</v>
      </c>
      <c r="AV381" s="268" t="str">
        <f>IF(AU381&lt;&gt;"","",SUMIFS(RevisedCalcs!$AF$6:$BN$6,RevisedCalcs!$AF$4:$BN$4,"&lt;="&amp;AT381)/10^3*VLOOKUP(AK381,RevisedCalcs!$AE$65:$AJ$72,6,FALSE))</f>
        <v/>
      </c>
      <c r="AW381" s="270" t="str">
        <f ca="1">IF(AU381="","",IF(AR381=1,-AU381*OFFSET(RevisedCalcs!$AD$79,0,MATCH(E380*24*60,RevisedCalcs!$AE$80:$AI$80,1)),""))</f>
        <v/>
      </c>
      <c r="AX381" s="268">
        <f t="shared" ca="1" si="138"/>
        <v>0.892475219131454</v>
      </c>
    </row>
    <row r="382" spans="1:50" x14ac:dyDescent="0.3">
      <c r="A382" s="41" t="s">
        <v>647</v>
      </c>
      <c r="B382" s="42">
        <v>6</v>
      </c>
      <c r="C382" s="68" t="s">
        <v>240</v>
      </c>
      <c r="D382" s="95">
        <v>38672.818055555559</v>
      </c>
      <c r="E382" s="96">
        <v>1.9710648148148147E-2</v>
      </c>
      <c r="F382" s="41">
        <v>6.2</v>
      </c>
      <c r="G382" s="41">
        <v>4</v>
      </c>
      <c r="H382" s="97">
        <v>8.837962963298196E-2</v>
      </c>
      <c r="I382" s="98" t="s">
        <v>652</v>
      </c>
      <c r="J382" s="99">
        <v>127.26666666666667</v>
      </c>
      <c r="K382" s="100">
        <v>40498.818055555559</v>
      </c>
      <c r="L382" s="46">
        <v>98.6</v>
      </c>
      <c r="M382" s="101">
        <v>38672.80972222222</v>
      </c>
      <c r="N382" s="102">
        <v>12.2</v>
      </c>
      <c r="O382" s="46">
        <v>98.6</v>
      </c>
      <c r="P382" s="57">
        <v>12.2</v>
      </c>
      <c r="Q382" s="50">
        <v>2.1211111111111109</v>
      </c>
      <c r="R382" s="103">
        <v>98.6</v>
      </c>
      <c r="S382" s="104">
        <v>75.450941470516042</v>
      </c>
      <c r="T382" s="57">
        <v>190.4</v>
      </c>
      <c r="U382" s="105"/>
      <c r="V382" s="57">
        <v>86.399999999999991</v>
      </c>
      <c r="W382" s="57">
        <f t="shared" si="118"/>
        <v>10.949058529483949</v>
      </c>
      <c r="X382" s="86">
        <f t="shared" si="119"/>
        <v>41.018679999999989</v>
      </c>
      <c r="Y382" s="86" t="str">
        <f t="shared" si="120"/>
        <v/>
      </c>
      <c r="Z382" s="44">
        <f t="shared" si="121"/>
        <v>0</v>
      </c>
      <c r="AA382" s="44" t="str">
        <f t="shared" si="122"/>
        <v>o</v>
      </c>
      <c r="AB382" s="89">
        <f t="shared" si="140"/>
        <v>45.381320000000002</v>
      </c>
      <c r="AC382" s="89">
        <f t="shared" si="140"/>
        <v>-3.5507199999999983</v>
      </c>
      <c r="AD382" s="44">
        <f t="shared" si="124"/>
        <v>1</v>
      </c>
      <c r="AE382" s="44">
        <v>2.4</v>
      </c>
      <c r="AF382" s="87">
        <f t="shared" si="131"/>
        <v>0</v>
      </c>
      <c r="AG382" s="44">
        <f t="shared" si="132"/>
        <v>0</v>
      </c>
      <c r="AH382" s="90">
        <f t="shared" si="125"/>
        <v>87.650941470516045</v>
      </c>
      <c r="AI382" s="91">
        <f t="shared" si="133"/>
        <v>57.581320000000005</v>
      </c>
      <c r="AJ382" s="82">
        <f t="shared" si="126"/>
        <v>8.649280000000001</v>
      </c>
      <c r="AK382" s="271">
        <f t="shared" si="134"/>
        <v>106</v>
      </c>
      <c r="AL382" s="271">
        <f>VLOOKUP(AK382,RevisedCalcs!$AE$65:$AJ$72,2,FALSE)</f>
        <v>240</v>
      </c>
      <c r="AM382" s="92" t="str">
        <f t="shared" si="127"/>
        <v>10 to 20</v>
      </c>
      <c r="AN382" s="93">
        <f t="shared" si="128"/>
        <v>0</v>
      </c>
      <c r="AO382" s="93" t="str">
        <f t="shared" si="135"/>
        <v>o</v>
      </c>
      <c r="AP382" s="94" t="str">
        <f t="shared" si="129"/>
        <v/>
      </c>
      <c r="AQ382" s="54">
        <v>0</v>
      </c>
      <c r="AR382" s="214">
        <f t="shared" si="130"/>
        <v>0</v>
      </c>
      <c r="AS382" s="214">
        <f t="shared" si="136"/>
        <v>0</v>
      </c>
      <c r="AT382" s="282">
        <f t="shared" si="137"/>
        <v>28.383333333333333</v>
      </c>
      <c r="AU382" s="268">
        <f>IF(F382&gt;0,RevisedCalcs!$AB$53*F382,"")</f>
        <v>0.86458536853359602</v>
      </c>
      <c r="AV382" s="268" t="str">
        <f>IF(AU382&lt;&gt;"","",SUMIFS(RevisedCalcs!$AF$6:$BN$6,RevisedCalcs!$AF$4:$BN$4,"&lt;="&amp;AT382)/10^3*VLOOKUP(AK382,RevisedCalcs!$AE$65:$AJ$72,6,FALSE))</f>
        <v/>
      </c>
      <c r="AW382" s="270" t="str">
        <f ca="1">IF(AU382="","",IF(AR382=1,-AU382*OFFSET(RevisedCalcs!$AD$79,0,MATCH(E381*24*60,RevisedCalcs!$AE$80:$AI$80,1)),""))</f>
        <v/>
      </c>
      <c r="AX382" s="268">
        <f t="shared" ca="1" si="138"/>
        <v>0.86458536853359602</v>
      </c>
    </row>
    <row r="383" spans="1:50" x14ac:dyDescent="0.3">
      <c r="A383" s="41" t="s">
        <v>647</v>
      </c>
      <c r="B383" s="42">
        <v>7</v>
      </c>
      <c r="C383" s="68" t="s">
        <v>242</v>
      </c>
      <c r="D383" s="95">
        <v>38672.961805555555</v>
      </c>
      <c r="E383" s="96">
        <v>9.6990740740740735E-3</v>
      </c>
      <c r="F383" s="41">
        <v>2.7</v>
      </c>
      <c r="G383" s="41">
        <v>4</v>
      </c>
      <c r="H383" s="97">
        <v>0.12403935184556758</v>
      </c>
      <c r="I383" s="98" t="s">
        <v>653</v>
      </c>
      <c r="J383" s="99">
        <v>178.61666666666667</v>
      </c>
      <c r="K383" s="100">
        <v>40498.961805555555</v>
      </c>
      <c r="L383" s="46">
        <v>73.400000000000006</v>
      </c>
      <c r="M383" s="101">
        <v>38672.953472222223</v>
      </c>
      <c r="N383" s="102">
        <v>12.9</v>
      </c>
      <c r="O383" s="46">
        <v>73.400000000000006</v>
      </c>
      <c r="P383" s="57">
        <v>12.9</v>
      </c>
      <c r="Q383" s="50">
        <v>2.9769444444444444</v>
      </c>
      <c r="R383" s="103">
        <v>73.400000000000006</v>
      </c>
      <c r="S383" s="104">
        <v>48.92075495666905</v>
      </c>
      <c r="T383" s="57">
        <v>159.80000000000001</v>
      </c>
      <c r="U383" s="105"/>
      <c r="V383" s="57">
        <v>60.500000000000007</v>
      </c>
      <c r="W383" s="57">
        <f t="shared" si="118"/>
        <v>11.579245043330957</v>
      </c>
      <c r="X383" s="86">
        <f t="shared" si="119"/>
        <v>15.464760000000005</v>
      </c>
      <c r="Y383" s="86" t="str">
        <f t="shared" si="120"/>
        <v/>
      </c>
      <c r="Z383" s="44">
        <f t="shared" si="121"/>
        <v>0</v>
      </c>
      <c r="AA383" s="44" t="str">
        <f t="shared" si="122"/>
        <v>o</v>
      </c>
      <c r="AB383" s="89">
        <f t="shared" si="140"/>
        <v>45.035240000000002</v>
      </c>
      <c r="AC383" s="89">
        <f t="shared" si="140"/>
        <v>-3.7394399999999983</v>
      </c>
      <c r="AD383" s="44">
        <f t="shared" si="124"/>
        <v>1</v>
      </c>
      <c r="AE383" s="44">
        <v>2.4</v>
      </c>
      <c r="AF383" s="87">
        <f t="shared" si="131"/>
        <v>0</v>
      </c>
      <c r="AG383" s="44">
        <f t="shared" si="132"/>
        <v>0</v>
      </c>
      <c r="AH383" s="90">
        <f t="shared" si="125"/>
        <v>61.820754956669049</v>
      </c>
      <c r="AI383" s="91">
        <f t="shared" si="133"/>
        <v>57.93524</v>
      </c>
      <c r="AJ383" s="82">
        <f t="shared" si="126"/>
        <v>9.160560000000002</v>
      </c>
      <c r="AK383" s="271">
        <f t="shared" si="134"/>
        <v>106</v>
      </c>
      <c r="AL383" s="271">
        <f>VLOOKUP(AK383,RevisedCalcs!$AE$65:$AJ$72,2,FALSE)</f>
        <v>240</v>
      </c>
      <c r="AM383" s="92" t="str">
        <f t="shared" si="127"/>
        <v>10 to 20</v>
      </c>
      <c r="AN383" s="93">
        <f t="shared" si="128"/>
        <v>0</v>
      </c>
      <c r="AO383" s="93" t="str">
        <f t="shared" si="135"/>
        <v>o</v>
      </c>
      <c r="AP383" s="94" t="str">
        <f t="shared" si="129"/>
        <v/>
      </c>
      <c r="AQ383" s="54">
        <v>0</v>
      </c>
      <c r="AR383" s="214">
        <f t="shared" si="130"/>
        <v>0</v>
      </c>
      <c r="AS383" s="214">
        <f t="shared" si="136"/>
        <v>0</v>
      </c>
      <c r="AT383" s="282">
        <f t="shared" si="137"/>
        <v>13.966666666666665</v>
      </c>
      <c r="AU383" s="268">
        <f>IF(F383&gt;0,RevisedCalcs!$AB$53*F383,"")</f>
        <v>0.37651298307108216</v>
      </c>
      <c r="AV383" s="268" t="str">
        <f>IF(AU383&lt;&gt;"","",SUMIFS(RevisedCalcs!$AF$6:$BN$6,RevisedCalcs!$AF$4:$BN$4,"&lt;="&amp;AT383)/10^3*VLOOKUP(AK383,RevisedCalcs!$AE$65:$AJ$72,6,FALSE))</f>
        <v/>
      </c>
      <c r="AW383" s="270" t="str">
        <f ca="1">IF(AU383="","",IF(AR383=1,-AU383*OFFSET(RevisedCalcs!$AD$79,0,MATCH(E382*24*60,RevisedCalcs!$AE$80:$AI$80,1)),""))</f>
        <v/>
      </c>
      <c r="AX383" s="268">
        <f t="shared" ca="1" si="138"/>
        <v>0.37651298307108216</v>
      </c>
    </row>
    <row r="384" spans="1:50" x14ac:dyDescent="0.3">
      <c r="A384" s="41" t="s">
        <v>647</v>
      </c>
      <c r="B384" s="42">
        <v>8</v>
      </c>
      <c r="C384" s="68" t="s">
        <v>244</v>
      </c>
      <c r="D384" s="95">
        <v>38672.989583333336</v>
      </c>
      <c r="E384" s="96">
        <v>5.115740740740741E-3</v>
      </c>
      <c r="F384" s="41">
        <v>0.7</v>
      </c>
      <c r="G384" s="41">
        <v>4</v>
      </c>
      <c r="H384" s="97">
        <v>1.8078703709761612E-2</v>
      </c>
      <c r="I384" s="98" t="s">
        <v>654</v>
      </c>
      <c r="J384" s="99">
        <v>26.033333333333335</v>
      </c>
      <c r="K384" s="100">
        <v>40498.989583333336</v>
      </c>
      <c r="L384" s="46">
        <v>145.4</v>
      </c>
      <c r="M384" s="101">
        <v>38672.995138888888</v>
      </c>
      <c r="N384" s="102">
        <v>12.9</v>
      </c>
      <c r="O384" s="46">
        <v>145.4</v>
      </c>
      <c r="P384" s="57">
        <v>12.9</v>
      </c>
      <c r="Q384" s="50">
        <v>0.43388888888888894</v>
      </c>
      <c r="R384" s="103">
        <v>145.4</v>
      </c>
      <c r="S384" s="104">
        <v>121.74325398721641</v>
      </c>
      <c r="T384" s="57">
        <v>161.6</v>
      </c>
      <c r="U384" s="105"/>
      <c r="V384" s="57">
        <v>132.5</v>
      </c>
      <c r="W384" s="57">
        <f t="shared" si="118"/>
        <v>10.756746012783594</v>
      </c>
      <c r="X384" s="86">
        <f t="shared" si="119"/>
        <v>87.464759999999998</v>
      </c>
      <c r="Y384" s="86" t="str">
        <f t="shared" si="120"/>
        <v/>
      </c>
      <c r="Z384" s="44">
        <f t="shared" si="121"/>
        <v>0</v>
      </c>
      <c r="AA384" s="44" t="str">
        <f t="shared" si="122"/>
        <v>o</v>
      </c>
      <c r="AB384" s="89">
        <f t="shared" si="140"/>
        <v>45.035240000000002</v>
      </c>
      <c r="AC384" s="89">
        <f t="shared" si="140"/>
        <v>-3.7394399999999983</v>
      </c>
      <c r="AD384" s="44">
        <f t="shared" si="124"/>
        <v>1</v>
      </c>
      <c r="AE384" s="44">
        <v>2.4</v>
      </c>
      <c r="AF384" s="87">
        <f t="shared" si="131"/>
        <v>0</v>
      </c>
      <c r="AG384" s="44">
        <f t="shared" si="132"/>
        <v>0</v>
      </c>
      <c r="AH384" s="90">
        <f t="shared" si="125"/>
        <v>134.64325398721641</v>
      </c>
      <c r="AI384" s="91">
        <f t="shared" si="133"/>
        <v>57.93524</v>
      </c>
      <c r="AJ384" s="82">
        <f t="shared" si="126"/>
        <v>9.160560000000002</v>
      </c>
      <c r="AK384" s="271">
        <f t="shared" si="134"/>
        <v>102</v>
      </c>
      <c r="AL384" s="271">
        <f>VLOOKUP(AK384,RevisedCalcs!$AE$65:$AJ$72,2,FALSE)</f>
        <v>18</v>
      </c>
      <c r="AM384" s="92" t="str">
        <f t="shared" si="127"/>
        <v>10 to 20</v>
      </c>
      <c r="AN384" s="93">
        <f t="shared" si="128"/>
        <v>0</v>
      </c>
      <c r="AO384" s="93" t="str">
        <f t="shared" si="135"/>
        <v>o</v>
      </c>
      <c r="AP384" s="94" t="str">
        <f t="shared" si="129"/>
        <v/>
      </c>
      <c r="AQ384" s="54">
        <v>0</v>
      </c>
      <c r="AR384" s="214">
        <f t="shared" si="130"/>
        <v>0</v>
      </c>
      <c r="AS384" s="214">
        <f t="shared" si="136"/>
        <v>0</v>
      </c>
      <c r="AT384" s="282">
        <f t="shared" si="137"/>
        <v>7.3666666666666671</v>
      </c>
      <c r="AU384" s="268">
        <f>IF(F384&gt;0,RevisedCalcs!$AB$53*F384,"")</f>
        <v>9.7614477092502761E-2</v>
      </c>
      <c r="AV384" s="268" t="str">
        <f>IF(AU384&lt;&gt;"","",SUMIFS(RevisedCalcs!$AF$6:$BN$6,RevisedCalcs!$AF$4:$BN$4,"&lt;="&amp;AT384)/10^3*VLOOKUP(AK384,RevisedCalcs!$AE$65:$AJ$72,6,FALSE))</f>
        <v/>
      </c>
      <c r="AW384" s="270" t="str">
        <f ca="1">IF(AU384="","",IF(AR384=1,-AU384*OFFSET(RevisedCalcs!$AD$79,0,MATCH(E383*24*60,RevisedCalcs!$AE$80:$AI$80,1)),""))</f>
        <v/>
      </c>
      <c r="AX384" s="268">
        <f t="shared" ca="1" si="138"/>
        <v>9.7614477092502761E-2</v>
      </c>
    </row>
    <row r="385" spans="1:50" x14ac:dyDescent="0.3">
      <c r="A385" s="41" t="s">
        <v>647</v>
      </c>
      <c r="B385" s="42">
        <v>9</v>
      </c>
      <c r="C385" s="68" t="s">
        <v>245</v>
      </c>
      <c r="D385" s="95">
        <v>38673.001388888886</v>
      </c>
      <c r="E385" s="96">
        <v>2.6620370370370374E-3</v>
      </c>
      <c r="F385" s="41">
        <v>1.1000000000000001</v>
      </c>
      <c r="G385" s="41">
        <v>5</v>
      </c>
      <c r="H385" s="97">
        <v>6.689814807032235E-3</v>
      </c>
      <c r="I385" s="98" t="s">
        <v>655</v>
      </c>
      <c r="J385" s="99">
        <v>9.6333333333333329</v>
      </c>
      <c r="K385" s="100">
        <v>40499.001388888886</v>
      </c>
      <c r="L385" s="46">
        <v>159.80000000000001</v>
      </c>
      <c r="M385" s="101">
        <v>38672.995138888888</v>
      </c>
      <c r="N385" s="102">
        <v>12.9</v>
      </c>
      <c r="O385" s="46">
        <v>159.80000000000001</v>
      </c>
      <c r="P385" s="57">
        <v>12.9</v>
      </c>
      <c r="Q385" s="50">
        <v>0.16055555555555553</v>
      </c>
      <c r="R385" s="103">
        <v>159.80000000000001</v>
      </c>
      <c r="S385" s="104">
        <v>138.71530641994829</v>
      </c>
      <c r="T385" s="57">
        <v>158</v>
      </c>
      <c r="U385" s="105"/>
      <c r="V385" s="57">
        <v>146.9</v>
      </c>
      <c r="W385" s="57">
        <f t="shared" si="118"/>
        <v>8.1846935800517144</v>
      </c>
      <c r="X385" s="86">
        <f t="shared" si="119"/>
        <v>101.86476</v>
      </c>
      <c r="Y385" s="86" t="str">
        <f t="shared" si="120"/>
        <v>Y</v>
      </c>
      <c r="Z385" s="44">
        <f t="shared" si="121"/>
        <v>0</v>
      </c>
      <c r="AA385" s="44" t="str">
        <f t="shared" si="122"/>
        <v>o</v>
      </c>
      <c r="AB385" s="89">
        <f t="shared" si="140"/>
        <v>45.035240000000002</v>
      </c>
      <c r="AC385" s="89">
        <f t="shared" si="140"/>
        <v>-3.7394399999999983</v>
      </c>
      <c r="AD385" s="44">
        <f t="shared" si="124"/>
        <v>1</v>
      </c>
      <c r="AE385" s="44">
        <v>2.4</v>
      </c>
      <c r="AF385" s="87">
        <f t="shared" si="131"/>
        <v>0</v>
      </c>
      <c r="AG385" s="44">
        <f t="shared" si="132"/>
        <v>0</v>
      </c>
      <c r="AH385" s="90">
        <f t="shared" si="125"/>
        <v>151.6153064199483</v>
      </c>
      <c r="AI385" s="91">
        <f t="shared" si="133"/>
        <v>57.93524</v>
      </c>
      <c r="AJ385" s="82">
        <f t="shared" si="126"/>
        <v>9.160560000000002</v>
      </c>
      <c r="AK385" s="271">
        <f t="shared" si="134"/>
        <v>102</v>
      </c>
      <c r="AL385" s="271">
        <f>VLOOKUP(AK385,RevisedCalcs!$AE$65:$AJ$72,2,FALSE)</f>
        <v>18</v>
      </c>
      <c r="AM385" s="92" t="str">
        <f t="shared" si="127"/>
        <v>10 to 20</v>
      </c>
      <c r="AN385" s="93">
        <f t="shared" si="128"/>
        <v>0</v>
      </c>
      <c r="AO385" s="93" t="str">
        <f t="shared" si="135"/>
        <v>o</v>
      </c>
      <c r="AP385" s="94" t="str">
        <f t="shared" si="129"/>
        <v/>
      </c>
      <c r="AQ385" s="54">
        <v>0</v>
      </c>
      <c r="AR385" s="214">
        <f t="shared" si="130"/>
        <v>0</v>
      </c>
      <c r="AS385" s="214">
        <f t="shared" si="136"/>
        <v>0</v>
      </c>
      <c r="AT385" s="282">
        <f t="shared" si="137"/>
        <v>3.8333333333333339</v>
      </c>
      <c r="AU385" s="268">
        <f>IF(F385&gt;0,RevisedCalcs!$AB$53*F385,"")</f>
        <v>0.15339417828821866</v>
      </c>
      <c r="AV385" s="268" t="str">
        <f>IF(AU385&lt;&gt;"","",SUMIFS(RevisedCalcs!$AF$6:$BN$6,RevisedCalcs!$AF$4:$BN$4,"&lt;="&amp;AT385)/10^3*VLOOKUP(AK385,RevisedCalcs!$AE$65:$AJ$72,6,FALSE))</f>
        <v/>
      </c>
      <c r="AW385" s="270" t="str">
        <f ca="1">IF(AU385="","",IF(AR385=1,-AU385*OFFSET(RevisedCalcs!$AD$79,0,MATCH(E384*24*60,RevisedCalcs!$AE$80:$AI$80,1)),""))</f>
        <v/>
      </c>
      <c r="AX385" s="268">
        <f t="shared" ca="1" si="138"/>
        <v>0.15339417828821866</v>
      </c>
    </row>
    <row r="386" spans="1:50" x14ac:dyDescent="0.3">
      <c r="A386" s="41" t="s">
        <v>647</v>
      </c>
      <c r="B386" s="42">
        <v>10</v>
      </c>
      <c r="C386" s="68" t="s">
        <v>247</v>
      </c>
      <c r="D386" s="95">
        <v>38673.01458333333</v>
      </c>
      <c r="E386" s="96">
        <v>1.1608796296296296E-2</v>
      </c>
      <c r="F386" s="41">
        <v>4.4000000000000004</v>
      </c>
      <c r="G386" s="41">
        <v>5</v>
      </c>
      <c r="H386" s="97">
        <v>1.0532407410209998E-2</v>
      </c>
      <c r="I386" s="98" t="s">
        <v>656</v>
      </c>
      <c r="J386" s="99">
        <v>15.166666666666666</v>
      </c>
      <c r="K386" s="100">
        <v>40499.01458333333</v>
      </c>
      <c r="L386" s="46">
        <v>158</v>
      </c>
      <c r="M386" s="101">
        <v>38672.995138888888</v>
      </c>
      <c r="N386" s="102">
        <v>12.9</v>
      </c>
      <c r="O386" s="46">
        <v>158</v>
      </c>
      <c r="P386" s="57">
        <v>12.9</v>
      </c>
      <c r="Q386" s="50">
        <v>0.25277777777777777</v>
      </c>
      <c r="R386" s="103">
        <v>158</v>
      </c>
      <c r="S386" s="104">
        <v>130.05942311835111</v>
      </c>
      <c r="T386" s="57">
        <v>174.2</v>
      </c>
      <c r="U386" s="105"/>
      <c r="V386" s="57">
        <v>145.1</v>
      </c>
      <c r="W386" s="57">
        <f t="shared" si="118"/>
        <v>15.040576881648889</v>
      </c>
      <c r="X386" s="86">
        <f t="shared" si="119"/>
        <v>100.06475999999999</v>
      </c>
      <c r="Y386" s="86" t="str">
        <f t="shared" si="120"/>
        <v/>
      </c>
      <c r="Z386" s="44">
        <f t="shared" si="121"/>
        <v>0</v>
      </c>
      <c r="AA386" s="44" t="str">
        <f t="shared" si="122"/>
        <v>o</v>
      </c>
      <c r="AB386" s="89">
        <f t="shared" si="140"/>
        <v>45.035240000000002</v>
      </c>
      <c r="AC386" s="89">
        <f t="shared" si="140"/>
        <v>-3.7394399999999983</v>
      </c>
      <c r="AD386" s="44">
        <f t="shared" si="124"/>
        <v>1</v>
      </c>
      <c r="AE386" s="44">
        <v>2.4</v>
      </c>
      <c r="AF386" s="87">
        <f t="shared" si="131"/>
        <v>0</v>
      </c>
      <c r="AG386" s="44">
        <f t="shared" si="132"/>
        <v>0</v>
      </c>
      <c r="AH386" s="90">
        <f t="shared" si="125"/>
        <v>142.95942311835111</v>
      </c>
      <c r="AI386" s="91">
        <f t="shared" si="133"/>
        <v>57.93524</v>
      </c>
      <c r="AJ386" s="82">
        <f t="shared" si="126"/>
        <v>9.160560000000002</v>
      </c>
      <c r="AK386" s="271">
        <f t="shared" si="134"/>
        <v>102</v>
      </c>
      <c r="AL386" s="271">
        <f>VLOOKUP(AK386,RevisedCalcs!$AE$65:$AJ$72,2,FALSE)</f>
        <v>18</v>
      </c>
      <c r="AM386" s="92" t="str">
        <f t="shared" si="127"/>
        <v>10 to 20</v>
      </c>
      <c r="AN386" s="93">
        <f t="shared" si="128"/>
        <v>0</v>
      </c>
      <c r="AO386" s="93" t="str">
        <f t="shared" si="135"/>
        <v>o</v>
      </c>
      <c r="AP386" s="94" t="str">
        <f t="shared" si="129"/>
        <v/>
      </c>
      <c r="AQ386" s="54">
        <v>0</v>
      </c>
      <c r="AR386" s="214">
        <f t="shared" si="130"/>
        <v>0</v>
      </c>
      <c r="AS386" s="214">
        <f t="shared" si="136"/>
        <v>0</v>
      </c>
      <c r="AT386" s="282">
        <f t="shared" si="137"/>
        <v>16.716666666666665</v>
      </c>
      <c r="AU386" s="268">
        <f>IF(F386&gt;0,RevisedCalcs!$AB$53*F386,"")</f>
        <v>0.61357671315287465</v>
      </c>
      <c r="AV386" s="268" t="str">
        <f>IF(AU386&lt;&gt;"","",SUMIFS(RevisedCalcs!$AF$6:$BN$6,RevisedCalcs!$AF$4:$BN$4,"&lt;="&amp;AT386)/10^3*VLOOKUP(AK386,RevisedCalcs!$AE$65:$AJ$72,6,FALSE))</f>
        <v/>
      </c>
      <c r="AW386" s="270" t="str">
        <f ca="1">IF(AU386="","",IF(AR386=1,-AU386*OFFSET(RevisedCalcs!$AD$79,0,MATCH(E385*24*60,RevisedCalcs!$AE$80:$AI$80,1)),""))</f>
        <v/>
      </c>
      <c r="AX386" s="268">
        <f t="shared" ca="1" si="138"/>
        <v>0.61357671315287465</v>
      </c>
    </row>
    <row r="387" spans="1:50" x14ac:dyDescent="0.3">
      <c r="A387" s="41" t="s">
        <v>647</v>
      </c>
      <c r="B387" s="42">
        <v>11</v>
      </c>
      <c r="C387" s="68" t="s">
        <v>249</v>
      </c>
      <c r="D387" s="95">
        <v>38673.518750000003</v>
      </c>
      <c r="E387" s="96">
        <v>2.2835648148148147E-2</v>
      </c>
      <c r="F387" s="41">
        <v>6.2</v>
      </c>
      <c r="G387" s="41">
        <v>5</v>
      </c>
      <c r="H387" s="97">
        <v>0.49255787037691334</v>
      </c>
      <c r="I387" s="98" t="s">
        <v>657</v>
      </c>
      <c r="J387" s="99">
        <v>709.2833333333333</v>
      </c>
      <c r="K387" s="100">
        <v>40499.518750000003</v>
      </c>
      <c r="L387" s="46">
        <v>87.8</v>
      </c>
      <c r="M387" s="101">
        <v>38673.536805555559</v>
      </c>
      <c r="N387" s="102">
        <v>9</v>
      </c>
      <c r="O387" s="46">
        <v>87.8</v>
      </c>
      <c r="P387" s="57">
        <v>9</v>
      </c>
      <c r="Q387" s="50">
        <v>11.821388888888889</v>
      </c>
      <c r="R387" s="103">
        <v>87.8</v>
      </c>
      <c r="S387" s="104">
        <v>0.98953572345336305</v>
      </c>
      <c r="T387" s="57">
        <v>176</v>
      </c>
      <c r="U387" s="105"/>
      <c r="V387" s="86">
        <v>78.8</v>
      </c>
      <c r="W387" s="86">
        <f t="shared" si="118"/>
        <v>77.810464276546639</v>
      </c>
      <c r="X387" s="86">
        <f t="shared" si="119"/>
        <v>31.836599999999997</v>
      </c>
      <c r="Y387" s="86" t="str">
        <f t="shared" si="120"/>
        <v/>
      </c>
      <c r="Z387" s="88">
        <f t="shared" si="121"/>
        <v>1</v>
      </c>
      <c r="AA387" s="88" t="str">
        <f t="shared" si="122"/>
        <v>+</v>
      </c>
      <c r="AB387" s="89">
        <f t="shared" ref="AB387:AC406" si="141">(AB$3+AB$4*$N387)-$N387</f>
        <v>46.9634</v>
      </c>
      <c r="AC387" s="89">
        <f t="shared" si="141"/>
        <v>-2.6879999999999988</v>
      </c>
      <c r="AD387" s="88">
        <f t="shared" si="124"/>
        <v>1</v>
      </c>
      <c r="AE387" s="88">
        <v>2.4</v>
      </c>
      <c r="AF387" s="87">
        <f t="shared" si="131"/>
        <v>1</v>
      </c>
      <c r="AG387" s="88">
        <f t="shared" si="132"/>
        <v>1</v>
      </c>
      <c r="AH387" s="90">
        <f t="shared" si="125"/>
        <v>9.989535723453363</v>
      </c>
      <c r="AI387" s="91">
        <f t="shared" si="133"/>
        <v>55.9634</v>
      </c>
      <c r="AJ387" s="82">
        <f t="shared" si="126"/>
        <v>6.3120000000000012</v>
      </c>
      <c r="AK387" s="271">
        <f t="shared" si="134"/>
        <v>107</v>
      </c>
      <c r="AL387" s="271">
        <f>VLOOKUP(AK387,RevisedCalcs!$AE$65:$AJ$72,2,FALSE)</f>
        <v>540</v>
      </c>
      <c r="AM387" s="92" t="str">
        <f t="shared" si="127"/>
        <v>0 to 10</v>
      </c>
      <c r="AN387" s="93">
        <f t="shared" si="128"/>
        <v>1</v>
      </c>
      <c r="AO387" s="93" t="str">
        <f t="shared" si="135"/>
        <v>+</v>
      </c>
      <c r="AP387" s="94" t="str">
        <f t="shared" si="129"/>
        <v/>
      </c>
      <c r="AQ387" s="54">
        <v>0</v>
      </c>
      <c r="AR387" s="214">
        <f t="shared" si="130"/>
        <v>0</v>
      </c>
      <c r="AS387" s="214">
        <f t="shared" si="136"/>
        <v>0</v>
      </c>
      <c r="AT387" s="282">
        <f t="shared" si="137"/>
        <v>32.883333333333333</v>
      </c>
      <c r="AU387" s="268">
        <f>IF(F387&gt;0,RevisedCalcs!$AB$53*F387,"")</f>
        <v>0.86458536853359602</v>
      </c>
      <c r="AV387" s="268" t="str">
        <f>IF(AU387&lt;&gt;"","",SUMIFS(RevisedCalcs!$AF$6:$BN$6,RevisedCalcs!$AF$4:$BN$4,"&lt;="&amp;AT387)/10^3*VLOOKUP(AK387,RevisedCalcs!$AE$65:$AJ$72,6,FALSE))</f>
        <v/>
      </c>
      <c r="AW387" s="270" t="str">
        <f ca="1">IF(AU387="","",IF(AR387=1,-AU387*OFFSET(RevisedCalcs!$AD$79,0,MATCH(E386*24*60,RevisedCalcs!$AE$80:$AI$80,1)),""))</f>
        <v/>
      </c>
      <c r="AX387" s="268">
        <f t="shared" ca="1" si="138"/>
        <v>0.86458536853359602</v>
      </c>
    </row>
    <row r="388" spans="1:50" x14ac:dyDescent="0.3">
      <c r="A388" s="41" t="s">
        <v>647</v>
      </c>
      <c r="B388" s="42">
        <v>12</v>
      </c>
      <c r="C388" s="68" t="s">
        <v>251</v>
      </c>
      <c r="D388" s="95">
        <v>38673.59375</v>
      </c>
      <c r="E388" s="96">
        <v>3.3912037037037036E-3</v>
      </c>
      <c r="F388" s="41">
        <v>0.9</v>
      </c>
      <c r="G388" s="41">
        <v>5</v>
      </c>
      <c r="H388" s="97">
        <v>5.2164351851388346E-2</v>
      </c>
      <c r="I388" s="98" t="s">
        <v>658</v>
      </c>
      <c r="J388" s="99">
        <v>75.11666666666666</v>
      </c>
      <c r="K388" s="100">
        <v>40499.59375</v>
      </c>
      <c r="L388" s="46">
        <v>118.4</v>
      </c>
      <c r="M388" s="101">
        <v>38673.578472222223</v>
      </c>
      <c r="N388" s="102">
        <v>9</v>
      </c>
      <c r="O388" s="46">
        <v>118.4</v>
      </c>
      <c r="P388" s="57">
        <v>9</v>
      </c>
      <c r="Q388" s="50">
        <v>1.2519444444444443</v>
      </c>
      <c r="R388" s="103">
        <v>118.4</v>
      </c>
      <c r="S388" s="104">
        <v>97.125717561004876</v>
      </c>
      <c r="T388" s="57">
        <v>152.6</v>
      </c>
      <c r="U388" s="105"/>
      <c r="V388" s="57">
        <v>109.4</v>
      </c>
      <c r="W388" s="57">
        <f t="shared" si="118"/>
        <v>12.274282438995129</v>
      </c>
      <c r="X388" s="86">
        <f t="shared" si="119"/>
        <v>62.436600000000006</v>
      </c>
      <c r="Y388" s="86" t="str">
        <f t="shared" si="120"/>
        <v/>
      </c>
      <c r="Z388" s="44">
        <f t="shared" si="121"/>
        <v>0</v>
      </c>
      <c r="AA388" s="44" t="str">
        <f t="shared" si="122"/>
        <v>o</v>
      </c>
      <c r="AB388" s="89">
        <f t="shared" si="141"/>
        <v>46.9634</v>
      </c>
      <c r="AC388" s="89">
        <f t="shared" si="141"/>
        <v>-2.6879999999999988</v>
      </c>
      <c r="AD388" s="44">
        <f t="shared" si="124"/>
        <v>1</v>
      </c>
      <c r="AE388" s="44">
        <v>2.4</v>
      </c>
      <c r="AF388" s="87">
        <f t="shared" si="131"/>
        <v>0</v>
      </c>
      <c r="AG388" s="44">
        <f t="shared" si="132"/>
        <v>0</v>
      </c>
      <c r="AH388" s="90">
        <f t="shared" si="125"/>
        <v>106.12571756100488</v>
      </c>
      <c r="AI388" s="91">
        <f t="shared" si="133"/>
        <v>55.9634</v>
      </c>
      <c r="AJ388" s="82">
        <f t="shared" si="126"/>
        <v>6.3120000000000012</v>
      </c>
      <c r="AK388" s="271">
        <f t="shared" si="134"/>
        <v>104</v>
      </c>
      <c r="AL388" s="271">
        <f>VLOOKUP(AK388,RevisedCalcs!$AE$65:$AJ$72,2,FALSE)</f>
        <v>75</v>
      </c>
      <c r="AM388" s="92" t="str">
        <f t="shared" si="127"/>
        <v>0 to 10</v>
      </c>
      <c r="AN388" s="93">
        <f t="shared" si="128"/>
        <v>0</v>
      </c>
      <c r="AO388" s="93" t="str">
        <f t="shared" si="135"/>
        <v>o</v>
      </c>
      <c r="AP388" s="94" t="str">
        <f t="shared" si="129"/>
        <v/>
      </c>
      <c r="AQ388" s="54">
        <v>0</v>
      </c>
      <c r="AR388" s="214">
        <f t="shared" si="130"/>
        <v>0</v>
      </c>
      <c r="AS388" s="214">
        <f t="shared" si="136"/>
        <v>0</v>
      </c>
      <c r="AT388" s="282">
        <f t="shared" si="137"/>
        <v>4.8833333333333329</v>
      </c>
      <c r="AU388" s="268">
        <f>IF(F388&gt;0,RevisedCalcs!$AB$53*F388,"")</f>
        <v>0.12550432769036071</v>
      </c>
      <c r="AV388" s="268" t="str">
        <f>IF(AU388&lt;&gt;"","",SUMIFS(RevisedCalcs!$AF$6:$BN$6,RevisedCalcs!$AF$4:$BN$4,"&lt;="&amp;AT388)/10^3*VLOOKUP(AK388,RevisedCalcs!$AE$65:$AJ$72,6,FALSE))</f>
        <v/>
      </c>
      <c r="AW388" s="270" t="str">
        <f ca="1">IF(AU388="","",IF(AR388=1,-AU388*OFFSET(RevisedCalcs!$AD$79,0,MATCH(E387*24*60,RevisedCalcs!$AE$80:$AI$80,1)),""))</f>
        <v/>
      </c>
      <c r="AX388" s="268">
        <f t="shared" ca="1" si="138"/>
        <v>0.12550432769036071</v>
      </c>
    </row>
    <row r="389" spans="1:50" x14ac:dyDescent="0.3">
      <c r="A389" s="41" t="s">
        <v>647</v>
      </c>
      <c r="B389" s="42">
        <v>13</v>
      </c>
      <c r="C389" s="68" t="s">
        <v>253</v>
      </c>
      <c r="D389" s="95">
        <v>38673.599305555559</v>
      </c>
      <c r="E389" s="96">
        <v>3.5763888888888894E-3</v>
      </c>
      <c r="F389" s="41">
        <v>1.5</v>
      </c>
      <c r="G389" s="41">
        <v>5</v>
      </c>
      <c r="H389" s="97">
        <v>2.164351855753921E-3</v>
      </c>
      <c r="I389" s="98" t="s">
        <v>659</v>
      </c>
      <c r="J389" s="99">
        <v>3.1166666666666667</v>
      </c>
      <c r="K389" s="100">
        <v>40499.599305555559</v>
      </c>
      <c r="L389" s="46">
        <v>159.80000000000001</v>
      </c>
      <c r="M389" s="101">
        <v>38673.620138888888</v>
      </c>
      <c r="N389" s="102">
        <v>9</v>
      </c>
      <c r="O389" s="46">
        <v>159.80000000000001</v>
      </c>
      <c r="P389" s="57">
        <v>9</v>
      </c>
      <c r="Q389" s="50">
        <v>5.1944444444444446E-2</v>
      </c>
      <c r="R389" s="103">
        <v>159.80000000000001</v>
      </c>
      <c r="S389" s="104">
        <v>140.40681648461316</v>
      </c>
      <c r="T389" s="57">
        <v>167</v>
      </c>
      <c r="U389" s="105"/>
      <c r="V389" s="57">
        <v>150.80000000000001</v>
      </c>
      <c r="W389" s="57">
        <f t="shared" si="118"/>
        <v>10.393183515386852</v>
      </c>
      <c r="X389" s="86">
        <f t="shared" si="119"/>
        <v>103.8366</v>
      </c>
      <c r="Y389" s="86" t="str">
        <f t="shared" si="120"/>
        <v/>
      </c>
      <c r="Z389" s="44">
        <f t="shared" si="121"/>
        <v>0</v>
      </c>
      <c r="AA389" s="44" t="str">
        <f t="shared" si="122"/>
        <v>o</v>
      </c>
      <c r="AB389" s="89">
        <f t="shared" si="141"/>
        <v>46.9634</v>
      </c>
      <c r="AC389" s="89">
        <f t="shared" si="141"/>
        <v>-2.6879999999999988</v>
      </c>
      <c r="AD389" s="44">
        <f t="shared" si="124"/>
        <v>1</v>
      </c>
      <c r="AE389" s="44">
        <v>2.4</v>
      </c>
      <c r="AF389" s="87">
        <f t="shared" si="131"/>
        <v>0</v>
      </c>
      <c r="AG389" s="44">
        <f t="shared" si="132"/>
        <v>0</v>
      </c>
      <c r="AH389" s="90">
        <f t="shared" si="125"/>
        <v>149.40681648461316</v>
      </c>
      <c r="AI389" s="91">
        <f t="shared" si="133"/>
        <v>55.9634</v>
      </c>
      <c r="AJ389" s="82">
        <f t="shared" si="126"/>
        <v>6.3120000000000012</v>
      </c>
      <c r="AK389" s="271">
        <f t="shared" si="134"/>
        <v>101</v>
      </c>
      <c r="AL389" s="271">
        <f>VLOOKUP(AK389,RevisedCalcs!$AE$65:$AJ$72,2,FALSE)</f>
        <v>3</v>
      </c>
      <c r="AM389" s="92" t="str">
        <f t="shared" si="127"/>
        <v>0 to 10</v>
      </c>
      <c r="AN389" s="93">
        <f t="shared" si="128"/>
        <v>0</v>
      </c>
      <c r="AO389" s="93" t="str">
        <f t="shared" si="135"/>
        <v>o</v>
      </c>
      <c r="AP389" s="94" t="str">
        <f t="shared" si="129"/>
        <v/>
      </c>
      <c r="AQ389" s="54">
        <v>0</v>
      </c>
      <c r="AR389" s="214">
        <f t="shared" si="130"/>
        <v>0</v>
      </c>
      <c r="AS389" s="214">
        <f t="shared" si="136"/>
        <v>0</v>
      </c>
      <c r="AT389" s="282">
        <f t="shared" si="137"/>
        <v>5.15</v>
      </c>
      <c r="AU389" s="268">
        <f>IF(F389&gt;0,RevisedCalcs!$AB$53*F389,"")</f>
        <v>0.20917387948393451</v>
      </c>
      <c r="AV389" s="268" t="str">
        <f>IF(AU389&lt;&gt;"","",SUMIFS(RevisedCalcs!$AF$6:$BN$6,RevisedCalcs!$AF$4:$BN$4,"&lt;="&amp;AT389)/10^3*VLOOKUP(AK389,RevisedCalcs!$AE$65:$AJ$72,6,FALSE))</f>
        <v/>
      </c>
      <c r="AW389" s="270" t="str">
        <f ca="1">IF(AU389="","",IF(AR389=1,-AU389*OFFSET(RevisedCalcs!$AD$79,0,MATCH(E388*24*60,RevisedCalcs!$AE$80:$AI$80,1)),""))</f>
        <v/>
      </c>
      <c r="AX389" s="268">
        <f t="shared" ca="1" si="138"/>
        <v>0.20917387948393451</v>
      </c>
    </row>
    <row r="390" spans="1:50" x14ac:dyDescent="0.3">
      <c r="A390" s="41" t="s">
        <v>647</v>
      </c>
      <c r="B390" s="42">
        <v>14</v>
      </c>
      <c r="C390" s="68" t="s">
        <v>255</v>
      </c>
      <c r="D390" s="95">
        <v>38673.605555555558</v>
      </c>
      <c r="E390" s="96">
        <v>1.3541666666666667E-3</v>
      </c>
      <c r="F390" s="41">
        <v>0.4</v>
      </c>
      <c r="G390" s="41">
        <v>5</v>
      </c>
      <c r="H390" s="97">
        <v>2.6736111103673466E-3</v>
      </c>
      <c r="I390" s="98" t="s">
        <v>660</v>
      </c>
      <c r="J390" s="99">
        <v>3.85</v>
      </c>
      <c r="K390" s="100">
        <v>40499.605555555558</v>
      </c>
      <c r="L390" s="46">
        <v>174.2</v>
      </c>
      <c r="M390" s="101">
        <v>38673.620138888888</v>
      </c>
      <c r="N390" s="102">
        <v>9</v>
      </c>
      <c r="O390" s="46">
        <v>174.2</v>
      </c>
      <c r="P390" s="57">
        <v>9</v>
      </c>
      <c r="Q390" s="50">
        <v>6.4166666666666664E-2</v>
      </c>
      <c r="R390" s="103">
        <v>174.2</v>
      </c>
      <c r="S390" s="104">
        <v>153.67134730997955</v>
      </c>
      <c r="T390" s="57">
        <v>174.2</v>
      </c>
      <c r="U390" s="105"/>
      <c r="V390" s="57">
        <v>165.2</v>
      </c>
      <c r="W390" s="57">
        <f t="shared" si="118"/>
        <v>11.528652690020436</v>
      </c>
      <c r="X390" s="86">
        <f t="shared" si="119"/>
        <v>118.23659999999998</v>
      </c>
      <c r="Y390" s="86" t="str">
        <f t="shared" si="120"/>
        <v/>
      </c>
      <c r="Z390" s="44">
        <f t="shared" si="121"/>
        <v>0</v>
      </c>
      <c r="AA390" s="44" t="str">
        <f t="shared" si="122"/>
        <v>o</v>
      </c>
      <c r="AB390" s="89">
        <f t="shared" si="141"/>
        <v>46.9634</v>
      </c>
      <c r="AC390" s="89">
        <f t="shared" si="141"/>
        <v>-2.6879999999999988</v>
      </c>
      <c r="AD390" s="44">
        <f t="shared" si="124"/>
        <v>1</v>
      </c>
      <c r="AE390" s="44">
        <v>2.4</v>
      </c>
      <c r="AF390" s="87">
        <f t="shared" si="131"/>
        <v>0</v>
      </c>
      <c r="AG390" s="44">
        <f t="shared" si="132"/>
        <v>0</v>
      </c>
      <c r="AH390" s="90">
        <f t="shared" si="125"/>
        <v>162.67134730997955</v>
      </c>
      <c r="AI390" s="91">
        <f t="shared" si="133"/>
        <v>55.9634</v>
      </c>
      <c r="AJ390" s="82">
        <f t="shared" si="126"/>
        <v>6.3120000000000012</v>
      </c>
      <c r="AK390" s="271">
        <f t="shared" si="134"/>
        <v>101</v>
      </c>
      <c r="AL390" s="271">
        <f>VLOOKUP(AK390,RevisedCalcs!$AE$65:$AJ$72,2,FALSE)</f>
        <v>3</v>
      </c>
      <c r="AM390" s="92" t="str">
        <f t="shared" si="127"/>
        <v>0 to 10</v>
      </c>
      <c r="AN390" s="93">
        <f t="shared" si="128"/>
        <v>0</v>
      </c>
      <c r="AO390" s="93" t="str">
        <f t="shared" si="135"/>
        <v>o</v>
      </c>
      <c r="AP390" s="94" t="str">
        <f t="shared" si="129"/>
        <v/>
      </c>
      <c r="AQ390" s="54">
        <v>0</v>
      </c>
      <c r="AR390" s="214">
        <f t="shared" si="130"/>
        <v>0</v>
      </c>
      <c r="AS390" s="214">
        <f t="shared" si="136"/>
        <v>0</v>
      </c>
      <c r="AT390" s="282">
        <f t="shared" si="137"/>
        <v>1.9500000000000002</v>
      </c>
      <c r="AU390" s="268">
        <f>IF(F390&gt;0,RevisedCalcs!$AB$53*F390,"")</f>
        <v>5.5779701195715875E-2</v>
      </c>
      <c r="AV390" s="268" t="str">
        <f>IF(AU390&lt;&gt;"","",SUMIFS(RevisedCalcs!$AF$6:$BN$6,RevisedCalcs!$AF$4:$BN$4,"&lt;="&amp;AT390)/10^3*VLOOKUP(AK390,RevisedCalcs!$AE$65:$AJ$72,6,FALSE))</f>
        <v/>
      </c>
      <c r="AW390" s="270" t="str">
        <f ca="1">IF(AU390="","",IF(AR390=1,-AU390*OFFSET(RevisedCalcs!$AD$79,0,MATCH(E389*24*60,RevisedCalcs!$AE$80:$AI$80,1)),""))</f>
        <v/>
      </c>
      <c r="AX390" s="268">
        <f t="shared" ca="1" si="138"/>
        <v>5.5779701195715875E-2</v>
      </c>
    </row>
    <row r="391" spans="1:50" x14ac:dyDescent="0.3">
      <c r="A391" s="41" t="s">
        <v>647</v>
      </c>
      <c r="B391" s="42">
        <v>15</v>
      </c>
      <c r="C391" s="68" t="s">
        <v>257</v>
      </c>
      <c r="D391" s="95">
        <v>38673.616666666669</v>
      </c>
      <c r="E391" s="96">
        <v>2.3495370370370371E-3</v>
      </c>
      <c r="F391" s="41">
        <v>0.6</v>
      </c>
      <c r="G391" s="41">
        <v>5</v>
      </c>
      <c r="H391" s="97">
        <v>9.7569444478722289E-3</v>
      </c>
      <c r="I391" s="98" t="s">
        <v>585</v>
      </c>
      <c r="J391" s="99">
        <v>14.05</v>
      </c>
      <c r="K391" s="100">
        <v>40499.616666666669</v>
      </c>
      <c r="L391" s="46">
        <v>168.8</v>
      </c>
      <c r="M391" s="101">
        <v>38673.620138888888</v>
      </c>
      <c r="N391" s="102">
        <v>9</v>
      </c>
      <c r="O391" s="46">
        <v>168.8</v>
      </c>
      <c r="P391" s="57">
        <v>9</v>
      </c>
      <c r="Q391" s="50">
        <v>0.23416666666666669</v>
      </c>
      <c r="R391" s="103">
        <v>168.8</v>
      </c>
      <c r="S391" s="104">
        <v>149.27380071096405</v>
      </c>
      <c r="T391" s="57">
        <v>168.8</v>
      </c>
      <c r="U391" s="105"/>
      <c r="V391" s="57">
        <v>159.80000000000001</v>
      </c>
      <c r="W391" s="57">
        <f t="shared" ref="W391:W454" si="142">ABS(S391-V391)</f>
        <v>10.526199289035958</v>
      </c>
      <c r="X391" s="86">
        <f t="shared" ref="X391:X454" si="143">ABS(AB391-V391)</f>
        <v>112.8366</v>
      </c>
      <c r="Y391" s="86" t="str">
        <f t="shared" ref="Y391:Y454" si="144">IF(B391=2,"",IF(INT(D391)&lt;&gt;INT(D390),"Y",""))</f>
        <v/>
      </c>
      <c r="Z391" s="44">
        <f t="shared" ref="Z391:Z454" si="145">IF(X391&lt;W391,1,0)</f>
        <v>0</v>
      </c>
      <c r="AA391" s="44" t="str">
        <f t="shared" ref="AA391:AA454" si="146">IF($Z391=1,"+","o")</f>
        <v>o</v>
      </c>
      <c r="AB391" s="89">
        <f t="shared" si="141"/>
        <v>46.9634</v>
      </c>
      <c r="AC391" s="89">
        <f t="shared" si="141"/>
        <v>-2.6879999999999988</v>
      </c>
      <c r="AD391" s="44">
        <f t="shared" ref="AD391:AD454" si="147">IF(L391-N391&gt;$AD$5,1,0)</f>
        <v>1</v>
      </c>
      <c r="AE391" s="44">
        <v>2.4</v>
      </c>
      <c r="AF391" s="87">
        <f t="shared" si="131"/>
        <v>0</v>
      </c>
      <c r="AG391" s="44">
        <f t="shared" si="132"/>
        <v>0</v>
      </c>
      <c r="AH391" s="90">
        <f t="shared" ref="AH391:AH454" si="148">S391+P391</f>
        <v>158.27380071096405</v>
      </c>
      <c r="AI391" s="91">
        <f t="shared" si="133"/>
        <v>55.9634</v>
      </c>
      <c r="AJ391" s="82">
        <f t="shared" ref="AJ391:AJ454" si="149">AC391+P391</f>
        <v>6.3120000000000012</v>
      </c>
      <c r="AK391" s="271">
        <f t="shared" si="134"/>
        <v>102</v>
      </c>
      <c r="AL391" s="271">
        <f>VLOOKUP(AK391,RevisedCalcs!$AE$65:$AJ$72,2,FALSE)</f>
        <v>18</v>
      </c>
      <c r="AM391" s="92" t="str">
        <f t="shared" ref="AM391:AM454" si="150">IF(P391&lt;-20,"&lt;-20",IF(P391&lt;-10,"-20 to -10",IF(P391&lt;0,"-10 to 0",IF(P391&lt;10,"0 to 10",IF(P391&lt;20,"10 to 20","&gt;=20")))))</f>
        <v>0 to 10</v>
      </c>
      <c r="AN391" s="93">
        <f t="shared" ref="AN391:AN454" si="151">IF(OR(X391&lt;W391,AND(AF391=1,AG391=1)),1,0)</f>
        <v>0</v>
      </c>
      <c r="AO391" s="93" t="str">
        <f t="shared" si="135"/>
        <v>o</v>
      </c>
      <c r="AP391" s="94" t="str">
        <f t="shared" ref="AP391:AP454" si="152">IF(AN391&lt;&gt;Z391,"X","")</f>
        <v/>
      </c>
      <c r="AQ391" s="54">
        <v>0</v>
      </c>
      <c r="AR391" s="214">
        <f t="shared" ref="AR391:AR454" si="153">IF(AND(AQ390=1,J391&lt;=$AR$5),1,0)</f>
        <v>0</v>
      </c>
      <c r="AS391" s="214">
        <f t="shared" si="136"/>
        <v>0</v>
      </c>
      <c r="AT391" s="282">
        <f t="shared" si="137"/>
        <v>3.3833333333333333</v>
      </c>
      <c r="AU391" s="268">
        <f>IF(F391&gt;0,RevisedCalcs!$AB$53*F391,"")</f>
        <v>8.3669551793573799E-2</v>
      </c>
      <c r="AV391" s="268" t="str">
        <f>IF(AU391&lt;&gt;"","",SUMIFS(RevisedCalcs!$AF$6:$BN$6,RevisedCalcs!$AF$4:$BN$4,"&lt;="&amp;AT391)/10^3*VLOOKUP(AK391,RevisedCalcs!$AE$65:$AJ$72,6,FALSE))</f>
        <v/>
      </c>
      <c r="AW391" s="270" t="str">
        <f ca="1">IF(AU391="","",IF(AR391=1,-AU391*OFFSET(RevisedCalcs!$AD$79,0,MATCH(E390*24*60,RevisedCalcs!$AE$80:$AI$80,1)),""))</f>
        <v/>
      </c>
      <c r="AX391" s="268">
        <f t="shared" ca="1" si="138"/>
        <v>8.3669551793573799E-2</v>
      </c>
    </row>
    <row r="392" spans="1:50" x14ac:dyDescent="0.3">
      <c r="A392" s="41" t="s">
        <v>647</v>
      </c>
      <c r="B392" s="42">
        <v>16</v>
      </c>
      <c r="C392" s="68" t="s">
        <v>259</v>
      </c>
      <c r="D392" s="95">
        <v>38673.620138888888</v>
      </c>
      <c r="E392" s="96">
        <v>1.9444444444444442E-3</v>
      </c>
      <c r="F392" s="41">
        <v>0.5</v>
      </c>
      <c r="G392" s="41">
        <v>5</v>
      </c>
      <c r="H392" s="97">
        <v>1.1226851784158498E-3</v>
      </c>
      <c r="I392" s="98" t="s">
        <v>661</v>
      </c>
      <c r="J392" s="99">
        <v>1.6166666666666667</v>
      </c>
      <c r="K392" s="100">
        <v>40499.620138888888</v>
      </c>
      <c r="L392" s="46">
        <v>177.8</v>
      </c>
      <c r="M392" s="101">
        <v>38673.620138888888</v>
      </c>
      <c r="N392" s="102">
        <v>9</v>
      </c>
      <c r="O392" s="46">
        <v>177.8</v>
      </c>
      <c r="P392" s="57">
        <v>9</v>
      </c>
      <c r="Q392" s="50">
        <v>2.6944444444444444E-2</v>
      </c>
      <c r="R392" s="103">
        <v>177.8</v>
      </c>
      <c r="S392" s="104">
        <v>157.94681054943285</v>
      </c>
      <c r="T392" s="57">
        <v>179.6</v>
      </c>
      <c r="U392" s="105"/>
      <c r="V392" s="57">
        <v>168.8</v>
      </c>
      <c r="W392" s="57">
        <f t="shared" si="142"/>
        <v>10.853189450567157</v>
      </c>
      <c r="X392" s="86">
        <f t="shared" si="143"/>
        <v>121.8366</v>
      </c>
      <c r="Y392" s="86" t="str">
        <f t="shared" si="144"/>
        <v/>
      </c>
      <c r="Z392" s="44">
        <f t="shared" si="145"/>
        <v>0</v>
      </c>
      <c r="AA392" s="44" t="str">
        <f t="shared" si="146"/>
        <v>o</v>
      </c>
      <c r="AB392" s="89">
        <f t="shared" si="141"/>
        <v>46.9634</v>
      </c>
      <c r="AC392" s="89">
        <f t="shared" si="141"/>
        <v>-2.6879999999999988</v>
      </c>
      <c r="AD392" s="44">
        <f t="shared" si="147"/>
        <v>1</v>
      </c>
      <c r="AE392" s="44">
        <v>2.4</v>
      </c>
      <c r="AF392" s="87">
        <f t="shared" ref="AF392:AF455" si="154">IF(R392-AH392&gt;$AF$5,1,0)</f>
        <v>0</v>
      </c>
      <c r="AG392" s="44">
        <f t="shared" ref="AG392:AG455" si="155">IF(Q392&gt;=6,1,0)</f>
        <v>0</v>
      </c>
      <c r="AH392" s="90">
        <f t="shared" si="148"/>
        <v>166.94681054943285</v>
      </c>
      <c r="AI392" s="91">
        <f t="shared" ref="AI392:AI455" si="156">AB392+P392</f>
        <v>55.9634</v>
      </c>
      <c r="AJ392" s="82">
        <f t="shared" si="149"/>
        <v>6.3120000000000012</v>
      </c>
      <c r="AK392" s="271">
        <f t="shared" ref="AK392:AK455" si="157">IF(J392&lt;6,101,IF(J392&lt;30,102,IF(J392&lt;60,103,IF(J392&lt;90,104,IF(J392&lt;120,105,IF(J392&lt;360,106,IF(J392&lt;720,107,108)))))))</f>
        <v>101</v>
      </c>
      <c r="AL392" s="271">
        <f>VLOOKUP(AK392,RevisedCalcs!$AE$65:$AJ$72,2,FALSE)</f>
        <v>3</v>
      </c>
      <c r="AM392" s="92" t="str">
        <f t="shared" si="150"/>
        <v>0 to 10</v>
      </c>
      <c r="AN392" s="93">
        <f t="shared" si="151"/>
        <v>0</v>
      </c>
      <c r="AO392" s="93" t="str">
        <f t="shared" ref="AO392:AO455" si="158">IF($AN392=1,"+","o")</f>
        <v>o</v>
      </c>
      <c r="AP392" s="94" t="str">
        <f t="shared" si="152"/>
        <v/>
      </c>
      <c r="AQ392" s="54">
        <v>0</v>
      </c>
      <c r="AR392" s="214">
        <f t="shared" si="153"/>
        <v>0</v>
      </c>
      <c r="AS392" s="214">
        <f t="shared" ref="AS392:AS455" si="159">IF(AND(AQ392=1,AN392=1),1,0)</f>
        <v>0</v>
      </c>
      <c r="AT392" s="282">
        <f t="shared" ref="AT392:AT455" si="160">E392*24*60</f>
        <v>2.8</v>
      </c>
      <c r="AU392" s="268">
        <f>IF(F392&gt;0,RevisedCalcs!$AB$53*F392,"")</f>
        <v>6.9724626494644837E-2</v>
      </c>
      <c r="AV392" s="268" t="str">
        <f>IF(AU392&lt;&gt;"","",SUMIFS(RevisedCalcs!$AF$6:$BN$6,RevisedCalcs!$AF$4:$BN$4,"&lt;="&amp;AT392)/10^3*VLOOKUP(AK392,RevisedCalcs!$AE$65:$AJ$72,6,FALSE))</f>
        <v/>
      </c>
      <c r="AW392" s="270" t="str">
        <f ca="1">IF(AU392="","",IF(AR392=1,-AU392*OFFSET(RevisedCalcs!$AD$79,0,MATCH(E391*24*60,RevisedCalcs!$AE$80:$AI$80,1)),""))</f>
        <v/>
      </c>
      <c r="AX392" s="268">
        <f t="shared" ref="AX392:AX455" ca="1" si="161">SUM(AU392:AW392)</f>
        <v>6.9724626494644837E-2</v>
      </c>
    </row>
    <row r="393" spans="1:50" x14ac:dyDescent="0.3">
      <c r="A393" s="41" t="s">
        <v>647</v>
      </c>
      <c r="B393" s="42">
        <v>17</v>
      </c>
      <c r="C393" s="68" t="s">
        <v>261</v>
      </c>
      <c r="D393" s="95">
        <v>38673.634722222225</v>
      </c>
      <c r="E393" s="96">
        <v>2.8935185185185188E-3</v>
      </c>
      <c r="F393" s="41">
        <v>0.8</v>
      </c>
      <c r="G393" s="41">
        <v>5</v>
      </c>
      <c r="H393" s="97">
        <v>1.2638888889341615E-2</v>
      </c>
      <c r="I393" s="98" t="s">
        <v>662</v>
      </c>
      <c r="J393" s="99">
        <v>18.2</v>
      </c>
      <c r="K393" s="100">
        <v>40499.634722222225</v>
      </c>
      <c r="L393" s="46">
        <v>168.8</v>
      </c>
      <c r="M393" s="101">
        <v>38673.620138888888</v>
      </c>
      <c r="N393" s="102">
        <v>9</v>
      </c>
      <c r="O393" s="46">
        <v>168.8</v>
      </c>
      <c r="P393" s="57">
        <v>9</v>
      </c>
      <c r="Q393" s="50">
        <v>0.30333333333333334</v>
      </c>
      <c r="R393" s="103">
        <v>168.8</v>
      </c>
      <c r="S393" s="104">
        <v>149.60576179961643</v>
      </c>
      <c r="T393" s="57">
        <v>179.6</v>
      </c>
      <c r="U393" s="105"/>
      <c r="V393" s="57">
        <v>159.80000000000001</v>
      </c>
      <c r="W393" s="57">
        <f t="shared" si="142"/>
        <v>10.19423820038358</v>
      </c>
      <c r="X393" s="86">
        <f t="shared" si="143"/>
        <v>112.8366</v>
      </c>
      <c r="Y393" s="86" t="str">
        <f t="shared" si="144"/>
        <v/>
      </c>
      <c r="Z393" s="44">
        <f t="shared" si="145"/>
        <v>0</v>
      </c>
      <c r="AA393" s="44" t="str">
        <f t="shared" si="146"/>
        <v>o</v>
      </c>
      <c r="AB393" s="89">
        <f t="shared" si="141"/>
        <v>46.9634</v>
      </c>
      <c r="AC393" s="89">
        <f t="shared" si="141"/>
        <v>-2.6879999999999988</v>
      </c>
      <c r="AD393" s="44">
        <f t="shared" si="147"/>
        <v>1</v>
      </c>
      <c r="AE393" s="44">
        <v>2.4</v>
      </c>
      <c r="AF393" s="87">
        <f t="shared" si="154"/>
        <v>0</v>
      </c>
      <c r="AG393" s="44">
        <f t="shared" si="155"/>
        <v>0</v>
      </c>
      <c r="AH393" s="90">
        <f t="shared" si="148"/>
        <v>158.60576179961643</v>
      </c>
      <c r="AI393" s="91">
        <f t="shared" si="156"/>
        <v>55.9634</v>
      </c>
      <c r="AJ393" s="82">
        <f t="shared" si="149"/>
        <v>6.3120000000000012</v>
      </c>
      <c r="AK393" s="271">
        <f t="shared" si="157"/>
        <v>102</v>
      </c>
      <c r="AL393" s="271">
        <f>VLOOKUP(AK393,RevisedCalcs!$AE$65:$AJ$72,2,FALSE)</f>
        <v>18</v>
      </c>
      <c r="AM393" s="92" t="str">
        <f t="shared" si="150"/>
        <v>0 to 10</v>
      </c>
      <c r="AN393" s="93">
        <f t="shared" si="151"/>
        <v>0</v>
      </c>
      <c r="AO393" s="93" t="str">
        <f t="shared" si="158"/>
        <v>o</v>
      </c>
      <c r="AP393" s="94" t="str">
        <f t="shared" si="152"/>
        <v/>
      </c>
      <c r="AQ393" s="54">
        <v>0</v>
      </c>
      <c r="AR393" s="214">
        <f t="shared" si="153"/>
        <v>0</v>
      </c>
      <c r="AS393" s="214">
        <f t="shared" si="159"/>
        <v>0</v>
      </c>
      <c r="AT393" s="282">
        <f t="shared" si="160"/>
        <v>4.166666666666667</v>
      </c>
      <c r="AU393" s="268">
        <f>IF(F393&gt;0,RevisedCalcs!$AB$53*F393,"")</f>
        <v>0.11155940239143175</v>
      </c>
      <c r="AV393" s="268" t="str">
        <f>IF(AU393&lt;&gt;"","",SUMIFS(RevisedCalcs!$AF$6:$BN$6,RevisedCalcs!$AF$4:$BN$4,"&lt;="&amp;AT393)/10^3*VLOOKUP(AK393,RevisedCalcs!$AE$65:$AJ$72,6,FALSE))</f>
        <v/>
      </c>
      <c r="AW393" s="270" t="str">
        <f ca="1">IF(AU393="","",IF(AR393=1,-AU393*OFFSET(RevisedCalcs!$AD$79,0,MATCH(E392*24*60,RevisedCalcs!$AE$80:$AI$80,1)),""))</f>
        <v/>
      </c>
      <c r="AX393" s="268">
        <f t="shared" ca="1" si="161"/>
        <v>0.11155940239143175</v>
      </c>
    </row>
    <row r="394" spans="1:50" x14ac:dyDescent="0.3">
      <c r="A394" s="41" t="s">
        <v>647</v>
      </c>
      <c r="B394" s="42">
        <v>18</v>
      </c>
      <c r="C394" s="68" t="s">
        <v>263</v>
      </c>
      <c r="D394" s="95">
        <v>38673.643055555556</v>
      </c>
      <c r="E394" s="96">
        <v>7.743055555555556E-3</v>
      </c>
      <c r="F394" s="41">
        <v>4.3</v>
      </c>
      <c r="G394" s="41">
        <v>5</v>
      </c>
      <c r="H394" s="97">
        <v>5.4398148131440394E-3</v>
      </c>
      <c r="I394" s="98" t="s">
        <v>567</v>
      </c>
      <c r="J394" s="99">
        <v>7.833333333333333</v>
      </c>
      <c r="K394" s="100">
        <v>40499.643055555556</v>
      </c>
      <c r="L394" s="46">
        <v>179.6</v>
      </c>
      <c r="M394" s="101">
        <v>38673.661805555559</v>
      </c>
      <c r="N394" s="102">
        <v>8.1</v>
      </c>
      <c r="O394" s="46">
        <v>179.6</v>
      </c>
      <c r="P394" s="57">
        <v>8.1</v>
      </c>
      <c r="Q394" s="50">
        <v>0.13055555555555556</v>
      </c>
      <c r="R394" s="103">
        <v>179.6</v>
      </c>
      <c r="S394" s="104">
        <v>162.07571306981953</v>
      </c>
      <c r="T394" s="57">
        <v>201.2</v>
      </c>
      <c r="U394" s="105"/>
      <c r="V394" s="57">
        <v>171.5</v>
      </c>
      <c r="W394" s="57">
        <f t="shared" si="142"/>
        <v>9.4242869301804717</v>
      </c>
      <c r="X394" s="86">
        <f t="shared" si="143"/>
        <v>124.09164000000001</v>
      </c>
      <c r="Y394" s="86" t="str">
        <f t="shared" si="144"/>
        <v/>
      </c>
      <c r="Z394" s="44">
        <f t="shared" si="145"/>
        <v>0</v>
      </c>
      <c r="AA394" s="44" t="str">
        <f t="shared" si="146"/>
        <v>o</v>
      </c>
      <c r="AB394" s="89">
        <f t="shared" si="141"/>
        <v>47.408359999999995</v>
      </c>
      <c r="AC394" s="89">
        <f t="shared" si="141"/>
        <v>-2.4453599999999991</v>
      </c>
      <c r="AD394" s="44">
        <f t="shared" si="147"/>
        <v>1</v>
      </c>
      <c r="AE394" s="44">
        <v>2.4</v>
      </c>
      <c r="AF394" s="87">
        <f t="shared" si="154"/>
        <v>0</v>
      </c>
      <c r="AG394" s="44">
        <f t="shared" si="155"/>
        <v>0</v>
      </c>
      <c r="AH394" s="90">
        <f t="shared" si="148"/>
        <v>170.17571306981952</v>
      </c>
      <c r="AI394" s="91">
        <f t="shared" si="156"/>
        <v>55.508359999999996</v>
      </c>
      <c r="AJ394" s="82">
        <f t="shared" si="149"/>
        <v>5.6546400000000006</v>
      </c>
      <c r="AK394" s="271">
        <f t="shared" si="157"/>
        <v>102</v>
      </c>
      <c r="AL394" s="271">
        <f>VLOOKUP(AK394,RevisedCalcs!$AE$65:$AJ$72,2,FALSE)</f>
        <v>18</v>
      </c>
      <c r="AM394" s="92" t="str">
        <f t="shared" si="150"/>
        <v>0 to 10</v>
      </c>
      <c r="AN394" s="93">
        <f t="shared" si="151"/>
        <v>0</v>
      </c>
      <c r="AO394" s="93" t="str">
        <f t="shared" si="158"/>
        <v>o</v>
      </c>
      <c r="AP394" s="94" t="str">
        <f t="shared" si="152"/>
        <v/>
      </c>
      <c r="AQ394" s="54">
        <v>0</v>
      </c>
      <c r="AR394" s="214">
        <f t="shared" si="153"/>
        <v>0</v>
      </c>
      <c r="AS394" s="214">
        <f t="shared" si="159"/>
        <v>0</v>
      </c>
      <c r="AT394" s="282">
        <f t="shared" si="160"/>
        <v>11.15</v>
      </c>
      <c r="AU394" s="268">
        <f>IF(F394&gt;0,RevisedCalcs!$AB$53*F394,"")</f>
        <v>0.59963178785394555</v>
      </c>
      <c r="AV394" s="268" t="str">
        <f>IF(AU394&lt;&gt;"","",SUMIFS(RevisedCalcs!$AF$6:$BN$6,RevisedCalcs!$AF$4:$BN$4,"&lt;="&amp;AT394)/10^3*VLOOKUP(AK394,RevisedCalcs!$AE$65:$AJ$72,6,FALSE))</f>
        <v/>
      </c>
      <c r="AW394" s="270" t="str">
        <f ca="1">IF(AU394="","",IF(AR394=1,-AU394*OFFSET(RevisedCalcs!$AD$79,0,MATCH(E393*24*60,RevisedCalcs!$AE$80:$AI$80,1)),""))</f>
        <v/>
      </c>
      <c r="AX394" s="268">
        <f t="shared" ca="1" si="161"/>
        <v>0.59963178785394555</v>
      </c>
    </row>
    <row r="395" spans="1:50" x14ac:dyDescent="0.3">
      <c r="A395" s="41" t="s">
        <v>647</v>
      </c>
      <c r="B395" s="42">
        <v>19</v>
      </c>
      <c r="C395" s="68" t="s">
        <v>265</v>
      </c>
      <c r="D395" s="95">
        <v>38673.881944444445</v>
      </c>
      <c r="E395" s="96">
        <v>1.6400462962962964E-2</v>
      </c>
      <c r="F395" s="41">
        <v>7.1</v>
      </c>
      <c r="G395" s="41">
        <v>5</v>
      </c>
      <c r="H395" s="97">
        <v>0.23114583333517658</v>
      </c>
      <c r="I395" s="98" t="s">
        <v>663</v>
      </c>
      <c r="J395" s="99">
        <v>332.85</v>
      </c>
      <c r="K395" s="100">
        <v>40499.881944444445</v>
      </c>
      <c r="L395" s="46">
        <v>100.4</v>
      </c>
      <c r="M395" s="101">
        <v>38673.877083333333</v>
      </c>
      <c r="N395" s="102">
        <v>6.8</v>
      </c>
      <c r="O395" s="46">
        <v>100.4</v>
      </c>
      <c r="P395" s="57">
        <v>6.8</v>
      </c>
      <c r="Q395" s="50">
        <v>5.5475000000000003</v>
      </c>
      <c r="R395" s="103">
        <v>100.4</v>
      </c>
      <c r="S395" s="104">
        <v>17.60728406392268</v>
      </c>
      <c r="T395" s="57">
        <v>170.6</v>
      </c>
      <c r="U395" s="105"/>
      <c r="V395" s="57">
        <v>93.600000000000009</v>
      </c>
      <c r="W395" s="57">
        <f t="shared" si="142"/>
        <v>75.992715936077332</v>
      </c>
      <c r="X395" s="86">
        <f t="shared" si="143"/>
        <v>45.54892000000001</v>
      </c>
      <c r="Y395" s="86" t="str">
        <f t="shared" si="144"/>
        <v/>
      </c>
      <c r="Z395" s="44">
        <f t="shared" si="145"/>
        <v>1</v>
      </c>
      <c r="AA395" s="44" t="str">
        <f t="shared" si="146"/>
        <v>+</v>
      </c>
      <c r="AB395" s="89">
        <f t="shared" si="141"/>
        <v>48.051079999999999</v>
      </c>
      <c r="AC395" s="89">
        <f t="shared" si="141"/>
        <v>-2.094879999999999</v>
      </c>
      <c r="AD395" s="44">
        <f t="shared" si="147"/>
        <v>1</v>
      </c>
      <c r="AE395" s="44">
        <v>2.4</v>
      </c>
      <c r="AF395" s="87">
        <f t="shared" si="154"/>
        <v>1</v>
      </c>
      <c r="AG395" s="44">
        <f t="shared" si="155"/>
        <v>0</v>
      </c>
      <c r="AH395" s="90">
        <f t="shared" si="148"/>
        <v>24.407284063922681</v>
      </c>
      <c r="AI395" s="91">
        <f t="shared" si="156"/>
        <v>54.851079999999996</v>
      </c>
      <c r="AJ395" s="82">
        <f t="shared" si="149"/>
        <v>4.7051200000000009</v>
      </c>
      <c r="AK395" s="271">
        <f t="shared" si="157"/>
        <v>106</v>
      </c>
      <c r="AL395" s="271">
        <f>VLOOKUP(AK395,RevisedCalcs!$AE$65:$AJ$72,2,FALSE)</f>
        <v>240</v>
      </c>
      <c r="AM395" s="92" t="str">
        <f t="shared" si="150"/>
        <v>0 to 10</v>
      </c>
      <c r="AN395" s="93">
        <f t="shared" si="151"/>
        <v>1</v>
      </c>
      <c r="AO395" s="93" t="str">
        <f t="shared" si="158"/>
        <v>+</v>
      </c>
      <c r="AP395" s="94" t="str">
        <f t="shared" si="152"/>
        <v/>
      </c>
      <c r="AQ395" s="54">
        <v>0</v>
      </c>
      <c r="AR395" s="214">
        <f t="shared" si="153"/>
        <v>0</v>
      </c>
      <c r="AS395" s="214">
        <f t="shared" si="159"/>
        <v>0</v>
      </c>
      <c r="AT395" s="282">
        <f t="shared" si="160"/>
        <v>23.616666666666667</v>
      </c>
      <c r="AU395" s="268">
        <f>IF(F395&gt;0,RevisedCalcs!$AB$53*F395,"")</f>
        <v>0.99008969622395659</v>
      </c>
      <c r="AV395" s="268" t="str">
        <f>IF(AU395&lt;&gt;"","",SUMIFS(RevisedCalcs!$AF$6:$BN$6,RevisedCalcs!$AF$4:$BN$4,"&lt;="&amp;AT395)/10^3*VLOOKUP(AK395,RevisedCalcs!$AE$65:$AJ$72,6,FALSE))</f>
        <v/>
      </c>
      <c r="AW395" s="270" t="str">
        <f ca="1">IF(AU395="","",IF(AR395=1,-AU395*OFFSET(RevisedCalcs!$AD$79,0,MATCH(E394*24*60,RevisedCalcs!$AE$80:$AI$80,1)),""))</f>
        <v/>
      </c>
      <c r="AX395" s="268">
        <f t="shared" ca="1" si="161"/>
        <v>0.99008969622395659</v>
      </c>
    </row>
    <row r="396" spans="1:50" x14ac:dyDescent="0.3">
      <c r="A396" s="41" t="s">
        <v>647</v>
      </c>
      <c r="B396" s="42">
        <v>20</v>
      </c>
      <c r="C396" s="68" t="s">
        <v>267</v>
      </c>
      <c r="D396" s="95">
        <v>38673.907638888886</v>
      </c>
      <c r="E396" s="96">
        <v>6.238425925925925E-3</v>
      </c>
      <c r="F396" s="41">
        <v>4.5999999999999996</v>
      </c>
      <c r="G396" s="41">
        <v>5</v>
      </c>
      <c r="H396" s="97">
        <v>9.29398147854954E-3</v>
      </c>
      <c r="I396" s="98" t="s">
        <v>664</v>
      </c>
      <c r="J396" s="99">
        <v>13.383333333333333</v>
      </c>
      <c r="K396" s="100">
        <v>40499.907638888886</v>
      </c>
      <c r="L396" s="46">
        <v>168.8</v>
      </c>
      <c r="M396" s="101">
        <v>38673.911805555559</v>
      </c>
      <c r="N396" s="102">
        <v>6.1</v>
      </c>
      <c r="O396" s="46">
        <v>168.8</v>
      </c>
      <c r="P396" s="57">
        <v>6.1</v>
      </c>
      <c r="Q396" s="50">
        <v>0.22305555555555553</v>
      </c>
      <c r="R396" s="103">
        <v>168.8</v>
      </c>
      <c r="S396" s="104">
        <v>149.35799909414496</v>
      </c>
      <c r="T396" s="57">
        <v>174.2</v>
      </c>
      <c r="U396" s="105"/>
      <c r="V396" s="57">
        <v>162.70000000000002</v>
      </c>
      <c r="W396" s="57">
        <f t="shared" si="142"/>
        <v>13.342000905855059</v>
      </c>
      <c r="X396" s="86">
        <f t="shared" si="143"/>
        <v>114.30284000000003</v>
      </c>
      <c r="Y396" s="86" t="str">
        <f t="shared" si="144"/>
        <v/>
      </c>
      <c r="Z396" s="44">
        <f t="shared" si="145"/>
        <v>0</v>
      </c>
      <c r="AA396" s="44" t="str">
        <f t="shared" si="146"/>
        <v>o</v>
      </c>
      <c r="AB396" s="89">
        <f t="shared" si="141"/>
        <v>48.397159999999992</v>
      </c>
      <c r="AC396" s="89">
        <f t="shared" si="141"/>
        <v>-1.906159999999999</v>
      </c>
      <c r="AD396" s="44">
        <f t="shared" si="147"/>
        <v>1</v>
      </c>
      <c r="AE396" s="44">
        <v>2.4</v>
      </c>
      <c r="AF396" s="87">
        <f t="shared" si="154"/>
        <v>0</v>
      </c>
      <c r="AG396" s="44">
        <f t="shared" si="155"/>
        <v>0</v>
      </c>
      <c r="AH396" s="90">
        <f t="shared" si="148"/>
        <v>155.45799909414495</v>
      </c>
      <c r="AI396" s="91">
        <f t="shared" si="156"/>
        <v>54.497159999999994</v>
      </c>
      <c r="AJ396" s="82">
        <f t="shared" si="149"/>
        <v>4.1938400000000007</v>
      </c>
      <c r="AK396" s="271">
        <f t="shared" si="157"/>
        <v>102</v>
      </c>
      <c r="AL396" s="271">
        <f>VLOOKUP(AK396,RevisedCalcs!$AE$65:$AJ$72,2,FALSE)</f>
        <v>18</v>
      </c>
      <c r="AM396" s="92" t="str">
        <f t="shared" si="150"/>
        <v>0 to 10</v>
      </c>
      <c r="AN396" s="93">
        <f t="shared" si="151"/>
        <v>0</v>
      </c>
      <c r="AO396" s="93" t="str">
        <f t="shared" si="158"/>
        <v>o</v>
      </c>
      <c r="AP396" s="94" t="str">
        <f t="shared" si="152"/>
        <v/>
      </c>
      <c r="AQ396" s="54">
        <v>0</v>
      </c>
      <c r="AR396" s="214">
        <f t="shared" si="153"/>
        <v>0</v>
      </c>
      <c r="AS396" s="214">
        <f t="shared" si="159"/>
        <v>0</v>
      </c>
      <c r="AT396" s="282">
        <f t="shared" si="160"/>
        <v>8.9833333333333325</v>
      </c>
      <c r="AU396" s="268">
        <f>IF(F396&gt;0,RevisedCalcs!$AB$53*F396,"")</f>
        <v>0.64146656375073241</v>
      </c>
      <c r="AV396" s="268" t="str">
        <f>IF(AU396&lt;&gt;"","",SUMIFS(RevisedCalcs!$AF$6:$BN$6,RevisedCalcs!$AF$4:$BN$4,"&lt;="&amp;AT396)/10^3*VLOOKUP(AK396,RevisedCalcs!$AE$65:$AJ$72,6,FALSE))</f>
        <v/>
      </c>
      <c r="AW396" s="270" t="str">
        <f ca="1">IF(AU396="","",IF(AR396=1,-AU396*OFFSET(RevisedCalcs!$AD$79,0,MATCH(E395*24*60,RevisedCalcs!$AE$80:$AI$80,1)),""))</f>
        <v/>
      </c>
      <c r="AX396" s="268">
        <f t="shared" ca="1" si="161"/>
        <v>0.64146656375073241</v>
      </c>
    </row>
    <row r="397" spans="1:50" x14ac:dyDescent="0.3">
      <c r="A397" s="41" t="s">
        <v>647</v>
      </c>
      <c r="B397" s="42">
        <v>21</v>
      </c>
      <c r="C397" s="68" t="s">
        <v>269</v>
      </c>
      <c r="D397" s="95">
        <v>38673.95416666667</v>
      </c>
      <c r="E397" s="96">
        <v>3.7847222222222223E-3</v>
      </c>
      <c r="F397" s="41">
        <v>1.1000000000000001</v>
      </c>
      <c r="G397" s="41">
        <v>5</v>
      </c>
      <c r="H397" s="97">
        <v>4.0289351854880806E-2</v>
      </c>
      <c r="I397" s="98" t="s">
        <v>665</v>
      </c>
      <c r="J397" s="99">
        <v>58.016666666666666</v>
      </c>
      <c r="K397" s="100">
        <v>40499.95416666667</v>
      </c>
      <c r="L397" s="46">
        <v>123.8</v>
      </c>
      <c r="M397" s="101">
        <v>38673.953472222223</v>
      </c>
      <c r="N397" s="102">
        <v>6.1</v>
      </c>
      <c r="O397" s="46">
        <v>123.8</v>
      </c>
      <c r="P397" s="57">
        <v>6.1</v>
      </c>
      <c r="Q397" s="50">
        <v>0.96694444444444438</v>
      </c>
      <c r="R397" s="103">
        <v>123.8</v>
      </c>
      <c r="S397" s="104">
        <v>110.60360402448607</v>
      </c>
      <c r="T397" s="57">
        <v>147.19999999999999</v>
      </c>
      <c r="U397" s="105"/>
      <c r="V397" s="57">
        <v>117.7</v>
      </c>
      <c r="W397" s="57">
        <f t="shared" si="142"/>
        <v>7.0963959755139285</v>
      </c>
      <c r="X397" s="86">
        <f t="shared" si="143"/>
        <v>69.302840000000003</v>
      </c>
      <c r="Y397" s="86" t="str">
        <f t="shared" si="144"/>
        <v/>
      </c>
      <c r="Z397" s="44">
        <f t="shared" si="145"/>
        <v>0</v>
      </c>
      <c r="AA397" s="44" t="str">
        <f t="shared" si="146"/>
        <v>o</v>
      </c>
      <c r="AB397" s="89">
        <f t="shared" si="141"/>
        <v>48.397159999999992</v>
      </c>
      <c r="AC397" s="89">
        <f t="shared" si="141"/>
        <v>-1.906159999999999</v>
      </c>
      <c r="AD397" s="44">
        <f t="shared" si="147"/>
        <v>1</v>
      </c>
      <c r="AE397" s="44">
        <v>2.4</v>
      </c>
      <c r="AF397" s="87">
        <f t="shared" si="154"/>
        <v>0</v>
      </c>
      <c r="AG397" s="44">
        <f t="shared" si="155"/>
        <v>0</v>
      </c>
      <c r="AH397" s="90">
        <f t="shared" si="148"/>
        <v>116.70360402448607</v>
      </c>
      <c r="AI397" s="91">
        <f t="shared" si="156"/>
        <v>54.497159999999994</v>
      </c>
      <c r="AJ397" s="82">
        <f t="shared" si="149"/>
        <v>4.1938400000000007</v>
      </c>
      <c r="AK397" s="271">
        <f t="shared" si="157"/>
        <v>103</v>
      </c>
      <c r="AL397" s="271">
        <f>VLOOKUP(AK397,RevisedCalcs!$AE$65:$AJ$72,2,FALSE)</f>
        <v>45</v>
      </c>
      <c r="AM397" s="92" t="str">
        <f t="shared" si="150"/>
        <v>0 to 10</v>
      </c>
      <c r="AN397" s="93">
        <f t="shared" si="151"/>
        <v>0</v>
      </c>
      <c r="AO397" s="93" t="str">
        <f t="shared" si="158"/>
        <v>o</v>
      </c>
      <c r="AP397" s="94" t="str">
        <f t="shared" si="152"/>
        <v/>
      </c>
      <c r="AQ397" s="54">
        <v>0</v>
      </c>
      <c r="AR397" s="214">
        <f t="shared" si="153"/>
        <v>0</v>
      </c>
      <c r="AS397" s="214">
        <f t="shared" si="159"/>
        <v>0</v>
      </c>
      <c r="AT397" s="282">
        <f t="shared" si="160"/>
        <v>5.45</v>
      </c>
      <c r="AU397" s="268">
        <f>IF(F397&gt;0,RevisedCalcs!$AB$53*F397,"")</f>
        <v>0.15339417828821866</v>
      </c>
      <c r="AV397" s="268" t="str">
        <f>IF(AU397&lt;&gt;"","",SUMIFS(RevisedCalcs!$AF$6:$BN$6,RevisedCalcs!$AF$4:$BN$4,"&lt;="&amp;AT397)/10^3*VLOOKUP(AK397,RevisedCalcs!$AE$65:$AJ$72,6,FALSE))</f>
        <v/>
      </c>
      <c r="AW397" s="270" t="str">
        <f ca="1">IF(AU397="","",IF(AR397=1,-AU397*OFFSET(RevisedCalcs!$AD$79,0,MATCH(E396*24*60,RevisedCalcs!$AE$80:$AI$80,1)),""))</f>
        <v/>
      </c>
      <c r="AX397" s="268">
        <f t="shared" ca="1" si="161"/>
        <v>0.15339417828821866</v>
      </c>
    </row>
    <row r="398" spans="1:50" x14ac:dyDescent="0.3">
      <c r="A398" s="41" t="s">
        <v>647</v>
      </c>
      <c r="B398" s="42">
        <v>22</v>
      </c>
      <c r="C398" s="68" t="s">
        <v>271</v>
      </c>
      <c r="D398" s="95">
        <v>38673.984027777777</v>
      </c>
      <c r="E398" s="96">
        <v>1.9409722222222221E-2</v>
      </c>
      <c r="F398" s="41">
        <v>4.8</v>
      </c>
      <c r="G398" s="41">
        <v>5</v>
      </c>
      <c r="H398" s="97">
        <v>2.6076388887304347E-2</v>
      </c>
      <c r="I398" s="98" t="s">
        <v>666</v>
      </c>
      <c r="J398" s="99">
        <v>37.549999999999997</v>
      </c>
      <c r="K398" s="100">
        <v>40499.984027777777</v>
      </c>
      <c r="L398" s="46">
        <v>125.6</v>
      </c>
      <c r="M398" s="101">
        <v>38673.995138888888</v>
      </c>
      <c r="N398" s="102">
        <v>7</v>
      </c>
      <c r="O398" s="46">
        <v>125.6</v>
      </c>
      <c r="P398" s="57">
        <v>7</v>
      </c>
      <c r="Q398" s="50">
        <v>0.62583333333333324</v>
      </c>
      <c r="R398" s="103">
        <v>125.6</v>
      </c>
      <c r="S398" s="104">
        <v>106.92592382871592</v>
      </c>
      <c r="T398" s="57">
        <v>199.4</v>
      </c>
      <c r="U398" s="105"/>
      <c r="V398" s="57">
        <v>118.6</v>
      </c>
      <c r="W398" s="57">
        <f t="shared" si="142"/>
        <v>11.674076171284071</v>
      </c>
      <c r="X398" s="86">
        <f t="shared" si="143"/>
        <v>70.647799999999989</v>
      </c>
      <c r="Y398" s="86" t="str">
        <f t="shared" si="144"/>
        <v/>
      </c>
      <c r="Z398" s="44">
        <f t="shared" si="145"/>
        <v>0</v>
      </c>
      <c r="AA398" s="44" t="str">
        <f t="shared" si="146"/>
        <v>o</v>
      </c>
      <c r="AB398" s="89">
        <f t="shared" si="141"/>
        <v>47.952199999999998</v>
      </c>
      <c r="AC398" s="89">
        <f t="shared" si="141"/>
        <v>-2.1487999999999996</v>
      </c>
      <c r="AD398" s="44">
        <f t="shared" si="147"/>
        <v>1</v>
      </c>
      <c r="AE398" s="44">
        <v>2.4</v>
      </c>
      <c r="AF398" s="87">
        <f t="shared" si="154"/>
        <v>0</v>
      </c>
      <c r="AG398" s="44">
        <f t="shared" si="155"/>
        <v>0</v>
      </c>
      <c r="AH398" s="90">
        <f t="shared" si="148"/>
        <v>113.92592382871592</v>
      </c>
      <c r="AI398" s="91">
        <f t="shared" si="156"/>
        <v>54.952199999999998</v>
      </c>
      <c r="AJ398" s="82">
        <f t="shared" si="149"/>
        <v>4.8512000000000004</v>
      </c>
      <c r="AK398" s="271">
        <f t="shared" si="157"/>
        <v>103</v>
      </c>
      <c r="AL398" s="271">
        <f>VLOOKUP(AK398,RevisedCalcs!$AE$65:$AJ$72,2,FALSE)</f>
        <v>45</v>
      </c>
      <c r="AM398" s="92" t="str">
        <f t="shared" si="150"/>
        <v>0 to 10</v>
      </c>
      <c r="AN398" s="93">
        <f t="shared" si="151"/>
        <v>0</v>
      </c>
      <c r="AO398" s="93" t="str">
        <f t="shared" si="158"/>
        <v>o</v>
      </c>
      <c r="AP398" s="94" t="str">
        <f t="shared" si="152"/>
        <v/>
      </c>
      <c r="AQ398" s="54">
        <v>0</v>
      </c>
      <c r="AR398" s="214">
        <f t="shared" si="153"/>
        <v>0</v>
      </c>
      <c r="AS398" s="214">
        <f t="shared" si="159"/>
        <v>0</v>
      </c>
      <c r="AT398" s="282">
        <f t="shared" si="160"/>
        <v>27.95</v>
      </c>
      <c r="AU398" s="268">
        <f>IF(F398&gt;0,RevisedCalcs!$AB$53*F398,"")</f>
        <v>0.66935641434859039</v>
      </c>
      <c r="AV398" s="268" t="str">
        <f>IF(AU398&lt;&gt;"","",SUMIFS(RevisedCalcs!$AF$6:$BN$6,RevisedCalcs!$AF$4:$BN$4,"&lt;="&amp;AT398)/10^3*VLOOKUP(AK398,RevisedCalcs!$AE$65:$AJ$72,6,FALSE))</f>
        <v/>
      </c>
      <c r="AW398" s="270" t="str">
        <f ca="1">IF(AU398="","",IF(AR398=1,-AU398*OFFSET(RevisedCalcs!$AD$79,0,MATCH(E397*24*60,RevisedCalcs!$AE$80:$AI$80,1)),""))</f>
        <v/>
      </c>
      <c r="AX398" s="268">
        <f t="shared" ca="1" si="161"/>
        <v>0.66935641434859039</v>
      </c>
    </row>
    <row r="399" spans="1:50" x14ac:dyDescent="0.3">
      <c r="A399" s="41" t="s">
        <v>647</v>
      </c>
      <c r="B399" s="42">
        <v>23</v>
      </c>
      <c r="C399" s="68" t="s">
        <v>273</v>
      </c>
      <c r="D399" s="95">
        <v>38674.513888888891</v>
      </c>
      <c r="E399" s="96">
        <v>2.3773148148148151E-2</v>
      </c>
      <c r="F399" s="41">
        <v>6.8</v>
      </c>
      <c r="G399" s="41">
        <v>6</v>
      </c>
      <c r="H399" s="97">
        <v>0.5104513888945803</v>
      </c>
      <c r="I399" s="98" t="s">
        <v>667</v>
      </c>
      <c r="J399" s="99">
        <v>735.05</v>
      </c>
      <c r="K399" s="100">
        <v>40500.513888888891</v>
      </c>
      <c r="L399" s="46">
        <v>87.8</v>
      </c>
      <c r="M399" s="101">
        <v>38674.495138888888</v>
      </c>
      <c r="N399" s="102">
        <v>10.9</v>
      </c>
      <c r="O399" s="46">
        <v>87.8</v>
      </c>
      <c r="P399" s="57">
        <v>10.9</v>
      </c>
      <c r="Q399" s="50">
        <v>12.250833333333333</v>
      </c>
      <c r="R399" s="103">
        <v>87.8</v>
      </c>
      <c r="S399" s="104">
        <v>0.93754368614602512</v>
      </c>
      <c r="T399" s="57">
        <v>199.4</v>
      </c>
      <c r="U399" s="105"/>
      <c r="V399" s="86">
        <v>76.899999999999991</v>
      </c>
      <c r="W399" s="86">
        <f t="shared" si="142"/>
        <v>75.962456313853963</v>
      </c>
      <c r="X399" s="86">
        <f t="shared" si="143"/>
        <v>30.875959999999992</v>
      </c>
      <c r="Y399" s="86" t="str">
        <f t="shared" si="144"/>
        <v>Y</v>
      </c>
      <c r="Z399" s="88">
        <f t="shared" si="145"/>
        <v>1</v>
      </c>
      <c r="AA399" s="88" t="str">
        <f t="shared" si="146"/>
        <v>+</v>
      </c>
      <c r="AB399" s="89">
        <f t="shared" si="141"/>
        <v>46.024039999999999</v>
      </c>
      <c r="AC399" s="89">
        <f t="shared" si="141"/>
        <v>-3.2002399999999991</v>
      </c>
      <c r="AD399" s="88">
        <f t="shared" si="147"/>
        <v>1</v>
      </c>
      <c r="AE399" s="88">
        <v>2.4</v>
      </c>
      <c r="AF399" s="87">
        <f t="shared" si="154"/>
        <v>1</v>
      </c>
      <c r="AG399" s="88">
        <f t="shared" si="155"/>
        <v>1</v>
      </c>
      <c r="AH399" s="90">
        <f t="shared" si="148"/>
        <v>11.837543686146025</v>
      </c>
      <c r="AI399" s="91">
        <f t="shared" si="156"/>
        <v>56.924039999999998</v>
      </c>
      <c r="AJ399" s="82">
        <f t="shared" si="149"/>
        <v>7.6997600000000013</v>
      </c>
      <c r="AK399" s="271">
        <f t="shared" si="157"/>
        <v>108</v>
      </c>
      <c r="AL399" s="271">
        <f>VLOOKUP(AK399,RevisedCalcs!$AE$65:$AJ$72,2,FALSE)</f>
        <v>720</v>
      </c>
      <c r="AM399" s="92" t="str">
        <f t="shared" si="150"/>
        <v>10 to 20</v>
      </c>
      <c r="AN399" s="93">
        <f t="shared" si="151"/>
        <v>1</v>
      </c>
      <c r="AO399" s="93" t="str">
        <f t="shared" si="158"/>
        <v>+</v>
      </c>
      <c r="AP399" s="94" t="str">
        <f t="shared" si="152"/>
        <v/>
      </c>
      <c r="AQ399" s="54">
        <v>0</v>
      </c>
      <c r="AR399" s="214">
        <f t="shared" si="153"/>
        <v>0</v>
      </c>
      <c r="AS399" s="214">
        <f t="shared" si="159"/>
        <v>0</v>
      </c>
      <c r="AT399" s="282">
        <f t="shared" si="160"/>
        <v>34.233333333333334</v>
      </c>
      <c r="AU399" s="268">
        <f>IF(F399&gt;0,RevisedCalcs!$AB$53*F399,"")</f>
        <v>0.94825492032716974</v>
      </c>
      <c r="AV399" s="268" t="str">
        <f>IF(AU399&lt;&gt;"","",SUMIFS(RevisedCalcs!$AF$6:$BN$6,RevisedCalcs!$AF$4:$BN$4,"&lt;="&amp;AT399)/10^3*VLOOKUP(AK399,RevisedCalcs!$AE$65:$AJ$72,6,FALSE))</f>
        <v/>
      </c>
      <c r="AW399" s="270" t="str">
        <f ca="1">IF(AU399="","",IF(AR399=1,-AU399*OFFSET(RevisedCalcs!$AD$79,0,MATCH(E398*24*60,RevisedCalcs!$AE$80:$AI$80,1)),""))</f>
        <v/>
      </c>
      <c r="AX399" s="268">
        <f t="shared" ca="1" si="161"/>
        <v>0.94825492032716974</v>
      </c>
    </row>
    <row r="400" spans="1:50" x14ac:dyDescent="0.3">
      <c r="A400" s="41" t="s">
        <v>647</v>
      </c>
      <c r="B400" s="42">
        <v>24</v>
      </c>
      <c r="C400" s="68" t="s">
        <v>275</v>
      </c>
      <c r="D400" s="95">
        <v>38674.588194444441</v>
      </c>
      <c r="E400" s="96">
        <v>2.0659722222222222E-2</v>
      </c>
      <c r="F400" s="41">
        <v>4.3</v>
      </c>
      <c r="G400" s="41">
        <v>6</v>
      </c>
      <c r="H400" s="97">
        <v>5.0532407403807156E-2</v>
      </c>
      <c r="I400" s="98" t="s">
        <v>668</v>
      </c>
      <c r="J400" s="99">
        <v>72.766666666666666</v>
      </c>
      <c r="K400" s="100">
        <v>40500.588194444441</v>
      </c>
      <c r="L400" s="46">
        <v>125.6</v>
      </c>
      <c r="M400" s="101">
        <v>38674.578472222223</v>
      </c>
      <c r="N400" s="102">
        <v>12.9</v>
      </c>
      <c r="O400" s="46">
        <v>125.6</v>
      </c>
      <c r="P400" s="57">
        <v>12.9</v>
      </c>
      <c r="Q400" s="50">
        <v>1.2127777777777777</v>
      </c>
      <c r="R400" s="103">
        <v>125.6</v>
      </c>
      <c r="S400" s="104">
        <v>110.32157677485628</v>
      </c>
      <c r="T400" s="57">
        <v>206.6</v>
      </c>
      <c r="U400" s="105"/>
      <c r="V400" s="57">
        <v>112.69999999999999</v>
      </c>
      <c r="W400" s="57">
        <f t="shared" si="142"/>
        <v>2.3784232251437061</v>
      </c>
      <c r="X400" s="86">
        <f t="shared" si="143"/>
        <v>67.664759999999987</v>
      </c>
      <c r="Y400" s="86" t="str">
        <f t="shared" si="144"/>
        <v/>
      </c>
      <c r="Z400" s="44">
        <f t="shared" si="145"/>
        <v>0</v>
      </c>
      <c r="AA400" s="44" t="str">
        <f t="shared" si="146"/>
        <v>o</v>
      </c>
      <c r="AB400" s="89">
        <f t="shared" si="141"/>
        <v>45.035240000000002</v>
      </c>
      <c r="AC400" s="89">
        <f t="shared" si="141"/>
        <v>-3.7394399999999983</v>
      </c>
      <c r="AD400" s="44">
        <f t="shared" si="147"/>
        <v>1</v>
      </c>
      <c r="AE400" s="44">
        <v>2.4</v>
      </c>
      <c r="AF400" s="87">
        <f t="shared" si="154"/>
        <v>0</v>
      </c>
      <c r="AG400" s="44">
        <f t="shared" si="155"/>
        <v>0</v>
      </c>
      <c r="AH400" s="90">
        <f t="shared" si="148"/>
        <v>123.22157677485629</v>
      </c>
      <c r="AI400" s="91">
        <f t="shared" si="156"/>
        <v>57.93524</v>
      </c>
      <c r="AJ400" s="82">
        <f t="shared" si="149"/>
        <v>9.160560000000002</v>
      </c>
      <c r="AK400" s="271">
        <f t="shared" si="157"/>
        <v>104</v>
      </c>
      <c r="AL400" s="271">
        <f>VLOOKUP(AK400,RevisedCalcs!$AE$65:$AJ$72,2,FALSE)</f>
        <v>75</v>
      </c>
      <c r="AM400" s="92" t="str">
        <f t="shared" si="150"/>
        <v>10 to 20</v>
      </c>
      <c r="AN400" s="93">
        <f t="shared" si="151"/>
        <v>0</v>
      </c>
      <c r="AO400" s="93" t="str">
        <f t="shared" si="158"/>
        <v>o</v>
      </c>
      <c r="AP400" s="94" t="str">
        <f t="shared" si="152"/>
        <v/>
      </c>
      <c r="AQ400" s="54">
        <v>0</v>
      </c>
      <c r="AR400" s="214">
        <f t="shared" si="153"/>
        <v>0</v>
      </c>
      <c r="AS400" s="214">
        <f t="shared" si="159"/>
        <v>0</v>
      </c>
      <c r="AT400" s="282">
        <f t="shared" si="160"/>
        <v>29.75</v>
      </c>
      <c r="AU400" s="268">
        <f>IF(F400&gt;0,RevisedCalcs!$AB$53*F400,"")</f>
        <v>0.59963178785394555</v>
      </c>
      <c r="AV400" s="268" t="str">
        <f>IF(AU400&lt;&gt;"","",SUMIFS(RevisedCalcs!$AF$6:$BN$6,RevisedCalcs!$AF$4:$BN$4,"&lt;="&amp;AT400)/10^3*VLOOKUP(AK400,RevisedCalcs!$AE$65:$AJ$72,6,FALSE))</f>
        <v/>
      </c>
      <c r="AW400" s="270" t="str">
        <f ca="1">IF(AU400="","",IF(AR400=1,-AU400*OFFSET(RevisedCalcs!$AD$79,0,MATCH(E399*24*60,RevisedCalcs!$AE$80:$AI$80,1)),""))</f>
        <v/>
      </c>
      <c r="AX400" s="268">
        <f t="shared" ca="1" si="161"/>
        <v>0.59963178785394555</v>
      </c>
    </row>
    <row r="401" spans="1:50" x14ac:dyDescent="0.3">
      <c r="A401" s="41" t="s">
        <v>647</v>
      </c>
      <c r="B401" s="42">
        <v>25</v>
      </c>
      <c r="C401" s="68" t="s">
        <v>277</v>
      </c>
      <c r="D401" s="95">
        <v>38674.626388888886</v>
      </c>
      <c r="E401" s="96">
        <v>4.4560185185185189E-3</v>
      </c>
      <c r="F401" s="41">
        <v>0.7</v>
      </c>
      <c r="G401" s="41">
        <v>6</v>
      </c>
      <c r="H401" s="97">
        <v>1.7534722224809229E-2</v>
      </c>
      <c r="I401" s="98" t="s">
        <v>669</v>
      </c>
      <c r="J401" s="99">
        <v>25.25</v>
      </c>
      <c r="K401" s="100">
        <v>40500.626388888886</v>
      </c>
      <c r="L401" s="46">
        <v>190.4</v>
      </c>
      <c r="M401" s="101">
        <v>38674.620138888888</v>
      </c>
      <c r="N401" s="102">
        <v>12.9</v>
      </c>
      <c r="O401" s="46">
        <v>190.4</v>
      </c>
      <c r="P401" s="57">
        <v>12.9</v>
      </c>
      <c r="Q401" s="50">
        <v>0.42083333333333334</v>
      </c>
      <c r="R401" s="103">
        <v>190.4</v>
      </c>
      <c r="S401" s="104">
        <v>161.43858739306523</v>
      </c>
      <c r="T401" s="57">
        <v>192.2</v>
      </c>
      <c r="U401" s="105"/>
      <c r="V401" s="57">
        <v>177.5</v>
      </c>
      <c r="W401" s="57">
        <f t="shared" si="142"/>
        <v>16.061412606934766</v>
      </c>
      <c r="X401" s="86">
        <f t="shared" si="143"/>
        <v>132.46476000000001</v>
      </c>
      <c r="Y401" s="86" t="str">
        <f t="shared" si="144"/>
        <v/>
      </c>
      <c r="Z401" s="44">
        <f t="shared" si="145"/>
        <v>0</v>
      </c>
      <c r="AA401" s="44" t="str">
        <f t="shared" si="146"/>
        <v>o</v>
      </c>
      <c r="AB401" s="89">
        <f t="shared" si="141"/>
        <v>45.035240000000002</v>
      </c>
      <c r="AC401" s="89">
        <f t="shared" si="141"/>
        <v>-3.7394399999999983</v>
      </c>
      <c r="AD401" s="44">
        <f t="shared" si="147"/>
        <v>1</v>
      </c>
      <c r="AE401" s="44">
        <v>2.4</v>
      </c>
      <c r="AF401" s="87">
        <f t="shared" si="154"/>
        <v>0</v>
      </c>
      <c r="AG401" s="44">
        <f t="shared" si="155"/>
        <v>0</v>
      </c>
      <c r="AH401" s="90">
        <f t="shared" si="148"/>
        <v>174.33858739306524</v>
      </c>
      <c r="AI401" s="91">
        <f t="shared" si="156"/>
        <v>57.93524</v>
      </c>
      <c r="AJ401" s="82">
        <f t="shared" si="149"/>
        <v>9.160560000000002</v>
      </c>
      <c r="AK401" s="271">
        <f t="shared" si="157"/>
        <v>102</v>
      </c>
      <c r="AL401" s="271">
        <f>VLOOKUP(AK401,RevisedCalcs!$AE$65:$AJ$72,2,FALSE)</f>
        <v>18</v>
      </c>
      <c r="AM401" s="92" t="str">
        <f t="shared" si="150"/>
        <v>10 to 20</v>
      </c>
      <c r="AN401" s="93">
        <f t="shared" si="151"/>
        <v>0</v>
      </c>
      <c r="AO401" s="93" t="str">
        <f t="shared" si="158"/>
        <v>o</v>
      </c>
      <c r="AP401" s="94" t="str">
        <f t="shared" si="152"/>
        <v/>
      </c>
      <c r="AQ401" s="54">
        <v>0</v>
      </c>
      <c r="AR401" s="214">
        <f t="shared" si="153"/>
        <v>0</v>
      </c>
      <c r="AS401" s="214">
        <f t="shared" si="159"/>
        <v>0</v>
      </c>
      <c r="AT401" s="282">
        <f t="shared" si="160"/>
        <v>6.416666666666667</v>
      </c>
      <c r="AU401" s="268">
        <f>IF(F401&gt;0,RevisedCalcs!$AB$53*F401,"")</f>
        <v>9.7614477092502761E-2</v>
      </c>
      <c r="AV401" s="268" t="str">
        <f>IF(AU401&lt;&gt;"","",SUMIFS(RevisedCalcs!$AF$6:$BN$6,RevisedCalcs!$AF$4:$BN$4,"&lt;="&amp;AT401)/10^3*VLOOKUP(AK401,RevisedCalcs!$AE$65:$AJ$72,6,FALSE))</f>
        <v/>
      </c>
      <c r="AW401" s="270" t="str">
        <f ca="1">IF(AU401="","",IF(AR401=1,-AU401*OFFSET(RevisedCalcs!$AD$79,0,MATCH(E400*24*60,RevisedCalcs!$AE$80:$AI$80,1)),""))</f>
        <v/>
      </c>
      <c r="AX401" s="268">
        <f t="shared" ca="1" si="161"/>
        <v>9.7614477092502761E-2</v>
      </c>
    </row>
    <row r="402" spans="1:50" x14ac:dyDescent="0.3">
      <c r="A402" s="41" t="s">
        <v>647</v>
      </c>
      <c r="B402" s="42">
        <v>26</v>
      </c>
      <c r="C402" s="68" t="s">
        <v>279</v>
      </c>
      <c r="D402" s="95">
        <v>38674.635416666664</v>
      </c>
      <c r="E402" s="96">
        <v>1.0995370370370371E-2</v>
      </c>
      <c r="F402" s="41">
        <v>3.9</v>
      </c>
      <c r="G402" s="41">
        <v>6</v>
      </c>
      <c r="H402" s="97">
        <v>4.5717592583969235E-3</v>
      </c>
      <c r="I402" s="98" t="s">
        <v>670</v>
      </c>
      <c r="J402" s="99">
        <v>6.583333333333333</v>
      </c>
      <c r="K402" s="100">
        <v>40500.635416666664</v>
      </c>
      <c r="L402" s="46">
        <v>195.8</v>
      </c>
      <c r="M402" s="101">
        <v>38674.620138888888</v>
      </c>
      <c r="N402" s="102">
        <v>12.9</v>
      </c>
      <c r="O402" s="46">
        <v>195.8</v>
      </c>
      <c r="P402" s="57">
        <v>12.9</v>
      </c>
      <c r="Q402" s="50">
        <v>0.10972222222222222</v>
      </c>
      <c r="R402" s="103">
        <v>195.8</v>
      </c>
      <c r="S402" s="104">
        <v>170.98225888458478</v>
      </c>
      <c r="T402" s="57">
        <v>204.8</v>
      </c>
      <c r="U402" s="105"/>
      <c r="V402" s="57">
        <v>182.9</v>
      </c>
      <c r="W402" s="57">
        <f t="shared" si="142"/>
        <v>11.917741115415225</v>
      </c>
      <c r="X402" s="86">
        <f t="shared" si="143"/>
        <v>137.86475999999999</v>
      </c>
      <c r="Y402" s="86" t="str">
        <f t="shared" si="144"/>
        <v/>
      </c>
      <c r="Z402" s="44">
        <f t="shared" si="145"/>
        <v>0</v>
      </c>
      <c r="AA402" s="44" t="str">
        <f t="shared" si="146"/>
        <v>o</v>
      </c>
      <c r="AB402" s="89">
        <f t="shared" si="141"/>
        <v>45.035240000000002</v>
      </c>
      <c r="AC402" s="89">
        <f t="shared" si="141"/>
        <v>-3.7394399999999983</v>
      </c>
      <c r="AD402" s="44">
        <f t="shared" si="147"/>
        <v>1</v>
      </c>
      <c r="AE402" s="44">
        <v>2.4</v>
      </c>
      <c r="AF402" s="87">
        <f t="shared" si="154"/>
        <v>0</v>
      </c>
      <c r="AG402" s="44">
        <f t="shared" si="155"/>
        <v>0</v>
      </c>
      <c r="AH402" s="90">
        <f t="shared" si="148"/>
        <v>183.88225888458479</v>
      </c>
      <c r="AI402" s="91">
        <f t="shared" si="156"/>
        <v>57.93524</v>
      </c>
      <c r="AJ402" s="82">
        <f t="shared" si="149"/>
        <v>9.160560000000002</v>
      </c>
      <c r="AK402" s="271">
        <f t="shared" si="157"/>
        <v>102</v>
      </c>
      <c r="AL402" s="271">
        <f>VLOOKUP(AK402,RevisedCalcs!$AE$65:$AJ$72,2,FALSE)</f>
        <v>18</v>
      </c>
      <c r="AM402" s="92" t="str">
        <f t="shared" si="150"/>
        <v>10 to 20</v>
      </c>
      <c r="AN402" s="93">
        <f t="shared" si="151"/>
        <v>0</v>
      </c>
      <c r="AO402" s="93" t="str">
        <f t="shared" si="158"/>
        <v>o</v>
      </c>
      <c r="AP402" s="94" t="str">
        <f t="shared" si="152"/>
        <v/>
      </c>
      <c r="AQ402" s="54">
        <v>0</v>
      </c>
      <c r="AR402" s="214">
        <f t="shared" si="153"/>
        <v>0</v>
      </c>
      <c r="AS402" s="214">
        <f t="shared" si="159"/>
        <v>0</v>
      </c>
      <c r="AT402" s="282">
        <f t="shared" si="160"/>
        <v>15.833333333333334</v>
      </c>
      <c r="AU402" s="268">
        <f>IF(F402&gt;0,RevisedCalcs!$AB$53*F402,"")</f>
        <v>0.54385208665822971</v>
      </c>
      <c r="AV402" s="268" t="str">
        <f>IF(AU402&lt;&gt;"","",SUMIFS(RevisedCalcs!$AF$6:$BN$6,RevisedCalcs!$AF$4:$BN$4,"&lt;="&amp;AT402)/10^3*VLOOKUP(AK402,RevisedCalcs!$AE$65:$AJ$72,6,FALSE))</f>
        <v/>
      </c>
      <c r="AW402" s="270" t="str">
        <f ca="1">IF(AU402="","",IF(AR402=1,-AU402*OFFSET(RevisedCalcs!$AD$79,0,MATCH(E401*24*60,RevisedCalcs!$AE$80:$AI$80,1)),""))</f>
        <v/>
      </c>
      <c r="AX402" s="268">
        <f t="shared" ca="1" si="161"/>
        <v>0.54385208665822971</v>
      </c>
    </row>
    <row r="403" spans="1:50" x14ac:dyDescent="0.3">
      <c r="A403" s="41" t="s">
        <v>647</v>
      </c>
      <c r="B403" s="42">
        <v>27</v>
      </c>
      <c r="C403" s="68" t="s">
        <v>281</v>
      </c>
      <c r="D403" s="95">
        <v>38674.65902777778</v>
      </c>
      <c r="E403" s="96">
        <v>8.5995370370370357E-3</v>
      </c>
      <c r="F403" s="41">
        <v>5</v>
      </c>
      <c r="G403" s="41">
        <v>6</v>
      </c>
      <c r="H403" s="97">
        <v>1.2615740743058268E-2</v>
      </c>
      <c r="I403" s="98" t="s">
        <v>671</v>
      </c>
      <c r="J403" s="99">
        <v>18.166666666666668</v>
      </c>
      <c r="K403" s="100">
        <v>40500.65902777778</v>
      </c>
      <c r="L403" s="46">
        <v>194</v>
      </c>
      <c r="M403" s="101">
        <v>38674.661805555559</v>
      </c>
      <c r="N403" s="102">
        <v>14</v>
      </c>
      <c r="O403" s="46">
        <v>194</v>
      </c>
      <c r="P403" s="57">
        <v>14</v>
      </c>
      <c r="Q403" s="50">
        <v>0.30277777777777781</v>
      </c>
      <c r="R403" s="103">
        <v>194</v>
      </c>
      <c r="S403" s="104">
        <v>167.36017268905439</v>
      </c>
      <c r="T403" s="57">
        <v>204.8</v>
      </c>
      <c r="U403" s="105"/>
      <c r="V403" s="57">
        <v>180</v>
      </c>
      <c r="W403" s="57">
        <f t="shared" si="142"/>
        <v>12.639827310945606</v>
      </c>
      <c r="X403" s="86">
        <f t="shared" si="143"/>
        <v>135.5086</v>
      </c>
      <c r="Y403" s="86" t="str">
        <f t="shared" si="144"/>
        <v/>
      </c>
      <c r="Z403" s="44">
        <f t="shared" si="145"/>
        <v>0</v>
      </c>
      <c r="AA403" s="44" t="str">
        <f t="shared" si="146"/>
        <v>o</v>
      </c>
      <c r="AB403" s="89">
        <f t="shared" si="141"/>
        <v>44.491399999999999</v>
      </c>
      <c r="AC403" s="89">
        <f t="shared" si="141"/>
        <v>-4.0359999999999996</v>
      </c>
      <c r="AD403" s="44">
        <f t="shared" si="147"/>
        <v>1</v>
      </c>
      <c r="AE403" s="44">
        <v>2.4</v>
      </c>
      <c r="AF403" s="87">
        <f t="shared" si="154"/>
        <v>0</v>
      </c>
      <c r="AG403" s="44">
        <f t="shared" si="155"/>
        <v>0</v>
      </c>
      <c r="AH403" s="90">
        <f t="shared" si="148"/>
        <v>181.36017268905439</v>
      </c>
      <c r="AI403" s="91">
        <f t="shared" si="156"/>
        <v>58.491399999999999</v>
      </c>
      <c r="AJ403" s="82">
        <f t="shared" si="149"/>
        <v>9.9640000000000004</v>
      </c>
      <c r="AK403" s="271">
        <f t="shared" si="157"/>
        <v>102</v>
      </c>
      <c r="AL403" s="271">
        <f>VLOOKUP(AK403,RevisedCalcs!$AE$65:$AJ$72,2,FALSE)</f>
        <v>18</v>
      </c>
      <c r="AM403" s="92" t="str">
        <f t="shared" si="150"/>
        <v>10 to 20</v>
      </c>
      <c r="AN403" s="93">
        <f t="shared" si="151"/>
        <v>0</v>
      </c>
      <c r="AO403" s="93" t="str">
        <f t="shared" si="158"/>
        <v>o</v>
      </c>
      <c r="AP403" s="94" t="str">
        <f t="shared" si="152"/>
        <v/>
      </c>
      <c r="AQ403" s="54">
        <v>0</v>
      </c>
      <c r="AR403" s="214">
        <f t="shared" si="153"/>
        <v>0</v>
      </c>
      <c r="AS403" s="214">
        <f t="shared" si="159"/>
        <v>0</v>
      </c>
      <c r="AT403" s="282">
        <f t="shared" si="160"/>
        <v>12.383333333333331</v>
      </c>
      <c r="AU403" s="268">
        <f>IF(F403&gt;0,RevisedCalcs!$AB$53*F403,"")</f>
        <v>0.69724626494644837</v>
      </c>
      <c r="AV403" s="268" t="str">
        <f>IF(AU403&lt;&gt;"","",SUMIFS(RevisedCalcs!$AF$6:$BN$6,RevisedCalcs!$AF$4:$BN$4,"&lt;="&amp;AT403)/10^3*VLOOKUP(AK403,RevisedCalcs!$AE$65:$AJ$72,6,FALSE))</f>
        <v/>
      </c>
      <c r="AW403" s="270" t="str">
        <f ca="1">IF(AU403="","",IF(AR403=1,-AU403*OFFSET(RevisedCalcs!$AD$79,0,MATCH(E402*24*60,RevisedCalcs!$AE$80:$AI$80,1)),""))</f>
        <v/>
      </c>
      <c r="AX403" s="268">
        <f t="shared" ca="1" si="161"/>
        <v>0.69724626494644837</v>
      </c>
    </row>
    <row r="404" spans="1:50" x14ac:dyDescent="0.3">
      <c r="A404" s="41" t="s">
        <v>647</v>
      </c>
      <c r="B404" s="42">
        <v>28</v>
      </c>
      <c r="C404" s="68" t="s">
        <v>283</v>
      </c>
      <c r="D404" s="95">
        <v>38674.818749999999</v>
      </c>
      <c r="E404" s="96">
        <v>1.5706018518518518E-2</v>
      </c>
      <c r="F404" s="41">
        <v>4.9000000000000004</v>
      </c>
      <c r="G404" s="41">
        <v>6</v>
      </c>
      <c r="H404" s="97">
        <v>0.15112268517987104</v>
      </c>
      <c r="I404" s="98" t="s">
        <v>672</v>
      </c>
      <c r="J404" s="99">
        <v>217.61666666666667</v>
      </c>
      <c r="K404" s="100">
        <v>40500.818749999999</v>
      </c>
      <c r="L404" s="46">
        <v>69.8</v>
      </c>
      <c r="M404" s="101">
        <v>38674.828472222223</v>
      </c>
      <c r="N404" s="102">
        <v>14</v>
      </c>
      <c r="O404" s="46">
        <v>69.8</v>
      </c>
      <c r="P404" s="57">
        <v>14</v>
      </c>
      <c r="Q404" s="50">
        <v>3.6269444444444447</v>
      </c>
      <c r="R404" s="103">
        <v>69.8</v>
      </c>
      <c r="S404" s="104">
        <v>39.688483598899161</v>
      </c>
      <c r="T404" s="57">
        <v>168.8</v>
      </c>
      <c r="U404" s="105"/>
      <c r="V404" s="57">
        <v>55.8</v>
      </c>
      <c r="W404" s="57">
        <f t="shared" si="142"/>
        <v>16.111516401100836</v>
      </c>
      <c r="X404" s="86">
        <f t="shared" si="143"/>
        <v>11.308599999999998</v>
      </c>
      <c r="Y404" s="86" t="str">
        <f t="shared" si="144"/>
        <v/>
      </c>
      <c r="Z404" s="44">
        <f t="shared" si="145"/>
        <v>1</v>
      </c>
      <c r="AA404" s="44" t="str">
        <f t="shared" si="146"/>
        <v>+</v>
      </c>
      <c r="AB404" s="89">
        <f t="shared" si="141"/>
        <v>44.491399999999999</v>
      </c>
      <c r="AC404" s="89">
        <f t="shared" si="141"/>
        <v>-4.0359999999999996</v>
      </c>
      <c r="AD404" s="44">
        <f t="shared" si="147"/>
        <v>1</v>
      </c>
      <c r="AE404" s="44">
        <v>2.4</v>
      </c>
      <c r="AF404" s="87">
        <f t="shared" si="154"/>
        <v>0</v>
      </c>
      <c r="AG404" s="44">
        <f t="shared" si="155"/>
        <v>0</v>
      </c>
      <c r="AH404" s="90">
        <f t="shared" si="148"/>
        <v>53.688483598899161</v>
      </c>
      <c r="AI404" s="91">
        <f t="shared" si="156"/>
        <v>58.491399999999999</v>
      </c>
      <c r="AJ404" s="82">
        <f t="shared" si="149"/>
        <v>9.9640000000000004</v>
      </c>
      <c r="AK404" s="271">
        <f t="shared" si="157"/>
        <v>106</v>
      </c>
      <c r="AL404" s="271">
        <f>VLOOKUP(AK404,RevisedCalcs!$AE$65:$AJ$72,2,FALSE)</f>
        <v>240</v>
      </c>
      <c r="AM404" s="92" t="str">
        <f t="shared" si="150"/>
        <v>10 to 20</v>
      </c>
      <c r="AN404" s="93">
        <f t="shared" si="151"/>
        <v>1</v>
      </c>
      <c r="AO404" s="93" t="str">
        <f t="shared" si="158"/>
        <v>+</v>
      </c>
      <c r="AP404" s="94" t="str">
        <f t="shared" si="152"/>
        <v/>
      </c>
      <c r="AQ404" s="54">
        <v>0</v>
      </c>
      <c r="AR404" s="214">
        <f t="shared" si="153"/>
        <v>0</v>
      </c>
      <c r="AS404" s="214">
        <f t="shared" si="159"/>
        <v>0</v>
      </c>
      <c r="AT404" s="282">
        <f t="shared" si="160"/>
        <v>22.616666666666664</v>
      </c>
      <c r="AU404" s="268">
        <f>IF(F404&gt;0,RevisedCalcs!$AB$53*F404,"")</f>
        <v>0.68330133964751949</v>
      </c>
      <c r="AV404" s="268" t="str">
        <f>IF(AU404&lt;&gt;"","",SUMIFS(RevisedCalcs!$AF$6:$BN$6,RevisedCalcs!$AF$4:$BN$4,"&lt;="&amp;AT404)/10^3*VLOOKUP(AK404,RevisedCalcs!$AE$65:$AJ$72,6,FALSE))</f>
        <v/>
      </c>
      <c r="AW404" s="270" t="str">
        <f ca="1">IF(AU404="","",IF(AR404=1,-AU404*OFFSET(RevisedCalcs!$AD$79,0,MATCH(E403*24*60,RevisedCalcs!$AE$80:$AI$80,1)),""))</f>
        <v/>
      </c>
      <c r="AX404" s="268">
        <f t="shared" ca="1" si="161"/>
        <v>0.68330133964751949</v>
      </c>
    </row>
    <row r="405" spans="1:50" x14ac:dyDescent="0.3">
      <c r="A405" s="41" t="s">
        <v>647</v>
      </c>
      <c r="B405" s="42">
        <v>29</v>
      </c>
      <c r="C405" s="68" t="s">
        <v>285</v>
      </c>
      <c r="D405" s="95">
        <v>38674.938194444447</v>
      </c>
      <c r="E405" s="96">
        <v>1.0127314814814815E-2</v>
      </c>
      <c r="F405" s="41">
        <v>1.1000000000000001</v>
      </c>
      <c r="G405" s="41">
        <v>6</v>
      </c>
      <c r="H405" s="97">
        <v>0.10373842593253357</v>
      </c>
      <c r="I405" s="98" t="s">
        <v>673</v>
      </c>
      <c r="J405" s="99">
        <v>149.38333333333333</v>
      </c>
      <c r="K405" s="100">
        <v>40500.938194444447</v>
      </c>
      <c r="L405" s="46">
        <v>77</v>
      </c>
      <c r="M405" s="101">
        <v>38674.953472222223</v>
      </c>
      <c r="N405" s="102">
        <v>14</v>
      </c>
      <c r="O405" s="46">
        <v>77</v>
      </c>
      <c r="P405" s="57">
        <v>14</v>
      </c>
      <c r="Q405" s="50">
        <v>2.4897222222222219</v>
      </c>
      <c r="R405" s="103">
        <v>77</v>
      </c>
      <c r="S405" s="104">
        <v>52.682941675917306</v>
      </c>
      <c r="T405" s="57">
        <v>163.4</v>
      </c>
      <c r="U405" s="105"/>
      <c r="V405" s="57">
        <v>63</v>
      </c>
      <c r="W405" s="57">
        <f t="shared" si="142"/>
        <v>10.317058324082694</v>
      </c>
      <c r="X405" s="86">
        <f t="shared" si="143"/>
        <v>18.508600000000001</v>
      </c>
      <c r="Y405" s="86" t="str">
        <f t="shared" si="144"/>
        <v/>
      </c>
      <c r="Z405" s="44">
        <f t="shared" si="145"/>
        <v>0</v>
      </c>
      <c r="AA405" s="44" t="str">
        <f t="shared" si="146"/>
        <v>o</v>
      </c>
      <c r="AB405" s="89">
        <f t="shared" si="141"/>
        <v>44.491399999999999</v>
      </c>
      <c r="AC405" s="89">
        <f t="shared" si="141"/>
        <v>-4.0359999999999996</v>
      </c>
      <c r="AD405" s="44">
        <f t="shared" si="147"/>
        <v>1</v>
      </c>
      <c r="AE405" s="44">
        <v>2.4</v>
      </c>
      <c r="AF405" s="87">
        <f t="shared" si="154"/>
        <v>0</v>
      </c>
      <c r="AG405" s="44">
        <f t="shared" si="155"/>
        <v>0</v>
      </c>
      <c r="AH405" s="90">
        <f t="shared" si="148"/>
        <v>66.682941675917306</v>
      </c>
      <c r="AI405" s="91">
        <f t="shared" si="156"/>
        <v>58.491399999999999</v>
      </c>
      <c r="AJ405" s="82">
        <f t="shared" si="149"/>
        <v>9.9640000000000004</v>
      </c>
      <c r="AK405" s="271">
        <f t="shared" si="157"/>
        <v>106</v>
      </c>
      <c r="AL405" s="271">
        <f>VLOOKUP(AK405,RevisedCalcs!$AE$65:$AJ$72,2,FALSE)</f>
        <v>240</v>
      </c>
      <c r="AM405" s="92" t="str">
        <f t="shared" si="150"/>
        <v>10 to 20</v>
      </c>
      <c r="AN405" s="93">
        <f t="shared" si="151"/>
        <v>0</v>
      </c>
      <c r="AO405" s="93" t="str">
        <f t="shared" si="158"/>
        <v>o</v>
      </c>
      <c r="AP405" s="94" t="str">
        <f t="shared" si="152"/>
        <v/>
      </c>
      <c r="AQ405" s="54">
        <v>0</v>
      </c>
      <c r="AR405" s="214">
        <f t="shared" si="153"/>
        <v>0</v>
      </c>
      <c r="AS405" s="214">
        <f t="shared" si="159"/>
        <v>0</v>
      </c>
      <c r="AT405" s="282">
        <f t="shared" si="160"/>
        <v>14.583333333333334</v>
      </c>
      <c r="AU405" s="268">
        <f>IF(F405&gt;0,RevisedCalcs!$AB$53*F405,"")</f>
        <v>0.15339417828821866</v>
      </c>
      <c r="AV405" s="268" t="str">
        <f>IF(AU405&lt;&gt;"","",SUMIFS(RevisedCalcs!$AF$6:$BN$6,RevisedCalcs!$AF$4:$BN$4,"&lt;="&amp;AT405)/10^3*VLOOKUP(AK405,RevisedCalcs!$AE$65:$AJ$72,6,FALSE))</f>
        <v/>
      </c>
      <c r="AW405" s="270" t="str">
        <f ca="1">IF(AU405="","",IF(AR405=1,-AU405*OFFSET(RevisedCalcs!$AD$79,0,MATCH(E404*24*60,RevisedCalcs!$AE$80:$AI$80,1)),""))</f>
        <v/>
      </c>
      <c r="AX405" s="268">
        <f t="shared" ca="1" si="161"/>
        <v>0.15339417828821866</v>
      </c>
    </row>
    <row r="406" spans="1:50" x14ac:dyDescent="0.3">
      <c r="A406" s="41" t="s">
        <v>647</v>
      </c>
      <c r="B406" s="42">
        <v>30</v>
      </c>
      <c r="C406" s="68" t="s">
        <v>287</v>
      </c>
      <c r="D406" s="95">
        <v>38674.963194444441</v>
      </c>
      <c r="E406" s="96">
        <v>3.0902777777777782E-3</v>
      </c>
      <c r="F406" s="41">
        <v>1.6</v>
      </c>
      <c r="G406" s="41">
        <v>6</v>
      </c>
      <c r="H406" s="97">
        <v>1.487268517666962E-2</v>
      </c>
      <c r="I406" s="98" t="s">
        <v>674</v>
      </c>
      <c r="J406" s="99">
        <v>21.416666666666668</v>
      </c>
      <c r="K406" s="100">
        <v>40500.963194444441</v>
      </c>
      <c r="L406" s="46">
        <v>149</v>
      </c>
      <c r="M406" s="101">
        <v>38674.953472222223</v>
      </c>
      <c r="N406" s="102">
        <v>14</v>
      </c>
      <c r="O406" s="46">
        <v>149</v>
      </c>
      <c r="P406" s="57">
        <v>14</v>
      </c>
      <c r="Q406" s="50">
        <v>0.35694444444444445</v>
      </c>
      <c r="R406" s="103">
        <v>149</v>
      </c>
      <c r="S406" s="104">
        <v>128.00893595414783</v>
      </c>
      <c r="T406" s="57">
        <v>183.2</v>
      </c>
      <c r="U406" s="105"/>
      <c r="V406" s="57">
        <v>135</v>
      </c>
      <c r="W406" s="57">
        <f t="shared" si="142"/>
        <v>6.9910640458521698</v>
      </c>
      <c r="X406" s="86">
        <f t="shared" si="143"/>
        <v>90.508600000000001</v>
      </c>
      <c r="Y406" s="86" t="str">
        <f t="shared" si="144"/>
        <v/>
      </c>
      <c r="Z406" s="44">
        <f t="shared" si="145"/>
        <v>0</v>
      </c>
      <c r="AA406" s="44" t="str">
        <f t="shared" si="146"/>
        <v>o</v>
      </c>
      <c r="AB406" s="89">
        <f t="shared" si="141"/>
        <v>44.491399999999999</v>
      </c>
      <c r="AC406" s="89">
        <f t="shared" si="141"/>
        <v>-4.0359999999999996</v>
      </c>
      <c r="AD406" s="44">
        <f t="shared" si="147"/>
        <v>1</v>
      </c>
      <c r="AE406" s="44">
        <v>2.4</v>
      </c>
      <c r="AF406" s="87">
        <f t="shared" si="154"/>
        <v>0</v>
      </c>
      <c r="AG406" s="44">
        <f t="shared" si="155"/>
        <v>0</v>
      </c>
      <c r="AH406" s="90">
        <f t="shared" si="148"/>
        <v>142.00893595414783</v>
      </c>
      <c r="AI406" s="91">
        <f t="shared" si="156"/>
        <v>58.491399999999999</v>
      </c>
      <c r="AJ406" s="82">
        <f t="shared" si="149"/>
        <v>9.9640000000000004</v>
      </c>
      <c r="AK406" s="271">
        <f t="shared" si="157"/>
        <v>102</v>
      </c>
      <c r="AL406" s="271">
        <f>VLOOKUP(AK406,RevisedCalcs!$AE$65:$AJ$72,2,FALSE)</f>
        <v>18</v>
      </c>
      <c r="AM406" s="92" t="str">
        <f t="shared" si="150"/>
        <v>10 to 20</v>
      </c>
      <c r="AN406" s="93">
        <f t="shared" si="151"/>
        <v>0</v>
      </c>
      <c r="AO406" s="93" t="str">
        <f t="shared" si="158"/>
        <v>o</v>
      </c>
      <c r="AP406" s="94" t="str">
        <f t="shared" si="152"/>
        <v/>
      </c>
      <c r="AQ406" s="54">
        <v>0</v>
      </c>
      <c r="AR406" s="214">
        <f t="shared" si="153"/>
        <v>0</v>
      </c>
      <c r="AS406" s="214">
        <f t="shared" si="159"/>
        <v>0</v>
      </c>
      <c r="AT406" s="282">
        <f t="shared" si="160"/>
        <v>4.45</v>
      </c>
      <c r="AU406" s="268">
        <f>IF(F406&gt;0,RevisedCalcs!$AB$53*F406,"")</f>
        <v>0.2231188047828635</v>
      </c>
      <c r="AV406" s="268" t="str">
        <f>IF(AU406&lt;&gt;"","",SUMIFS(RevisedCalcs!$AF$6:$BN$6,RevisedCalcs!$AF$4:$BN$4,"&lt;="&amp;AT406)/10^3*VLOOKUP(AK406,RevisedCalcs!$AE$65:$AJ$72,6,FALSE))</f>
        <v/>
      </c>
      <c r="AW406" s="270" t="str">
        <f ca="1">IF(AU406="","",IF(AR406=1,-AU406*OFFSET(RevisedCalcs!$AD$79,0,MATCH(E405*24*60,RevisedCalcs!$AE$80:$AI$80,1)),""))</f>
        <v/>
      </c>
      <c r="AX406" s="268">
        <f t="shared" ca="1" si="161"/>
        <v>0.2231188047828635</v>
      </c>
    </row>
    <row r="407" spans="1:50" x14ac:dyDescent="0.3">
      <c r="A407" s="194" t="s">
        <v>647</v>
      </c>
      <c r="B407" s="205">
        <v>31</v>
      </c>
      <c r="C407" s="206" t="s">
        <v>289</v>
      </c>
      <c r="D407" s="207">
        <v>38675.009722222225</v>
      </c>
      <c r="E407" s="208">
        <v>1.2800925925925926E-2</v>
      </c>
      <c r="F407" s="194">
        <v>0</v>
      </c>
      <c r="G407" s="194">
        <v>7</v>
      </c>
      <c r="H407" s="195">
        <v>4.3437500004074536E-2</v>
      </c>
      <c r="I407" s="196" t="s">
        <v>675</v>
      </c>
      <c r="J407" s="197">
        <v>62.55</v>
      </c>
      <c r="K407" s="209">
        <v>40501.009722222225</v>
      </c>
      <c r="L407" s="199">
        <v>123.8</v>
      </c>
      <c r="M407" s="101">
        <v>38674.995138888888</v>
      </c>
      <c r="N407" s="200">
        <v>14</v>
      </c>
      <c r="O407" s="199">
        <v>123.8</v>
      </c>
      <c r="P407" s="201">
        <v>14</v>
      </c>
      <c r="Q407" s="202">
        <v>1.0425</v>
      </c>
      <c r="R407" s="203">
        <v>123.8</v>
      </c>
      <c r="S407" s="204">
        <v>107.74483816468016</v>
      </c>
      <c r="T407" s="201">
        <v>185</v>
      </c>
      <c r="U407" s="105"/>
      <c r="V407" s="57">
        <v>109.8</v>
      </c>
      <c r="W407" s="57">
        <f t="shared" si="142"/>
        <v>2.0551618353198364</v>
      </c>
      <c r="X407" s="86">
        <f t="shared" si="143"/>
        <v>65.308599999999998</v>
      </c>
      <c r="Y407" s="86" t="str">
        <f t="shared" si="144"/>
        <v>Y</v>
      </c>
      <c r="Z407" s="44">
        <f t="shared" si="145"/>
        <v>0</v>
      </c>
      <c r="AA407" s="44" t="str">
        <f t="shared" si="146"/>
        <v>o</v>
      </c>
      <c r="AB407" s="89">
        <f t="shared" ref="AB407:AC426" si="162">(AB$3+AB$4*$N407)-$N407</f>
        <v>44.491399999999999</v>
      </c>
      <c r="AC407" s="89">
        <f t="shared" si="162"/>
        <v>-4.0359999999999996</v>
      </c>
      <c r="AD407" s="44">
        <f t="shared" si="147"/>
        <v>1</v>
      </c>
      <c r="AE407" s="44">
        <v>2.4</v>
      </c>
      <c r="AF407" s="87">
        <f t="shared" si="154"/>
        <v>0</v>
      </c>
      <c r="AG407" s="44">
        <f t="shared" si="155"/>
        <v>0</v>
      </c>
      <c r="AH407" s="90">
        <f t="shared" si="148"/>
        <v>121.74483816468016</v>
      </c>
      <c r="AI407" s="91">
        <f t="shared" si="156"/>
        <v>58.491399999999999</v>
      </c>
      <c r="AJ407" s="82">
        <f t="shared" si="149"/>
        <v>9.9640000000000004</v>
      </c>
      <c r="AK407" s="271">
        <f t="shared" si="157"/>
        <v>104</v>
      </c>
      <c r="AL407" s="271">
        <f>VLOOKUP(AK407,RevisedCalcs!$AE$65:$AJ$72,2,FALSE)</f>
        <v>75</v>
      </c>
      <c r="AM407" s="92" t="str">
        <f t="shared" si="150"/>
        <v>10 to 20</v>
      </c>
      <c r="AN407" s="93">
        <f t="shared" si="151"/>
        <v>0</v>
      </c>
      <c r="AO407" s="93" t="str">
        <f t="shared" si="158"/>
        <v>o</v>
      </c>
      <c r="AP407" s="94" t="str">
        <f t="shared" si="152"/>
        <v/>
      </c>
      <c r="AQ407" s="224">
        <v>1</v>
      </c>
      <c r="AR407" s="214">
        <f t="shared" si="153"/>
        <v>0</v>
      </c>
      <c r="AS407" s="214">
        <f t="shared" si="159"/>
        <v>0</v>
      </c>
      <c r="AT407" s="282">
        <f t="shared" si="160"/>
        <v>18.433333333333334</v>
      </c>
      <c r="AU407" s="268" t="str">
        <f>IF(F407&gt;0,RevisedCalcs!$AB$53*F407,"")</f>
        <v/>
      </c>
      <c r="AV407" s="268">
        <f>IF(AU407&lt;&gt;"","",SUMIFS(RevisedCalcs!$AF$6:$BN$6,RevisedCalcs!$AF$4:$BN$4,"&lt;="&amp;AT407)/10^3*VLOOKUP(AK407,RevisedCalcs!$AE$65:$AJ$72,6,FALSE))</f>
        <v>0.40379527728240155</v>
      </c>
      <c r="AW407" s="270" t="str">
        <f ca="1">IF(AU407="","",IF(AR407=1,-AU407*OFFSET(RevisedCalcs!$AD$79,0,MATCH(E406*24*60,RevisedCalcs!$AE$80:$AI$80,1)),""))</f>
        <v/>
      </c>
      <c r="AX407" s="268">
        <f t="shared" ca="1" si="161"/>
        <v>0.40379527728240155</v>
      </c>
    </row>
    <row r="408" spans="1:50" x14ac:dyDescent="0.3">
      <c r="A408" s="41" t="s">
        <v>647</v>
      </c>
      <c r="B408" s="42">
        <v>32</v>
      </c>
      <c r="C408" s="68" t="s">
        <v>291</v>
      </c>
      <c r="D408" s="95">
        <v>38675.026388888888</v>
      </c>
      <c r="E408" s="96">
        <v>5.5902777777777782E-3</v>
      </c>
      <c r="F408" s="41">
        <v>4.2</v>
      </c>
      <c r="G408" s="41">
        <v>7</v>
      </c>
      <c r="H408" s="97">
        <v>3.8657407349091955E-3</v>
      </c>
      <c r="I408" s="98" t="s">
        <v>676</v>
      </c>
      <c r="J408" s="99">
        <v>5.5666666666666664</v>
      </c>
      <c r="K408" s="100">
        <v>40501.026388888888</v>
      </c>
      <c r="L408" s="46">
        <v>179.6</v>
      </c>
      <c r="M408" s="101">
        <v>38675.036805555559</v>
      </c>
      <c r="N408" s="102">
        <v>14</v>
      </c>
      <c r="O408" s="46">
        <v>179.6</v>
      </c>
      <c r="P408" s="57">
        <v>14</v>
      </c>
      <c r="Q408" s="50">
        <v>9.2777777777777778E-2</v>
      </c>
      <c r="R408" s="103">
        <v>179.6</v>
      </c>
      <c r="S408" s="104">
        <v>164.26788005236958</v>
      </c>
      <c r="T408" s="57">
        <v>201.2</v>
      </c>
      <c r="U408" s="105"/>
      <c r="V408" s="57">
        <v>165.6</v>
      </c>
      <c r="W408" s="57">
        <f t="shared" si="142"/>
        <v>1.3321199476304173</v>
      </c>
      <c r="X408" s="86">
        <f t="shared" si="143"/>
        <v>121.1086</v>
      </c>
      <c r="Y408" s="86" t="str">
        <f t="shared" si="144"/>
        <v/>
      </c>
      <c r="Z408" s="44">
        <f t="shared" si="145"/>
        <v>0</v>
      </c>
      <c r="AA408" s="44" t="str">
        <f t="shared" si="146"/>
        <v>o</v>
      </c>
      <c r="AB408" s="89">
        <f t="shared" si="162"/>
        <v>44.491399999999999</v>
      </c>
      <c r="AC408" s="89">
        <f t="shared" si="162"/>
        <v>-4.0359999999999996</v>
      </c>
      <c r="AD408" s="44">
        <f t="shared" si="147"/>
        <v>1</v>
      </c>
      <c r="AE408" s="44">
        <v>2.4</v>
      </c>
      <c r="AF408" s="87">
        <f t="shared" si="154"/>
        <v>0</v>
      </c>
      <c r="AG408" s="44">
        <f t="shared" si="155"/>
        <v>0</v>
      </c>
      <c r="AH408" s="90">
        <f t="shared" si="148"/>
        <v>178.26788005236958</v>
      </c>
      <c r="AI408" s="91">
        <f t="shared" si="156"/>
        <v>58.491399999999999</v>
      </c>
      <c r="AJ408" s="82">
        <f t="shared" si="149"/>
        <v>9.9640000000000004</v>
      </c>
      <c r="AK408" s="271">
        <f t="shared" si="157"/>
        <v>101</v>
      </c>
      <c r="AL408" s="271">
        <f>VLOOKUP(AK408,RevisedCalcs!$AE$65:$AJ$72,2,FALSE)</f>
        <v>3</v>
      </c>
      <c r="AM408" s="92" t="str">
        <f t="shared" si="150"/>
        <v>10 to 20</v>
      </c>
      <c r="AN408" s="93">
        <f t="shared" si="151"/>
        <v>0</v>
      </c>
      <c r="AO408" s="93" t="str">
        <f t="shared" si="158"/>
        <v>o</v>
      </c>
      <c r="AP408" s="94" t="str">
        <f t="shared" si="152"/>
        <v/>
      </c>
      <c r="AQ408" s="54">
        <v>0</v>
      </c>
      <c r="AR408" s="214">
        <f t="shared" si="153"/>
        <v>1</v>
      </c>
      <c r="AS408" s="214">
        <f t="shared" si="159"/>
        <v>0</v>
      </c>
      <c r="AT408" s="282">
        <f t="shared" si="160"/>
        <v>8.0500000000000007</v>
      </c>
      <c r="AU408" s="268">
        <f>IF(F408&gt;0,RevisedCalcs!$AB$53*F408,"")</f>
        <v>0.58568686255501667</v>
      </c>
      <c r="AV408" s="268" t="str">
        <f>IF(AU408&lt;&gt;"","",SUMIFS(RevisedCalcs!$AF$6:$BN$6,RevisedCalcs!$AF$4:$BN$4,"&lt;="&amp;AT408)/10^3*VLOOKUP(AK408,RevisedCalcs!$AE$65:$AJ$72,6,FALSE))</f>
        <v/>
      </c>
      <c r="AW408" s="270">
        <f ca="1">IF(AU408="","",IF(AR408=1,-AU408*OFFSET(RevisedCalcs!$AD$79,0,MATCH(E407*24*60,RevisedCalcs!$AE$80:$AI$80,1)),""))</f>
        <v>-0.21752711265140701</v>
      </c>
      <c r="AX408" s="268">
        <f t="shared" ca="1" si="161"/>
        <v>0.36815974990360967</v>
      </c>
    </row>
    <row r="409" spans="1:50" x14ac:dyDescent="0.3">
      <c r="A409" s="41" t="s">
        <v>647</v>
      </c>
      <c r="B409" s="42">
        <v>33</v>
      </c>
      <c r="C409" s="68" t="s">
        <v>293</v>
      </c>
      <c r="D409" s="95">
        <v>38675.657638888886</v>
      </c>
      <c r="E409" s="96">
        <v>1.6840277777777777E-2</v>
      </c>
      <c r="F409" s="41">
        <v>4.7</v>
      </c>
      <c r="G409" s="41">
        <v>7</v>
      </c>
      <c r="H409" s="97">
        <v>0.62565972222364508</v>
      </c>
      <c r="I409" s="98" t="s">
        <v>677</v>
      </c>
      <c r="J409" s="99">
        <v>900.95</v>
      </c>
      <c r="K409" s="100">
        <v>40501.657638888886</v>
      </c>
      <c r="L409" s="46">
        <v>98.6</v>
      </c>
      <c r="M409" s="101">
        <v>38675.661805555559</v>
      </c>
      <c r="N409" s="102">
        <v>3.9</v>
      </c>
      <c r="O409" s="46">
        <v>98.6</v>
      </c>
      <c r="P409" s="57">
        <v>3.9</v>
      </c>
      <c r="Q409" s="50">
        <v>15.015833333333335</v>
      </c>
      <c r="R409" s="103">
        <v>98.6</v>
      </c>
      <c r="S409" s="104">
        <v>0.29644929088309224</v>
      </c>
      <c r="T409" s="57">
        <v>159.80000000000001</v>
      </c>
      <c r="U409" s="105"/>
      <c r="V409" s="86">
        <v>94.699999999999989</v>
      </c>
      <c r="W409" s="86">
        <f t="shared" si="142"/>
        <v>94.403550709116899</v>
      </c>
      <c r="X409" s="86">
        <f t="shared" si="143"/>
        <v>45.21515999999999</v>
      </c>
      <c r="Y409" s="86" t="str">
        <f t="shared" si="144"/>
        <v/>
      </c>
      <c r="Z409" s="88">
        <f t="shared" si="145"/>
        <v>1</v>
      </c>
      <c r="AA409" s="88" t="str">
        <f t="shared" si="146"/>
        <v>+</v>
      </c>
      <c r="AB409" s="89">
        <f t="shared" si="162"/>
        <v>49.484839999999998</v>
      </c>
      <c r="AC409" s="89">
        <f t="shared" si="162"/>
        <v>-1.31304</v>
      </c>
      <c r="AD409" s="88">
        <f t="shared" si="147"/>
        <v>1</v>
      </c>
      <c r="AE409" s="88">
        <v>2.4</v>
      </c>
      <c r="AF409" s="87">
        <f t="shared" si="154"/>
        <v>1</v>
      </c>
      <c r="AG409" s="88">
        <f t="shared" si="155"/>
        <v>1</v>
      </c>
      <c r="AH409" s="90">
        <f t="shared" si="148"/>
        <v>4.1964492908830922</v>
      </c>
      <c r="AI409" s="91">
        <f t="shared" si="156"/>
        <v>53.384839999999997</v>
      </c>
      <c r="AJ409" s="82">
        <f t="shared" si="149"/>
        <v>2.5869599999999999</v>
      </c>
      <c r="AK409" s="271">
        <f t="shared" si="157"/>
        <v>108</v>
      </c>
      <c r="AL409" s="271">
        <f>VLOOKUP(AK409,RevisedCalcs!$AE$65:$AJ$72,2,FALSE)</f>
        <v>720</v>
      </c>
      <c r="AM409" s="92" t="str">
        <f t="shared" si="150"/>
        <v>0 to 10</v>
      </c>
      <c r="AN409" s="93">
        <f t="shared" si="151"/>
        <v>1</v>
      </c>
      <c r="AO409" s="93" t="str">
        <f t="shared" si="158"/>
        <v>+</v>
      </c>
      <c r="AP409" s="94" t="str">
        <f t="shared" si="152"/>
        <v/>
      </c>
      <c r="AQ409" s="54">
        <v>0</v>
      </c>
      <c r="AR409" s="214">
        <f t="shared" si="153"/>
        <v>0</v>
      </c>
      <c r="AS409" s="214">
        <f t="shared" si="159"/>
        <v>0</v>
      </c>
      <c r="AT409" s="282">
        <f t="shared" si="160"/>
        <v>24.25</v>
      </c>
      <c r="AU409" s="268">
        <f>IF(F409&gt;0,RevisedCalcs!$AB$53*F409,"")</f>
        <v>0.65541148904966151</v>
      </c>
      <c r="AV409" s="268" t="str">
        <f>IF(AU409&lt;&gt;"","",SUMIFS(RevisedCalcs!$AF$6:$BN$6,RevisedCalcs!$AF$4:$BN$4,"&lt;="&amp;AT409)/10^3*VLOOKUP(AK409,RevisedCalcs!$AE$65:$AJ$72,6,FALSE))</f>
        <v/>
      </c>
      <c r="AW409" s="270" t="str">
        <f ca="1">IF(AU409="","",IF(AR409=1,-AU409*OFFSET(RevisedCalcs!$AD$79,0,MATCH(E408*24*60,RevisedCalcs!$AE$80:$AI$80,1)),""))</f>
        <v/>
      </c>
      <c r="AX409" s="268">
        <f t="shared" ca="1" si="161"/>
        <v>0.65541148904966151</v>
      </c>
    </row>
    <row r="410" spans="1:50" x14ac:dyDescent="0.3">
      <c r="A410" s="41" t="s">
        <v>647</v>
      </c>
      <c r="B410" s="42">
        <v>34</v>
      </c>
      <c r="C410" s="68" t="s">
        <v>295</v>
      </c>
      <c r="D410" s="95">
        <v>38675.679166666669</v>
      </c>
      <c r="E410" s="96">
        <v>2.9166666666666668E-3</v>
      </c>
      <c r="F410" s="41">
        <v>1</v>
      </c>
      <c r="G410" s="41">
        <v>7</v>
      </c>
      <c r="H410" s="97">
        <v>4.6875000043655746E-3</v>
      </c>
      <c r="I410" s="98" t="s">
        <v>678</v>
      </c>
      <c r="J410" s="99">
        <v>6.75</v>
      </c>
      <c r="K410" s="100">
        <v>40501.679166666669</v>
      </c>
      <c r="L410" s="46">
        <v>168.8</v>
      </c>
      <c r="M410" s="101">
        <v>38675.661805555559</v>
      </c>
      <c r="N410" s="102">
        <v>3.9</v>
      </c>
      <c r="O410" s="46">
        <v>168.8</v>
      </c>
      <c r="P410" s="57">
        <v>3.9</v>
      </c>
      <c r="Q410" s="50">
        <v>0.1125</v>
      </c>
      <c r="R410" s="103">
        <v>168.8</v>
      </c>
      <c r="S410" s="104">
        <v>148.4891142829205</v>
      </c>
      <c r="T410" s="57">
        <v>161.6</v>
      </c>
      <c r="U410" s="105"/>
      <c r="V410" s="57">
        <v>164.9</v>
      </c>
      <c r="W410" s="57">
        <f t="shared" si="142"/>
        <v>16.410885717079509</v>
      </c>
      <c r="X410" s="86">
        <f t="shared" si="143"/>
        <v>115.41516000000001</v>
      </c>
      <c r="Y410" s="86" t="str">
        <f t="shared" si="144"/>
        <v/>
      </c>
      <c r="Z410" s="44">
        <f t="shared" si="145"/>
        <v>0</v>
      </c>
      <c r="AA410" s="44" t="str">
        <f t="shared" si="146"/>
        <v>o</v>
      </c>
      <c r="AB410" s="89">
        <f t="shared" si="162"/>
        <v>49.484839999999998</v>
      </c>
      <c r="AC410" s="89">
        <f t="shared" si="162"/>
        <v>-1.31304</v>
      </c>
      <c r="AD410" s="44">
        <f t="shared" si="147"/>
        <v>1</v>
      </c>
      <c r="AE410" s="44">
        <v>2.4</v>
      </c>
      <c r="AF410" s="87">
        <f t="shared" si="154"/>
        <v>0</v>
      </c>
      <c r="AG410" s="44">
        <f t="shared" si="155"/>
        <v>0</v>
      </c>
      <c r="AH410" s="90">
        <f t="shared" si="148"/>
        <v>152.3891142829205</v>
      </c>
      <c r="AI410" s="91">
        <f t="shared" si="156"/>
        <v>53.384839999999997</v>
      </c>
      <c r="AJ410" s="82">
        <f t="shared" si="149"/>
        <v>2.5869599999999999</v>
      </c>
      <c r="AK410" s="271">
        <f t="shared" si="157"/>
        <v>102</v>
      </c>
      <c r="AL410" s="271">
        <f>VLOOKUP(AK410,RevisedCalcs!$AE$65:$AJ$72,2,FALSE)</f>
        <v>18</v>
      </c>
      <c r="AM410" s="92" t="str">
        <f t="shared" si="150"/>
        <v>0 to 10</v>
      </c>
      <c r="AN410" s="93">
        <f t="shared" si="151"/>
        <v>0</v>
      </c>
      <c r="AO410" s="93" t="str">
        <f t="shared" si="158"/>
        <v>o</v>
      </c>
      <c r="AP410" s="94" t="str">
        <f t="shared" si="152"/>
        <v/>
      </c>
      <c r="AQ410" s="54">
        <v>0</v>
      </c>
      <c r="AR410" s="214">
        <f t="shared" si="153"/>
        <v>0</v>
      </c>
      <c r="AS410" s="214">
        <f t="shared" si="159"/>
        <v>0</v>
      </c>
      <c r="AT410" s="282">
        <f t="shared" si="160"/>
        <v>4.2</v>
      </c>
      <c r="AU410" s="268">
        <f>IF(F410&gt;0,RevisedCalcs!$AB$53*F410,"")</f>
        <v>0.13944925298928967</v>
      </c>
      <c r="AV410" s="268" t="str">
        <f>IF(AU410&lt;&gt;"","",SUMIFS(RevisedCalcs!$AF$6:$BN$6,RevisedCalcs!$AF$4:$BN$4,"&lt;="&amp;AT410)/10^3*VLOOKUP(AK410,RevisedCalcs!$AE$65:$AJ$72,6,FALSE))</f>
        <v/>
      </c>
      <c r="AW410" s="270" t="str">
        <f ca="1">IF(AU410="","",IF(AR410=1,-AU410*OFFSET(RevisedCalcs!$AD$79,0,MATCH(E409*24*60,RevisedCalcs!$AE$80:$AI$80,1)),""))</f>
        <v/>
      </c>
      <c r="AX410" s="268">
        <f t="shared" ca="1" si="161"/>
        <v>0.13944925298928967</v>
      </c>
    </row>
    <row r="411" spans="1:50" x14ac:dyDescent="0.3">
      <c r="A411" s="41" t="s">
        <v>647</v>
      </c>
      <c r="B411" s="42">
        <v>35</v>
      </c>
      <c r="C411" s="68" t="s">
        <v>297</v>
      </c>
      <c r="D411" s="95">
        <v>38675.688888888886</v>
      </c>
      <c r="E411" s="96">
        <v>2.7662037037037034E-3</v>
      </c>
      <c r="F411" s="41">
        <v>0.4</v>
      </c>
      <c r="G411" s="41">
        <v>7</v>
      </c>
      <c r="H411" s="97">
        <v>6.805555553000886E-3</v>
      </c>
      <c r="I411" s="98" t="s">
        <v>679</v>
      </c>
      <c r="J411" s="99">
        <v>9.8000000000000007</v>
      </c>
      <c r="K411" s="100">
        <v>40501.688888888886</v>
      </c>
      <c r="L411" s="46">
        <v>165.2</v>
      </c>
      <c r="M411" s="101">
        <v>38675.703472222223</v>
      </c>
      <c r="N411" s="102">
        <v>3.9</v>
      </c>
      <c r="O411" s="46">
        <v>165.2</v>
      </c>
      <c r="P411" s="57">
        <v>3.9</v>
      </c>
      <c r="Q411" s="50">
        <v>0.16333333333333336</v>
      </c>
      <c r="R411" s="103">
        <v>165.2</v>
      </c>
      <c r="S411" s="104">
        <v>146.93418592766633</v>
      </c>
      <c r="T411" s="57">
        <v>161.6</v>
      </c>
      <c r="U411" s="105"/>
      <c r="V411" s="57">
        <v>161.29999999999998</v>
      </c>
      <c r="W411" s="57">
        <f t="shared" si="142"/>
        <v>14.365814072333649</v>
      </c>
      <c r="X411" s="86">
        <f t="shared" si="143"/>
        <v>111.81515999999999</v>
      </c>
      <c r="Y411" s="86" t="str">
        <f t="shared" si="144"/>
        <v/>
      </c>
      <c r="Z411" s="44">
        <f t="shared" si="145"/>
        <v>0</v>
      </c>
      <c r="AA411" s="44" t="str">
        <f t="shared" si="146"/>
        <v>o</v>
      </c>
      <c r="AB411" s="89">
        <f t="shared" si="162"/>
        <v>49.484839999999998</v>
      </c>
      <c r="AC411" s="89">
        <f t="shared" si="162"/>
        <v>-1.31304</v>
      </c>
      <c r="AD411" s="44">
        <f t="shared" si="147"/>
        <v>1</v>
      </c>
      <c r="AE411" s="44">
        <v>2.4</v>
      </c>
      <c r="AF411" s="87">
        <f t="shared" si="154"/>
        <v>0</v>
      </c>
      <c r="AG411" s="44">
        <f t="shared" si="155"/>
        <v>0</v>
      </c>
      <c r="AH411" s="90">
        <f t="shared" si="148"/>
        <v>150.83418592766634</v>
      </c>
      <c r="AI411" s="91">
        <f t="shared" si="156"/>
        <v>53.384839999999997</v>
      </c>
      <c r="AJ411" s="82">
        <f t="shared" si="149"/>
        <v>2.5869599999999999</v>
      </c>
      <c r="AK411" s="271">
        <f t="shared" si="157"/>
        <v>102</v>
      </c>
      <c r="AL411" s="271">
        <f>VLOOKUP(AK411,RevisedCalcs!$AE$65:$AJ$72,2,FALSE)</f>
        <v>18</v>
      </c>
      <c r="AM411" s="92" t="str">
        <f t="shared" si="150"/>
        <v>0 to 10</v>
      </c>
      <c r="AN411" s="93">
        <f t="shared" si="151"/>
        <v>0</v>
      </c>
      <c r="AO411" s="93" t="str">
        <f t="shared" si="158"/>
        <v>o</v>
      </c>
      <c r="AP411" s="94" t="str">
        <f t="shared" si="152"/>
        <v/>
      </c>
      <c r="AQ411" s="54">
        <v>0</v>
      </c>
      <c r="AR411" s="214">
        <f t="shared" si="153"/>
        <v>0</v>
      </c>
      <c r="AS411" s="214">
        <f t="shared" si="159"/>
        <v>0</v>
      </c>
      <c r="AT411" s="282">
        <f t="shared" si="160"/>
        <v>3.9833333333333334</v>
      </c>
      <c r="AU411" s="268">
        <f>IF(F411&gt;0,RevisedCalcs!$AB$53*F411,"")</f>
        <v>5.5779701195715875E-2</v>
      </c>
      <c r="AV411" s="268" t="str">
        <f>IF(AU411&lt;&gt;"","",SUMIFS(RevisedCalcs!$AF$6:$BN$6,RevisedCalcs!$AF$4:$BN$4,"&lt;="&amp;AT411)/10^3*VLOOKUP(AK411,RevisedCalcs!$AE$65:$AJ$72,6,FALSE))</f>
        <v/>
      </c>
      <c r="AW411" s="270" t="str">
        <f ca="1">IF(AU411="","",IF(AR411=1,-AU411*OFFSET(RevisedCalcs!$AD$79,0,MATCH(E410*24*60,RevisedCalcs!$AE$80:$AI$80,1)),""))</f>
        <v/>
      </c>
      <c r="AX411" s="268">
        <f t="shared" ca="1" si="161"/>
        <v>5.5779701195715875E-2</v>
      </c>
    </row>
    <row r="412" spans="1:50" x14ac:dyDescent="0.3">
      <c r="A412" s="41" t="s">
        <v>647</v>
      </c>
      <c r="B412" s="42">
        <v>36</v>
      </c>
      <c r="C412" s="68" t="s">
        <v>299</v>
      </c>
      <c r="D412" s="95">
        <v>38675.715277777781</v>
      </c>
      <c r="E412" s="96">
        <v>8.9004629629629625E-3</v>
      </c>
      <c r="F412" s="41">
        <v>6.1</v>
      </c>
      <c r="G412" s="41">
        <v>7</v>
      </c>
      <c r="H412" s="97">
        <v>2.362268519209465E-2</v>
      </c>
      <c r="I412" s="98" t="s">
        <v>680</v>
      </c>
      <c r="J412" s="99">
        <v>34.016666666666666</v>
      </c>
      <c r="K412" s="100">
        <v>40501.715277777781</v>
      </c>
      <c r="L412" s="46">
        <v>138.19999999999999</v>
      </c>
      <c r="M412" s="101">
        <v>38675.703472222223</v>
      </c>
      <c r="N412" s="102">
        <v>3.9</v>
      </c>
      <c r="O412" s="46">
        <v>138.19999999999999</v>
      </c>
      <c r="P412" s="57">
        <v>3.9</v>
      </c>
      <c r="Q412" s="50">
        <v>0.56694444444444447</v>
      </c>
      <c r="R412" s="103">
        <v>138.19999999999999</v>
      </c>
      <c r="S412" s="104">
        <v>123.37824445246427</v>
      </c>
      <c r="T412" s="57">
        <v>194</v>
      </c>
      <c r="U412" s="105"/>
      <c r="V412" s="57">
        <v>134.29999999999998</v>
      </c>
      <c r="W412" s="57">
        <f t="shared" si="142"/>
        <v>10.92175554753571</v>
      </c>
      <c r="X412" s="86">
        <f t="shared" si="143"/>
        <v>84.815159999999992</v>
      </c>
      <c r="Y412" s="86" t="str">
        <f t="shared" si="144"/>
        <v/>
      </c>
      <c r="Z412" s="44">
        <f t="shared" si="145"/>
        <v>0</v>
      </c>
      <c r="AA412" s="44" t="str">
        <f t="shared" si="146"/>
        <v>o</v>
      </c>
      <c r="AB412" s="89">
        <f t="shared" si="162"/>
        <v>49.484839999999998</v>
      </c>
      <c r="AC412" s="89">
        <f t="shared" si="162"/>
        <v>-1.31304</v>
      </c>
      <c r="AD412" s="44">
        <f t="shared" si="147"/>
        <v>1</v>
      </c>
      <c r="AE412" s="44">
        <v>2.4</v>
      </c>
      <c r="AF412" s="87">
        <f t="shared" si="154"/>
        <v>0</v>
      </c>
      <c r="AG412" s="44">
        <f t="shared" si="155"/>
        <v>0</v>
      </c>
      <c r="AH412" s="90">
        <f t="shared" si="148"/>
        <v>127.27824445246428</v>
      </c>
      <c r="AI412" s="91">
        <f t="shared" si="156"/>
        <v>53.384839999999997</v>
      </c>
      <c r="AJ412" s="82">
        <f t="shared" si="149"/>
        <v>2.5869599999999999</v>
      </c>
      <c r="AK412" s="271">
        <f t="shared" si="157"/>
        <v>103</v>
      </c>
      <c r="AL412" s="271">
        <f>VLOOKUP(AK412,RevisedCalcs!$AE$65:$AJ$72,2,FALSE)</f>
        <v>45</v>
      </c>
      <c r="AM412" s="92" t="str">
        <f t="shared" si="150"/>
        <v>0 to 10</v>
      </c>
      <c r="AN412" s="93">
        <f t="shared" si="151"/>
        <v>0</v>
      </c>
      <c r="AO412" s="93" t="str">
        <f t="shared" si="158"/>
        <v>o</v>
      </c>
      <c r="AP412" s="94" t="str">
        <f t="shared" si="152"/>
        <v/>
      </c>
      <c r="AQ412" s="54">
        <v>0</v>
      </c>
      <c r="AR412" s="214">
        <f t="shared" si="153"/>
        <v>0</v>
      </c>
      <c r="AS412" s="214">
        <f t="shared" si="159"/>
        <v>0</v>
      </c>
      <c r="AT412" s="282">
        <f t="shared" si="160"/>
        <v>12.816666666666665</v>
      </c>
      <c r="AU412" s="268">
        <f>IF(F412&gt;0,RevisedCalcs!$AB$53*F412,"")</f>
        <v>0.85064044323466692</v>
      </c>
      <c r="AV412" s="268" t="str">
        <f>IF(AU412&lt;&gt;"","",SUMIFS(RevisedCalcs!$AF$6:$BN$6,RevisedCalcs!$AF$4:$BN$4,"&lt;="&amp;AT412)/10^3*VLOOKUP(AK412,RevisedCalcs!$AE$65:$AJ$72,6,FALSE))</f>
        <v/>
      </c>
      <c r="AW412" s="270" t="str">
        <f ca="1">IF(AU412="","",IF(AR412=1,-AU412*OFFSET(RevisedCalcs!$AD$79,0,MATCH(E411*24*60,RevisedCalcs!$AE$80:$AI$80,1)),""))</f>
        <v/>
      </c>
      <c r="AX412" s="268">
        <f t="shared" ca="1" si="161"/>
        <v>0.85064044323466692</v>
      </c>
    </row>
    <row r="413" spans="1:50" x14ac:dyDescent="0.3">
      <c r="A413" s="41" t="s">
        <v>647</v>
      </c>
      <c r="B413" s="42">
        <v>37</v>
      </c>
      <c r="C413" s="68" t="s">
        <v>301</v>
      </c>
      <c r="D413" s="95">
        <v>38676.513194444444</v>
      </c>
      <c r="E413" s="96">
        <v>1.2326388888888888E-2</v>
      </c>
      <c r="F413" s="41">
        <v>1.1000000000000001</v>
      </c>
      <c r="G413" s="41">
        <v>1</v>
      </c>
      <c r="H413" s="97">
        <v>0.78901620370015735</v>
      </c>
      <c r="I413" s="98" t="s">
        <v>681</v>
      </c>
      <c r="J413" s="99">
        <v>1136.1833333333334</v>
      </c>
      <c r="K413" s="100">
        <v>40502.513194444444</v>
      </c>
      <c r="L413" s="46">
        <v>69.8</v>
      </c>
      <c r="M413" s="101">
        <v>38676.495138888888</v>
      </c>
      <c r="N413" s="102">
        <v>-18.899999999999999</v>
      </c>
      <c r="O413" s="46">
        <v>69.8</v>
      </c>
      <c r="P413" s="57">
        <v>-18.899999999999999</v>
      </c>
      <c r="Q413" s="50">
        <v>18.936388888888889</v>
      </c>
      <c r="R413" s="103">
        <v>69.8</v>
      </c>
      <c r="S413" s="104">
        <v>5.8597937188391569E-2</v>
      </c>
      <c r="T413" s="57">
        <v>154.4</v>
      </c>
      <c r="U413" s="105"/>
      <c r="V413" s="86">
        <v>88.699999999999989</v>
      </c>
      <c r="W413" s="86">
        <f t="shared" si="142"/>
        <v>88.641402062811594</v>
      </c>
      <c r="X413" s="86">
        <f t="shared" si="143"/>
        <v>27.942839999999997</v>
      </c>
      <c r="Y413" s="86" t="str">
        <f t="shared" si="144"/>
        <v>Y</v>
      </c>
      <c r="Z413" s="88">
        <f t="shared" si="145"/>
        <v>1</v>
      </c>
      <c r="AA413" s="88" t="str">
        <f t="shared" si="146"/>
        <v>+</v>
      </c>
      <c r="AB413" s="89">
        <f t="shared" si="162"/>
        <v>60.757159999999992</v>
      </c>
      <c r="AC413" s="89">
        <f t="shared" si="162"/>
        <v>4.8338399999999986</v>
      </c>
      <c r="AD413" s="88">
        <f t="shared" si="147"/>
        <v>1</v>
      </c>
      <c r="AE413" s="88">
        <v>2.4</v>
      </c>
      <c r="AF413" s="87">
        <f t="shared" si="154"/>
        <v>1</v>
      </c>
      <c r="AG413" s="88">
        <f t="shared" si="155"/>
        <v>1</v>
      </c>
      <c r="AH413" s="90">
        <f t="shared" si="148"/>
        <v>-18.841402062811607</v>
      </c>
      <c r="AI413" s="91">
        <f t="shared" si="156"/>
        <v>41.857159999999993</v>
      </c>
      <c r="AJ413" s="82">
        <f t="shared" si="149"/>
        <v>-14.06616</v>
      </c>
      <c r="AK413" s="271">
        <f t="shared" si="157"/>
        <v>108</v>
      </c>
      <c r="AL413" s="271">
        <f>VLOOKUP(AK413,RevisedCalcs!$AE$65:$AJ$72,2,FALSE)</f>
        <v>720</v>
      </c>
      <c r="AM413" s="92" t="str">
        <f t="shared" si="150"/>
        <v>-20 to -10</v>
      </c>
      <c r="AN413" s="93">
        <f t="shared" si="151"/>
        <v>1</v>
      </c>
      <c r="AO413" s="93" t="str">
        <f t="shared" si="158"/>
        <v>+</v>
      </c>
      <c r="AP413" s="94" t="str">
        <f t="shared" si="152"/>
        <v/>
      </c>
      <c r="AQ413" s="54">
        <v>0</v>
      </c>
      <c r="AR413" s="214">
        <f t="shared" si="153"/>
        <v>0</v>
      </c>
      <c r="AS413" s="214">
        <f t="shared" si="159"/>
        <v>0</v>
      </c>
      <c r="AT413" s="282">
        <f t="shared" si="160"/>
        <v>17.75</v>
      </c>
      <c r="AU413" s="268">
        <f>IF(F413&gt;0,RevisedCalcs!$AB$53*F413,"")</f>
        <v>0.15339417828821866</v>
      </c>
      <c r="AV413" s="268" t="str">
        <f>IF(AU413&lt;&gt;"","",SUMIFS(RevisedCalcs!$AF$6:$BN$6,RevisedCalcs!$AF$4:$BN$4,"&lt;="&amp;AT413)/10^3*VLOOKUP(AK413,RevisedCalcs!$AE$65:$AJ$72,6,FALSE))</f>
        <v/>
      </c>
      <c r="AW413" s="270" t="str">
        <f ca="1">IF(AU413="","",IF(AR413=1,-AU413*OFFSET(RevisedCalcs!$AD$79,0,MATCH(E412*24*60,RevisedCalcs!$AE$80:$AI$80,1)),""))</f>
        <v/>
      </c>
      <c r="AX413" s="268">
        <f t="shared" ca="1" si="161"/>
        <v>0.15339417828821866</v>
      </c>
    </row>
    <row r="414" spans="1:50" x14ac:dyDescent="0.3">
      <c r="A414" s="41" t="s">
        <v>647</v>
      </c>
      <c r="B414" s="42">
        <v>38</v>
      </c>
      <c r="C414" s="68" t="s">
        <v>303</v>
      </c>
      <c r="D414" s="95">
        <v>38676.611111111109</v>
      </c>
      <c r="E414" s="96">
        <v>0.01</v>
      </c>
      <c r="F414" s="41">
        <v>1</v>
      </c>
      <c r="G414" s="41">
        <v>1</v>
      </c>
      <c r="H414" s="97">
        <v>8.5590277776645962E-2</v>
      </c>
      <c r="I414" s="98" t="s">
        <v>682</v>
      </c>
      <c r="J414" s="99">
        <v>123.25</v>
      </c>
      <c r="K414" s="100">
        <v>40502.611111111109</v>
      </c>
      <c r="L414" s="46">
        <v>62.6</v>
      </c>
      <c r="M414" s="101">
        <v>38676.620138888888</v>
      </c>
      <c r="N414" s="102">
        <v>-11.9</v>
      </c>
      <c r="O414" s="46">
        <v>62.6</v>
      </c>
      <c r="P414" s="57">
        <v>-11.9</v>
      </c>
      <c r="Q414" s="50">
        <v>2.0541666666666667</v>
      </c>
      <c r="R414" s="103">
        <v>62.6</v>
      </c>
      <c r="S414" s="104">
        <v>68.341035591245074</v>
      </c>
      <c r="T414" s="57">
        <v>150.80000000000001</v>
      </c>
      <c r="U414" s="105"/>
      <c r="V414" s="57">
        <v>74.5</v>
      </c>
      <c r="W414" s="57">
        <f t="shared" si="142"/>
        <v>6.158964408754926</v>
      </c>
      <c r="X414" s="86">
        <f t="shared" si="143"/>
        <v>17.203640000000007</v>
      </c>
      <c r="Y414" s="86" t="str">
        <f t="shared" si="144"/>
        <v/>
      </c>
      <c r="Z414" s="44">
        <f t="shared" si="145"/>
        <v>0</v>
      </c>
      <c r="AA414" s="44" t="str">
        <f t="shared" si="146"/>
        <v>o</v>
      </c>
      <c r="AB414" s="89">
        <f t="shared" si="162"/>
        <v>57.296359999999993</v>
      </c>
      <c r="AC414" s="89">
        <f t="shared" si="162"/>
        <v>2.9466400000000004</v>
      </c>
      <c r="AD414" s="44">
        <f t="shared" si="147"/>
        <v>1</v>
      </c>
      <c r="AE414" s="44">
        <v>2.4</v>
      </c>
      <c r="AF414" s="87">
        <f t="shared" si="154"/>
        <v>0</v>
      </c>
      <c r="AG414" s="44">
        <f t="shared" si="155"/>
        <v>0</v>
      </c>
      <c r="AH414" s="90">
        <f t="shared" si="148"/>
        <v>56.441035591245075</v>
      </c>
      <c r="AI414" s="91">
        <f t="shared" si="156"/>
        <v>45.396359999999994</v>
      </c>
      <c r="AJ414" s="82">
        <f t="shared" si="149"/>
        <v>-8.95336</v>
      </c>
      <c r="AK414" s="271">
        <f t="shared" si="157"/>
        <v>106</v>
      </c>
      <c r="AL414" s="271">
        <f>VLOOKUP(AK414,RevisedCalcs!$AE$65:$AJ$72,2,FALSE)</f>
        <v>240</v>
      </c>
      <c r="AM414" s="92" t="str">
        <f t="shared" si="150"/>
        <v>-20 to -10</v>
      </c>
      <c r="AN414" s="93">
        <f t="shared" si="151"/>
        <v>0</v>
      </c>
      <c r="AO414" s="93" t="str">
        <f t="shared" si="158"/>
        <v>o</v>
      </c>
      <c r="AP414" s="94" t="str">
        <f t="shared" si="152"/>
        <v/>
      </c>
      <c r="AQ414" s="54">
        <v>0</v>
      </c>
      <c r="AR414" s="214">
        <f t="shared" si="153"/>
        <v>0</v>
      </c>
      <c r="AS414" s="214">
        <f t="shared" si="159"/>
        <v>0</v>
      </c>
      <c r="AT414" s="282">
        <f t="shared" si="160"/>
        <v>14.399999999999999</v>
      </c>
      <c r="AU414" s="268">
        <f>IF(F414&gt;0,RevisedCalcs!$AB$53*F414,"")</f>
        <v>0.13944925298928967</v>
      </c>
      <c r="AV414" s="268" t="str">
        <f>IF(AU414&lt;&gt;"","",SUMIFS(RevisedCalcs!$AF$6:$BN$6,RevisedCalcs!$AF$4:$BN$4,"&lt;="&amp;AT414)/10^3*VLOOKUP(AK414,RevisedCalcs!$AE$65:$AJ$72,6,FALSE))</f>
        <v/>
      </c>
      <c r="AW414" s="270" t="str">
        <f ca="1">IF(AU414="","",IF(AR414=1,-AU414*OFFSET(RevisedCalcs!$AD$79,0,MATCH(E413*24*60,RevisedCalcs!$AE$80:$AI$80,1)),""))</f>
        <v/>
      </c>
      <c r="AX414" s="268">
        <f t="shared" ca="1" si="161"/>
        <v>0.13944925298928967</v>
      </c>
    </row>
    <row r="415" spans="1:50" x14ac:dyDescent="0.3">
      <c r="A415" s="194" t="s">
        <v>647</v>
      </c>
      <c r="B415" s="205">
        <v>39</v>
      </c>
      <c r="C415" s="206" t="s">
        <v>305</v>
      </c>
      <c r="D415" s="207">
        <v>38676.765972222223</v>
      </c>
      <c r="E415" s="208">
        <v>1.2789351851851852E-2</v>
      </c>
      <c r="F415" s="194">
        <v>0</v>
      </c>
      <c r="G415" s="194">
        <v>1</v>
      </c>
      <c r="H415" s="195">
        <v>0.14486111111182254</v>
      </c>
      <c r="I415" s="196" t="s">
        <v>683</v>
      </c>
      <c r="J415" s="197">
        <v>208.6</v>
      </c>
      <c r="K415" s="209">
        <v>40502.765972222223</v>
      </c>
      <c r="L415" s="199">
        <v>37.4</v>
      </c>
      <c r="M415" s="101">
        <v>38676.745138888888</v>
      </c>
      <c r="N415" s="200">
        <v>-14.1</v>
      </c>
      <c r="O415" s="199">
        <v>37.4</v>
      </c>
      <c r="P415" s="201">
        <v>-14.1</v>
      </c>
      <c r="Q415" s="202">
        <v>3.4766666666666666</v>
      </c>
      <c r="R415" s="203">
        <v>37.4</v>
      </c>
      <c r="S415" s="204">
        <v>36.60673665642863</v>
      </c>
      <c r="T415" s="201">
        <v>143.6</v>
      </c>
      <c r="U415" s="105"/>
      <c r="V415" s="57">
        <v>51.5</v>
      </c>
      <c r="W415" s="57">
        <f t="shared" si="142"/>
        <v>14.89326334357137</v>
      </c>
      <c r="X415" s="86">
        <f t="shared" si="143"/>
        <v>6.8840399999999988</v>
      </c>
      <c r="Y415" s="86" t="str">
        <f t="shared" si="144"/>
        <v/>
      </c>
      <c r="Z415" s="44">
        <f t="shared" si="145"/>
        <v>1</v>
      </c>
      <c r="AA415" s="44" t="str">
        <f t="shared" si="146"/>
        <v>+</v>
      </c>
      <c r="AB415" s="89">
        <f t="shared" si="162"/>
        <v>58.384039999999999</v>
      </c>
      <c r="AC415" s="89">
        <f t="shared" si="162"/>
        <v>3.5397599999999994</v>
      </c>
      <c r="AD415" s="44">
        <f t="shared" si="147"/>
        <v>1</v>
      </c>
      <c r="AE415" s="44">
        <v>2.4</v>
      </c>
      <c r="AF415" s="87">
        <f t="shared" si="154"/>
        <v>0</v>
      </c>
      <c r="AG415" s="44">
        <f t="shared" si="155"/>
        <v>0</v>
      </c>
      <c r="AH415" s="90">
        <f t="shared" si="148"/>
        <v>22.506736656428629</v>
      </c>
      <c r="AI415" s="91">
        <f t="shared" si="156"/>
        <v>44.284039999999997</v>
      </c>
      <c r="AJ415" s="82">
        <f t="shared" si="149"/>
        <v>-10.56024</v>
      </c>
      <c r="AK415" s="271">
        <f t="shared" si="157"/>
        <v>106</v>
      </c>
      <c r="AL415" s="271">
        <f>VLOOKUP(AK415,RevisedCalcs!$AE$65:$AJ$72,2,FALSE)</f>
        <v>240</v>
      </c>
      <c r="AM415" s="92" t="str">
        <f t="shared" si="150"/>
        <v>-20 to -10</v>
      </c>
      <c r="AN415" s="93">
        <f t="shared" si="151"/>
        <v>1</v>
      </c>
      <c r="AO415" s="93" t="str">
        <f t="shared" si="158"/>
        <v>+</v>
      </c>
      <c r="AP415" s="94" t="str">
        <f t="shared" si="152"/>
        <v/>
      </c>
      <c r="AQ415" s="224">
        <v>1</v>
      </c>
      <c r="AR415" s="214">
        <f t="shared" si="153"/>
        <v>0</v>
      </c>
      <c r="AS415" s="214">
        <f t="shared" si="159"/>
        <v>1</v>
      </c>
      <c r="AT415" s="282">
        <f t="shared" si="160"/>
        <v>18.416666666666668</v>
      </c>
      <c r="AU415" s="268" t="str">
        <f>IF(F415&gt;0,RevisedCalcs!$AB$53*F415,"")</f>
        <v/>
      </c>
      <c r="AV415" s="268">
        <f>IF(AU415&lt;&gt;"","",SUMIFS(RevisedCalcs!$AF$6:$BN$6,RevisedCalcs!$AF$4:$BN$4,"&lt;="&amp;AT415)/10^3*VLOOKUP(AK415,RevisedCalcs!$AE$65:$AJ$72,6,FALSE))</f>
        <v>0.46748538410927876</v>
      </c>
      <c r="AW415" s="270" t="str">
        <f ca="1">IF(AU415="","",IF(AR415=1,-AU415*OFFSET(RevisedCalcs!$AD$79,0,MATCH(E414*24*60,RevisedCalcs!$AE$80:$AI$80,1)),""))</f>
        <v/>
      </c>
      <c r="AX415" s="268">
        <f t="shared" ca="1" si="161"/>
        <v>0.46748538410927876</v>
      </c>
    </row>
    <row r="416" spans="1:50" x14ac:dyDescent="0.3">
      <c r="A416" s="41" t="s">
        <v>647</v>
      </c>
      <c r="B416" s="42">
        <v>40</v>
      </c>
      <c r="C416" s="68" t="s">
        <v>307</v>
      </c>
      <c r="D416" s="95">
        <v>38676.779166666667</v>
      </c>
      <c r="E416" s="96">
        <v>1.6157407407407409E-2</v>
      </c>
      <c r="F416" s="41">
        <v>5.5</v>
      </c>
      <c r="G416" s="41">
        <v>1</v>
      </c>
      <c r="H416" s="97">
        <v>4.0509259270038456E-4</v>
      </c>
      <c r="I416" s="98" t="s">
        <v>684</v>
      </c>
      <c r="J416" s="99">
        <v>0.58333333333333337</v>
      </c>
      <c r="K416" s="100">
        <v>40502.779166666667</v>
      </c>
      <c r="L416" s="46">
        <v>145.4</v>
      </c>
      <c r="M416" s="101">
        <v>38676.786805555559</v>
      </c>
      <c r="N416" s="102">
        <v>-11.9</v>
      </c>
      <c r="O416" s="46">
        <v>145.4</v>
      </c>
      <c r="P416" s="57">
        <v>-11.9</v>
      </c>
      <c r="Q416" s="50">
        <v>9.7222222222222224E-3</v>
      </c>
      <c r="R416" s="103">
        <v>145.4</v>
      </c>
      <c r="S416" s="104">
        <v>154.84688958453606</v>
      </c>
      <c r="T416" s="57">
        <v>159.80000000000001</v>
      </c>
      <c r="U416" s="105"/>
      <c r="V416" s="57">
        <v>157.30000000000001</v>
      </c>
      <c r="W416" s="57">
        <f t="shared" si="142"/>
        <v>2.4531104154639536</v>
      </c>
      <c r="X416" s="86">
        <f t="shared" si="143"/>
        <v>100.00364000000002</v>
      </c>
      <c r="Y416" s="86" t="str">
        <f t="shared" si="144"/>
        <v/>
      </c>
      <c r="Z416" s="44">
        <f t="shared" si="145"/>
        <v>0</v>
      </c>
      <c r="AA416" s="44" t="str">
        <f t="shared" si="146"/>
        <v>o</v>
      </c>
      <c r="AB416" s="89">
        <f t="shared" si="162"/>
        <v>57.296359999999993</v>
      </c>
      <c r="AC416" s="89">
        <f t="shared" si="162"/>
        <v>2.9466400000000004</v>
      </c>
      <c r="AD416" s="44">
        <f t="shared" si="147"/>
        <v>1</v>
      </c>
      <c r="AE416" s="44">
        <v>2.4</v>
      </c>
      <c r="AF416" s="87">
        <f t="shared" si="154"/>
        <v>0</v>
      </c>
      <c r="AG416" s="44">
        <f t="shared" si="155"/>
        <v>0</v>
      </c>
      <c r="AH416" s="90">
        <f t="shared" si="148"/>
        <v>142.94688958453605</v>
      </c>
      <c r="AI416" s="91">
        <f t="shared" si="156"/>
        <v>45.396359999999994</v>
      </c>
      <c r="AJ416" s="82">
        <f t="shared" si="149"/>
        <v>-8.95336</v>
      </c>
      <c r="AK416" s="271">
        <f t="shared" si="157"/>
        <v>101</v>
      </c>
      <c r="AL416" s="271">
        <f>VLOOKUP(AK416,RevisedCalcs!$AE$65:$AJ$72,2,FALSE)</f>
        <v>3</v>
      </c>
      <c r="AM416" s="92" t="str">
        <f t="shared" si="150"/>
        <v>-20 to -10</v>
      </c>
      <c r="AN416" s="93">
        <f t="shared" si="151"/>
        <v>0</v>
      </c>
      <c r="AO416" s="93" t="str">
        <f t="shared" si="158"/>
        <v>o</v>
      </c>
      <c r="AP416" s="94" t="str">
        <f t="shared" si="152"/>
        <v/>
      </c>
      <c r="AQ416" s="54">
        <v>0</v>
      </c>
      <c r="AR416" s="214">
        <f t="shared" si="153"/>
        <v>1</v>
      </c>
      <c r="AS416" s="214">
        <f t="shared" si="159"/>
        <v>0</v>
      </c>
      <c r="AT416" s="282">
        <f t="shared" si="160"/>
        <v>23.266666666666666</v>
      </c>
      <c r="AU416" s="268">
        <f>IF(F416&gt;0,RevisedCalcs!$AB$53*F416,"")</f>
        <v>0.76697089144109321</v>
      </c>
      <c r="AV416" s="268" t="str">
        <f>IF(AU416&lt;&gt;"","",SUMIFS(RevisedCalcs!$AF$6:$BN$6,RevisedCalcs!$AF$4:$BN$4,"&lt;="&amp;AT416)/10^3*VLOOKUP(AK416,RevisedCalcs!$AE$65:$AJ$72,6,FALSE))</f>
        <v/>
      </c>
      <c r="AW416" s="270">
        <f ca="1">IF(AU416="","",IF(AR416=1,-AU416*OFFSET(RevisedCalcs!$AD$79,0,MATCH(E415*24*60,RevisedCalcs!$AE$80:$AI$80,1)),""))</f>
        <v>-0.28485693323398531</v>
      </c>
      <c r="AX416" s="268">
        <f t="shared" ca="1" si="161"/>
        <v>0.4821139582071079</v>
      </c>
    </row>
    <row r="417" spans="1:50" x14ac:dyDescent="0.3">
      <c r="A417" s="41" t="s">
        <v>647</v>
      </c>
      <c r="B417" s="42">
        <v>41</v>
      </c>
      <c r="C417" s="68" t="s">
        <v>309</v>
      </c>
      <c r="D417" s="95">
        <v>38676.822222222225</v>
      </c>
      <c r="E417" s="96">
        <v>2.0138888888888888E-3</v>
      </c>
      <c r="F417" s="41">
        <v>0.7</v>
      </c>
      <c r="G417" s="41">
        <v>1</v>
      </c>
      <c r="H417" s="97">
        <v>2.6898148149484769E-2</v>
      </c>
      <c r="I417" s="98" t="s">
        <v>685</v>
      </c>
      <c r="J417" s="99">
        <v>38.733333333333334</v>
      </c>
      <c r="K417" s="100">
        <v>40502.822222222225</v>
      </c>
      <c r="L417" s="46">
        <v>131</v>
      </c>
      <c r="M417" s="101">
        <v>38676.828472222223</v>
      </c>
      <c r="N417" s="102">
        <v>-9.9</v>
      </c>
      <c r="O417" s="46">
        <v>131</v>
      </c>
      <c r="P417" s="57">
        <v>-9.9</v>
      </c>
      <c r="Q417" s="50">
        <v>0.64555555555555555</v>
      </c>
      <c r="R417" s="103">
        <v>131</v>
      </c>
      <c r="S417" s="104">
        <v>128.32426913147805</v>
      </c>
      <c r="T417" s="57">
        <v>143.6</v>
      </c>
      <c r="U417" s="105"/>
      <c r="V417" s="57">
        <v>140.9</v>
      </c>
      <c r="W417" s="57">
        <f t="shared" si="142"/>
        <v>12.575730868521958</v>
      </c>
      <c r="X417" s="86">
        <f t="shared" si="143"/>
        <v>84.592440000000011</v>
      </c>
      <c r="Y417" s="86" t="str">
        <f t="shared" si="144"/>
        <v/>
      </c>
      <c r="Z417" s="44">
        <f t="shared" si="145"/>
        <v>0</v>
      </c>
      <c r="AA417" s="44" t="str">
        <f t="shared" si="146"/>
        <v>o</v>
      </c>
      <c r="AB417" s="89">
        <f t="shared" si="162"/>
        <v>56.307559999999995</v>
      </c>
      <c r="AC417" s="89">
        <f t="shared" si="162"/>
        <v>2.4074400000000002</v>
      </c>
      <c r="AD417" s="44">
        <f t="shared" si="147"/>
        <v>1</v>
      </c>
      <c r="AE417" s="44">
        <v>2.4</v>
      </c>
      <c r="AF417" s="87">
        <f t="shared" si="154"/>
        <v>0</v>
      </c>
      <c r="AG417" s="44">
        <f t="shared" si="155"/>
        <v>0</v>
      </c>
      <c r="AH417" s="90">
        <f t="shared" si="148"/>
        <v>118.42426913147804</v>
      </c>
      <c r="AI417" s="91">
        <f t="shared" si="156"/>
        <v>46.407559999999997</v>
      </c>
      <c r="AJ417" s="82">
        <f t="shared" si="149"/>
        <v>-7.4925600000000001</v>
      </c>
      <c r="AK417" s="271">
        <f t="shared" si="157"/>
        <v>103</v>
      </c>
      <c r="AL417" s="271">
        <f>VLOOKUP(AK417,RevisedCalcs!$AE$65:$AJ$72,2,FALSE)</f>
        <v>45</v>
      </c>
      <c r="AM417" s="92" t="str">
        <f t="shared" si="150"/>
        <v>-10 to 0</v>
      </c>
      <c r="AN417" s="93">
        <f t="shared" si="151"/>
        <v>0</v>
      </c>
      <c r="AO417" s="93" t="str">
        <f t="shared" si="158"/>
        <v>o</v>
      </c>
      <c r="AP417" s="94" t="str">
        <f t="shared" si="152"/>
        <v/>
      </c>
      <c r="AQ417" s="54">
        <v>0</v>
      </c>
      <c r="AR417" s="214">
        <f t="shared" si="153"/>
        <v>0</v>
      </c>
      <c r="AS417" s="214">
        <f t="shared" si="159"/>
        <v>0</v>
      </c>
      <c r="AT417" s="282">
        <f t="shared" si="160"/>
        <v>2.9</v>
      </c>
      <c r="AU417" s="268">
        <f>IF(F417&gt;0,RevisedCalcs!$AB$53*F417,"")</f>
        <v>9.7614477092502761E-2</v>
      </c>
      <c r="AV417" s="268" t="str">
        <f>IF(AU417&lt;&gt;"","",SUMIFS(RevisedCalcs!$AF$6:$BN$6,RevisedCalcs!$AF$4:$BN$4,"&lt;="&amp;AT417)/10^3*VLOOKUP(AK417,RevisedCalcs!$AE$65:$AJ$72,6,FALSE))</f>
        <v/>
      </c>
      <c r="AW417" s="270" t="str">
        <f ca="1">IF(AU417="","",IF(AR417=1,-AU417*OFFSET(RevisedCalcs!$AD$79,0,MATCH(E416*24*60,RevisedCalcs!$AE$80:$AI$80,1)),""))</f>
        <v/>
      </c>
      <c r="AX417" s="268">
        <f t="shared" ca="1" si="161"/>
        <v>9.7614477092502761E-2</v>
      </c>
    </row>
    <row r="418" spans="1:50" x14ac:dyDescent="0.3">
      <c r="A418" s="41" t="s">
        <v>647</v>
      </c>
      <c r="B418" s="42">
        <v>42</v>
      </c>
      <c r="C418" s="68" t="s">
        <v>311</v>
      </c>
      <c r="D418" s="95">
        <v>38676.834027777775</v>
      </c>
      <c r="E418" s="96">
        <v>3.3333333333333335E-3</v>
      </c>
      <c r="F418" s="41">
        <v>1</v>
      </c>
      <c r="G418" s="41">
        <v>1</v>
      </c>
      <c r="H418" s="97">
        <v>9.7916666636592709E-3</v>
      </c>
      <c r="I418" s="98" t="s">
        <v>686</v>
      </c>
      <c r="J418" s="99">
        <v>14.1</v>
      </c>
      <c r="K418" s="100">
        <v>40502.834027777775</v>
      </c>
      <c r="L418" s="46">
        <v>140</v>
      </c>
      <c r="M418" s="101">
        <v>38676.828472222223</v>
      </c>
      <c r="N418" s="102">
        <v>-9.9</v>
      </c>
      <c r="O418" s="46">
        <v>140</v>
      </c>
      <c r="P418" s="57">
        <v>-9.9</v>
      </c>
      <c r="Q418" s="50">
        <v>0.23499999999999999</v>
      </c>
      <c r="R418" s="103">
        <v>140</v>
      </c>
      <c r="S418" s="104">
        <v>138.65171626175052</v>
      </c>
      <c r="T418" s="57">
        <v>147.19999999999999</v>
      </c>
      <c r="U418" s="105"/>
      <c r="V418" s="57">
        <v>149.9</v>
      </c>
      <c r="W418" s="57">
        <f t="shared" si="142"/>
        <v>11.248283738249484</v>
      </c>
      <c r="X418" s="86">
        <f t="shared" si="143"/>
        <v>93.592440000000011</v>
      </c>
      <c r="Y418" s="86" t="str">
        <f t="shared" si="144"/>
        <v/>
      </c>
      <c r="Z418" s="44">
        <f t="shared" si="145"/>
        <v>0</v>
      </c>
      <c r="AA418" s="44" t="str">
        <f t="shared" si="146"/>
        <v>o</v>
      </c>
      <c r="AB418" s="89">
        <f t="shared" si="162"/>
        <v>56.307559999999995</v>
      </c>
      <c r="AC418" s="89">
        <f t="shared" si="162"/>
        <v>2.4074400000000002</v>
      </c>
      <c r="AD418" s="44">
        <f t="shared" si="147"/>
        <v>1</v>
      </c>
      <c r="AE418" s="44">
        <v>2.4</v>
      </c>
      <c r="AF418" s="87">
        <f t="shared" si="154"/>
        <v>0</v>
      </c>
      <c r="AG418" s="44">
        <f t="shared" si="155"/>
        <v>0</v>
      </c>
      <c r="AH418" s="90">
        <f t="shared" si="148"/>
        <v>128.75171626175052</v>
      </c>
      <c r="AI418" s="91">
        <f t="shared" si="156"/>
        <v>46.407559999999997</v>
      </c>
      <c r="AJ418" s="82">
        <f t="shared" si="149"/>
        <v>-7.4925600000000001</v>
      </c>
      <c r="AK418" s="271">
        <f t="shared" si="157"/>
        <v>102</v>
      </c>
      <c r="AL418" s="271">
        <f>VLOOKUP(AK418,RevisedCalcs!$AE$65:$AJ$72,2,FALSE)</f>
        <v>18</v>
      </c>
      <c r="AM418" s="92" t="str">
        <f t="shared" si="150"/>
        <v>-10 to 0</v>
      </c>
      <c r="AN418" s="93">
        <f t="shared" si="151"/>
        <v>0</v>
      </c>
      <c r="AO418" s="93" t="str">
        <f t="shared" si="158"/>
        <v>o</v>
      </c>
      <c r="AP418" s="94" t="str">
        <f t="shared" si="152"/>
        <v/>
      </c>
      <c r="AQ418" s="54">
        <v>0</v>
      </c>
      <c r="AR418" s="214">
        <f t="shared" si="153"/>
        <v>0</v>
      </c>
      <c r="AS418" s="214">
        <f t="shared" si="159"/>
        <v>0</v>
      </c>
      <c r="AT418" s="282">
        <f t="shared" si="160"/>
        <v>4.8</v>
      </c>
      <c r="AU418" s="268">
        <f>IF(F418&gt;0,RevisedCalcs!$AB$53*F418,"")</f>
        <v>0.13944925298928967</v>
      </c>
      <c r="AV418" s="268" t="str">
        <f>IF(AU418&lt;&gt;"","",SUMIFS(RevisedCalcs!$AF$6:$BN$6,RevisedCalcs!$AF$4:$BN$4,"&lt;="&amp;AT418)/10^3*VLOOKUP(AK418,RevisedCalcs!$AE$65:$AJ$72,6,FALSE))</f>
        <v/>
      </c>
      <c r="AW418" s="270" t="str">
        <f ca="1">IF(AU418="","",IF(AR418=1,-AU418*OFFSET(RevisedCalcs!$AD$79,0,MATCH(E417*24*60,RevisedCalcs!$AE$80:$AI$80,1)),""))</f>
        <v/>
      </c>
      <c r="AX418" s="268">
        <f t="shared" ca="1" si="161"/>
        <v>0.13944925298928967</v>
      </c>
    </row>
    <row r="419" spans="1:50" x14ac:dyDescent="0.3">
      <c r="A419" s="41" t="s">
        <v>647</v>
      </c>
      <c r="B419" s="42">
        <v>43</v>
      </c>
      <c r="C419" s="68" t="s">
        <v>312</v>
      </c>
      <c r="D419" s="95">
        <v>38676.84652777778</v>
      </c>
      <c r="E419" s="96">
        <v>1.2789351851851852E-2</v>
      </c>
      <c r="F419" s="41">
        <v>4.3</v>
      </c>
      <c r="G419" s="41">
        <v>1</v>
      </c>
      <c r="H419" s="97">
        <v>9.1666666703531519E-3</v>
      </c>
      <c r="I419" s="98" t="s">
        <v>687</v>
      </c>
      <c r="J419" s="99">
        <v>13.2</v>
      </c>
      <c r="K419" s="100">
        <v>40502.84652777778</v>
      </c>
      <c r="L419" s="46">
        <v>143.6</v>
      </c>
      <c r="M419" s="101">
        <v>38676.828472222223</v>
      </c>
      <c r="N419" s="102">
        <v>-9.9</v>
      </c>
      <c r="O419" s="46">
        <v>143.6</v>
      </c>
      <c r="P419" s="57">
        <v>-9.9</v>
      </c>
      <c r="Q419" s="50">
        <v>0.22</v>
      </c>
      <c r="R419" s="103">
        <v>143.6</v>
      </c>
      <c r="S419" s="104">
        <v>142.8279670751383</v>
      </c>
      <c r="T419" s="57">
        <v>168.8</v>
      </c>
      <c r="U419" s="105"/>
      <c r="V419" s="57">
        <v>153.5</v>
      </c>
      <c r="W419" s="57">
        <f t="shared" si="142"/>
        <v>10.672032924861696</v>
      </c>
      <c r="X419" s="86">
        <f t="shared" si="143"/>
        <v>97.192440000000005</v>
      </c>
      <c r="Y419" s="86" t="str">
        <f t="shared" si="144"/>
        <v/>
      </c>
      <c r="Z419" s="44">
        <f t="shared" si="145"/>
        <v>0</v>
      </c>
      <c r="AA419" s="44" t="str">
        <f t="shared" si="146"/>
        <v>o</v>
      </c>
      <c r="AB419" s="89">
        <f t="shared" si="162"/>
        <v>56.307559999999995</v>
      </c>
      <c r="AC419" s="89">
        <f t="shared" si="162"/>
        <v>2.4074400000000002</v>
      </c>
      <c r="AD419" s="44">
        <f t="shared" si="147"/>
        <v>1</v>
      </c>
      <c r="AE419" s="44">
        <v>2.4</v>
      </c>
      <c r="AF419" s="87">
        <f t="shared" si="154"/>
        <v>0</v>
      </c>
      <c r="AG419" s="44">
        <f t="shared" si="155"/>
        <v>0</v>
      </c>
      <c r="AH419" s="90">
        <f t="shared" si="148"/>
        <v>132.9279670751383</v>
      </c>
      <c r="AI419" s="91">
        <f t="shared" si="156"/>
        <v>46.407559999999997</v>
      </c>
      <c r="AJ419" s="82">
        <f t="shared" si="149"/>
        <v>-7.4925600000000001</v>
      </c>
      <c r="AK419" s="271">
        <f t="shared" si="157"/>
        <v>102</v>
      </c>
      <c r="AL419" s="271">
        <f>VLOOKUP(AK419,RevisedCalcs!$AE$65:$AJ$72,2,FALSE)</f>
        <v>18</v>
      </c>
      <c r="AM419" s="92" t="str">
        <f t="shared" si="150"/>
        <v>-10 to 0</v>
      </c>
      <c r="AN419" s="93">
        <f t="shared" si="151"/>
        <v>0</v>
      </c>
      <c r="AO419" s="93" t="str">
        <f t="shared" si="158"/>
        <v>o</v>
      </c>
      <c r="AP419" s="94" t="str">
        <f t="shared" si="152"/>
        <v/>
      </c>
      <c r="AQ419" s="54">
        <v>0</v>
      </c>
      <c r="AR419" s="214">
        <f t="shared" si="153"/>
        <v>0</v>
      </c>
      <c r="AS419" s="214">
        <f t="shared" si="159"/>
        <v>0</v>
      </c>
      <c r="AT419" s="282">
        <f t="shared" si="160"/>
        <v>18.416666666666668</v>
      </c>
      <c r="AU419" s="268">
        <f>IF(F419&gt;0,RevisedCalcs!$AB$53*F419,"")</f>
        <v>0.59963178785394555</v>
      </c>
      <c r="AV419" s="268" t="str">
        <f>IF(AU419&lt;&gt;"","",SUMIFS(RevisedCalcs!$AF$6:$BN$6,RevisedCalcs!$AF$4:$BN$4,"&lt;="&amp;AT419)/10^3*VLOOKUP(AK419,RevisedCalcs!$AE$65:$AJ$72,6,FALSE))</f>
        <v/>
      </c>
      <c r="AW419" s="270" t="str">
        <f ca="1">IF(AU419="","",IF(AR419=1,-AU419*OFFSET(RevisedCalcs!$AD$79,0,MATCH(E418*24*60,RevisedCalcs!$AE$80:$AI$80,1)),""))</f>
        <v/>
      </c>
      <c r="AX419" s="268">
        <f t="shared" ca="1" si="161"/>
        <v>0.59963178785394555</v>
      </c>
    </row>
    <row r="420" spans="1:50" x14ac:dyDescent="0.3">
      <c r="A420" s="41" t="s">
        <v>647</v>
      </c>
      <c r="B420" s="42">
        <v>44</v>
      </c>
      <c r="C420" s="68" t="s">
        <v>314</v>
      </c>
      <c r="D420" s="95">
        <v>38677.522222222222</v>
      </c>
      <c r="E420" s="96">
        <v>2.1817129629629631E-2</v>
      </c>
      <c r="F420" s="41">
        <v>6.2</v>
      </c>
      <c r="G420" s="41">
        <v>2</v>
      </c>
      <c r="H420" s="97">
        <v>0.66290509259124519</v>
      </c>
      <c r="I420" s="98" t="s">
        <v>688</v>
      </c>
      <c r="J420" s="99">
        <v>954.58333333333337</v>
      </c>
      <c r="K420" s="100">
        <v>40503.522222222222</v>
      </c>
      <c r="L420" s="46">
        <v>75.2</v>
      </c>
      <c r="M420" s="101">
        <v>38677.536805555559</v>
      </c>
      <c r="N420" s="102">
        <v>-6</v>
      </c>
      <c r="O420" s="46">
        <v>75.2</v>
      </c>
      <c r="P420" s="57">
        <v>-6</v>
      </c>
      <c r="Q420" s="50">
        <v>15.909722222222223</v>
      </c>
      <c r="R420" s="103">
        <v>75.2</v>
      </c>
      <c r="S420" s="104">
        <v>0.17836175692729217</v>
      </c>
      <c r="T420" s="57">
        <v>165.2</v>
      </c>
      <c r="U420" s="105"/>
      <c r="V420" s="86">
        <v>81.2</v>
      </c>
      <c r="W420" s="86">
        <f t="shared" si="142"/>
        <v>81.021638243072715</v>
      </c>
      <c r="X420" s="86">
        <f t="shared" si="143"/>
        <v>26.820600000000006</v>
      </c>
      <c r="Y420" s="86" t="str">
        <f t="shared" si="144"/>
        <v>Y</v>
      </c>
      <c r="Z420" s="88">
        <f t="shared" si="145"/>
        <v>1</v>
      </c>
      <c r="AA420" s="88" t="str">
        <f t="shared" si="146"/>
        <v>+</v>
      </c>
      <c r="AB420" s="89">
        <f t="shared" si="162"/>
        <v>54.379399999999997</v>
      </c>
      <c r="AC420" s="89">
        <f t="shared" si="162"/>
        <v>1.3559999999999999</v>
      </c>
      <c r="AD420" s="88">
        <f t="shared" si="147"/>
        <v>1</v>
      </c>
      <c r="AE420" s="88">
        <v>2.4</v>
      </c>
      <c r="AF420" s="87">
        <f t="shared" si="154"/>
        <v>1</v>
      </c>
      <c r="AG420" s="88">
        <f t="shared" si="155"/>
        <v>1</v>
      </c>
      <c r="AH420" s="90">
        <f t="shared" si="148"/>
        <v>-5.8216382430727078</v>
      </c>
      <c r="AI420" s="91">
        <f t="shared" si="156"/>
        <v>48.379399999999997</v>
      </c>
      <c r="AJ420" s="82">
        <f t="shared" si="149"/>
        <v>-4.6440000000000001</v>
      </c>
      <c r="AK420" s="271">
        <f t="shared" si="157"/>
        <v>108</v>
      </c>
      <c r="AL420" s="271">
        <f>VLOOKUP(AK420,RevisedCalcs!$AE$65:$AJ$72,2,FALSE)</f>
        <v>720</v>
      </c>
      <c r="AM420" s="92" t="str">
        <f t="shared" si="150"/>
        <v>-10 to 0</v>
      </c>
      <c r="AN420" s="93">
        <f t="shared" si="151"/>
        <v>1</v>
      </c>
      <c r="AO420" s="93" t="str">
        <f t="shared" si="158"/>
        <v>+</v>
      </c>
      <c r="AP420" s="94" t="str">
        <f t="shared" si="152"/>
        <v/>
      </c>
      <c r="AQ420" s="54">
        <v>0</v>
      </c>
      <c r="AR420" s="214">
        <f t="shared" si="153"/>
        <v>0</v>
      </c>
      <c r="AS420" s="214">
        <f t="shared" si="159"/>
        <v>0</v>
      </c>
      <c r="AT420" s="282">
        <f t="shared" si="160"/>
        <v>31.416666666666668</v>
      </c>
      <c r="AU420" s="268">
        <f>IF(F420&gt;0,RevisedCalcs!$AB$53*F420,"")</f>
        <v>0.86458536853359602</v>
      </c>
      <c r="AV420" s="268" t="str">
        <f>IF(AU420&lt;&gt;"","",SUMIFS(RevisedCalcs!$AF$6:$BN$6,RevisedCalcs!$AF$4:$BN$4,"&lt;="&amp;AT420)/10^3*VLOOKUP(AK420,RevisedCalcs!$AE$65:$AJ$72,6,FALSE))</f>
        <v/>
      </c>
      <c r="AW420" s="270" t="str">
        <f ca="1">IF(AU420="","",IF(AR420=1,-AU420*OFFSET(RevisedCalcs!$AD$79,0,MATCH(E419*24*60,RevisedCalcs!$AE$80:$AI$80,1)),""))</f>
        <v/>
      </c>
      <c r="AX420" s="268">
        <f t="shared" ca="1" si="161"/>
        <v>0.86458536853359602</v>
      </c>
    </row>
    <row r="421" spans="1:50" x14ac:dyDescent="0.3">
      <c r="A421" s="41" t="s">
        <v>647</v>
      </c>
      <c r="B421" s="42">
        <v>45</v>
      </c>
      <c r="C421" s="68" t="s">
        <v>539</v>
      </c>
      <c r="D421" s="95">
        <v>38677.597916666666</v>
      </c>
      <c r="E421" s="96">
        <v>2.2141203703703705E-2</v>
      </c>
      <c r="F421" s="41">
        <v>5.9</v>
      </c>
      <c r="G421" s="41">
        <v>2</v>
      </c>
      <c r="H421" s="97">
        <v>5.3877314814599231E-2</v>
      </c>
      <c r="I421" s="98" t="s">
        <v>689</v>
      </c>
      <c r="J421" s="99">
        <v>77.583333333333329</v>
      </c>
      <c r="K421" s="100">
        <v>40503.597916666666</v>
      </c>
      <c r="L421" s="46">
        <v>105.8</v>
      </c>
      <c r="M421" s="101">
        <v>38677.578472222223</v>
      </c>
      <c r="N421" s="102">
        <v>-6</v>
      </c>
      <c r="O421" s="46">
        <v>105.8</v>
      </c>
      <c r="P421" s="57">
        <v>-6</v>
      </c>
      <c r="Q421" s="50">
        <v>1.2930555555555554</v>
      </c>
      <c r="R421" s="103">
        <v>105.8</v>
      </c>
      <c r="S421" s="104">
        <v>97.811989620327566</v>
      </c>
      <c r="T421" s="57">
        <v>186.8</v>
      </c>
      <c r="U421" s="105"/>
      <c r="V421" s="57">
        <v>111.8</v>
      </c>
      <c r="W421" s="57">
        <f t="shared" si="142"/>
        <v>13.988010379672431</v>
      </c>
      <c r="X421" s="86">
        <f t="shared" si="143"/>
        <v>57.4206</v>
      </c>
      <c r="Y421" s="86" t="str">
        <f t="shared" si="144"/>
        <v/>
      </c>
      <c r="Z421" s="44">
        <f t="shared" si="145"/>
        <v>0</v>
      </c>
      <c r="AA421" s="44" t="str">
        <f t="shared" si="146"/>
        <v>o</v>
      </c>
      <c r="AB421" s="89">
        <f t="shared" si="162"/>
        <v>54.379399999999997</v>
      </c>
      <c r="AC421" s="89">
        <f t="shared" si="162"/>
        <v>1.3559999999999999</v>
      </c>
      <c r="AD421" s="44">
        <f t="shared" si="147"/>
        <v>1</v>
      </c>
      <c r="AE421" s="44">
        <v>2.4</v>
      </c>
      <c r="AF421" s="87">
        <f t="shared" si="154"/>
        <v>0</v>
      </c>
      <c r="AG421" s="44">
        <f t="shared" si="155"/>
        <v>0</v>
      </c>
      <c r="AH421" s="90">
        <f t="shared" si="148"/>
        <v>91.811989620327566</v>
      </c>
      <c r="AI421" s="91">
        <f t="shared" si="156"/>
        <v>48.379399999999997</v>
      </c>
      <c r="AJ421" s="82">
        <f t="shared" si="149"/>
        <v>-4.6440000000000001</v>
      </c>
      <c r="AK421" s="271">
        <f t="shared" si="157"/>
        <v>104</v>
      </c>
      <c r="AL421" s="271">
        <f>VLOOKUP(AK421,RevisedCalcs!$AE$65:$AJ$72,2,FALSE)</f>
        <v>75</v>
      </c>
      <c r="AM421" s="92" t="str">
        <f t="shared" si="150"/>
        <v>-10 to 0</v>
      </c>
      <c r="AN421" s="93">
        <f t="shared" si="151"/>
        <v>0</v>
      </c>
      <c r="AO421" s="93" t="str">
        <f t="shared" si="158"/>
        <v>o</v>
      </c>
      <c r="AP421" s="94" t="str">
        <f t="shared" si="152"/>
        <v/>
      </c>
      <c r="AQ421" s="54">
        <v>0</v>
      </c>
      <c r="AR421" s="214">
        <f t="shared" si="153"/>
        <v>0</v>
      </c>
      <c r="AS421" s="214">
        <f t="shared" si="159"/>
        <v>0</v>
      </c>
      <c r="AT421" s="282">
        <f t="shared" si="160"/>
        <v>31.883333333333333</v>
      </c>
      <c r="AU421" s="268">
        <f>IF(F421&gt;0,RevisedCalcs!$AB$53*F421,"")</f>
        <v>0.82275059263680916</v>
      </c>
      <c r="AV421" s="268" t="str">
        <f>IF(AU421&lt;&gt;"","",SUMIFS(RevisedCalcs!$AF$6:$BN$6,RevisedCalcs!$AF$4:$BN$4,"&lt;="&amp;AT421)/10^3*VLOOKUP(AK421,RevisedCalcs!$AE$65:$AJ$72,6,FALSE))</f>
        <v/>
      </c>
      <c r="AW421" s="270" t="str">
        <f ca="1">IF(AU421="","",IF(AR421=1,-AU421*OFFSET(RevisedCalcs!$AD$79,0,MATCH(E420*24*60,RevisedCalcs!$AE$80:$AI$80,1)),""))</f>
        <v/>
      </c>
      <c r="AX421" s="268">
        <f t="shared" ca="1" si="161"/>
        <v>0.82275059263680916</v>
      </c>
    </row>
    <row r="422" spans="1:50" x14ac:dyDescent="0.3">
      <c r="A422" s="41" t="s">
        <v>647</v>
      </c>
      <c r="B422" s="42">
        <v>46</v>
      </c>
      <c r="C422" s="68" t="s">
        <v>541</v>
      </c>
      <c r="D422" s="95">
        <v>38677.629861111112</v>
      </c>
      <c r="E422" s="96">
        <v>9.3750000000000007E-4</v>
      </c>
      <c r="F422" s="41">
        <v>0.3</v>
      </c>
      <c r="G422" s="41">
        <v>2</v>
      </c>
      <c r="H422" s="97">
        <v>9.8032407404389232E-3</v>
      </c>
      <c r="I422" s="98" t="s">
        <v>690</v>
      </c>
      <c r="J422" s="99">
        <v>14.116666666666667</v>
      </c>
      <c r="K422" s="100">
        <v>40503.629861111112</v>
      </c>
      <c r="L422" s="46">
        <v>186.8</v>
      </c>
      <c r="M422" s="101">
        <v>38677.620138888888</v>
      </c>
      <c r="N422" s="102">
        <v>-5.0999999999999996</v>
      </c>
      <c r="O422" s="46">
        <v>186.8</v>
      </c>
      <c r="P422" s="57">
        <v>-5.0999999999999996</v>
      </c>
      <c r="Q422" s="50">
        <v>0.23527777777777778</v>
      </c>
      <c r="R422" s="103">
        <v>186.8</v>
      </c>
      <c r="S422" s="104">
        <v>173.3163836891755</v>
      </c>
      <c r="T422" s="57">
        <v>176</v>
      </c>
      <c r="U422" s="105"/>
      <c r="V422" s="57">
        <v>191.9</v>
      </c>
      <c r="W422" s="57">
        <f t="shared" si="142"/>
        <v>18.58361631082451</v>
      </c>
      <c r="X422" s="86">
        <f t="shared" si="143"/>
        <v>137.96556000000001</v>
      </c>
      <c r="Y422" s="86" t="str">
        <f t="shared" si="144"/>
        <v/>
      </c>
      <c r="Z422" s="44">
        <f t="shared" si="145"/>
        <v>0</v>
      </c>
      <c r="AA422" s="44" t="str">
        <f t="shared" si="146"/>
        <v>o</v>
      </c>
      <c r="AB422" s="89">
        <f t="shared" si="162"/>
        <v>53.934439999999995</v>
      </c>
      <c r="AC422" s="89">
        <f t="shared" si="162"/>
        <v>1.1133599999999997</v>
      </c>
      <c r="AD422" s="44">
        <f t="shared" si="147"/>
        <v>1</v>
      </c>
      <c r="AE422" s="44">
        <v>2.4</v>
      </c>
      <c r="AF422" s="87">
        <f t="shared" si="154"/>
        <v>0</v>
      </c>
      <c r="AG422" s="44">
        <f t="shared" si="155"/>
        <v>0</v>
      </c>
      <c r="AH422" s="90">
        <f t="shared" si="148"/>
        <v>168.2163836891755</v>
      </c>
      <c r="AI422" s="91">
        <f t="shared" si="156"/>
        <v>48.834439999999994</v>
      </c>
      <c r="AJ422" s="82">
        <f t="shared" si="149"/>
        <v>-3.98664</v>
      </c>
      <c r="AK422" s="271">
        <f t="shared" si="157"/>
        <v>102</v>
      </c>
      <c r="AL422" s="271">
        <f>VLOOKUP(AK422,RevisedCalcs!$AE$65:$AJ$72,2,FALSE)</f>
        <v>18</v>
      </c>
      <c r="AM422" s="92" t="str">
        <f t="shared" si="150"/>
        <v>-10 to 0</v>
      </c>
      <c r="AN422" s="93">
        <f t="shared" si="151"/>
        <v>0</v>
      </c>
      <c r="AO422" s="93" t="str">
        <f t="shared" si="158"/>
        <v>o</v>
      </c>
      <c r="AP422" s="94" t="str">
        <f t="shared" si="152"/>
        <v/>
      </c>
      <c r="AQ422" s="54">
        <v>0</v>
      </c>
      <c r="AR422" s="214">
        <f t="shared" si="153"/>
        <v>0</v>
      </c>
      <c r="AS422" s="214">
        <f t="shared" si="159"/>
        <v>0</v>
      </c>
      <c r="AT422" s="282">
        <f t="shared" si="160"/>
        <v>1.35</v>
      </c>
      <c r="AU422" s="268">
        <f>IF(F422&gt;0,RevisedCalcs!$AB$53*F422,"")</f>
        <v>4.1834775896786899E-2</v>
      </c>
      <c r="AV422" s="268" t="str">
        <f>IF(AU422&lt;&gt;"","",SUMIFS(RevisedCalcs!$AF$6:$BN$6,RevisedCalcs!$AF$4:$BN$4,"&lt;="&amp;AT422)/10^3*VLOOKUP(AK422,RevisedCalcs!$AE$65:$AJ$72,6,FALSE))</f>
        <v/>
      </c>
      <c r="AW422" s="270" t="str">
        <f ca="1">IF(AU422="","",IF(AR422=1,-AU422*OFFSET(RevisedCalcs!$AD$79,0,MATCH(E421*24*60,RevisedCalcs!$AE$80:$AI$80,1)),""))</f>
        <v/>
      </c>
      <c r="AX422" s="268">
        <f t="shared" ca="1" si="161"/>
        <v>4.1834775896786899E-2</v>
      </c>
    </row>
    <row r="423" spans="1:50" x14ac:dyDescent="0.3">
      <c r="A423" s="41" t="s">
        <v>647</v>
      </c>
      <c r="B423" s="42">
        <v>47</v>
      </c>
      <c r="C423" s="68" t="s">
        <v>93</v>
      </c>
      <c r="D423" s="95">
        <v>38677.632638888892</v>
      </c>
      <c r="E423" s="96">
        <v>2.5347222222222221E-3</v>
      </c>
      <c r="F423" s="41">
        <v>0.3</v>
      </c>
      <c r="G423" s="41">
        <v>2</v>
      </c>
      <c r="H423" s="97">
        <v>1.8402777786832303E-3</v>
      </c>
      <c r="I423" s="98" t="s">
        <v>691</v>
      </c>
      <c r="J423" s="99">
        <v>2.65</v>
      </c>
      <c r="K423" s="100">
        <v>40503.632638888892</v>
      </c>
      <c r="L423" s="46">
        <v>183.2</v>
      </c>
      <c r="M423" s="101">
        <v>38677.620138888888</v>
      </c>
      <c r="N423" s="102">
        <v>-5.0999999999999996</v>
      </c>
      <c r="O423" s="46">
        <v>183.2</v>
      </c>
      <c r="P423" s="57">
        <v>-5.0999999999999996</v>
      </c>
      <c r="Q423" s="50">
        <v>4.4166666666666667E-2</v>
      </c>
      <c r="R423" s="103">
        <v>183.2</v>
      </c>
      <c r="S423" s="104">
        <v>177.67017442413325</v>
      </c>
      <c r="T423" s="57">
        <v>168.8</v>
      </c>
      <c r="U423" s="105"/>
      <c r="V423" s="57">
        <v>188.29999999999998</v>
      </c>
      <c r="W423" s="57">
        <f t="shared" si="142"/>
        <v>10.629825575866732</v>
      </c>
      <c r="X423" s="86">
        <f t="shared" si="143"/>
        <v>134.36555999999999</v>
      </c>
      <c r="Y423" s="86" t="str">
        <f t="shared" si="144"/>
        <v/>
      </c>
      <c r="Z423" s="44">
        <f t="shared" si="145"/>
        <v>0</v>
      </c>
      <c r="AA423" s="44" t="str">
        <f t="shared" si="146"/>
        <v>o</v>
      </c>
      <c r="AB423" s="89">
        <f t="shared" si="162"/>
        <v>53.934439999999995</v>
      </c>
      <c r="AC423" s="89">
        <f t="shared" si="162"/>
        <v>1.1133599999999997</v>
      </c>
      <c r="AD423" s="44">
        <f t="shared" si="147"/>
        <v>1</v>
      </c>
      <c r="AE423" s="44">
        <v>2.4</v>
      </c>
      <c r="AF423" s="87">
        <f t="shared" si="154"/>
        <v>0</v>
      </c>
      <c r="AG423" s="44">
        <f t="shared" si="155"/>
        <v>0</v>
      </c>
      <c r="AH423" s="90">
        <f t="shared" si="148"/>
        <v>172.57017442413326</v>
      </c>
      <c r="AI423" s="91">
        <f t="shared" si="156"/>
        <v>48.834439999999994</v>
      </c>
      <c r="AJ423" s="82">
        <f t="shared" si="149"/>
        <v>-3.98664</v>
      </c>
      <c r="AK423" s="271">
        <f t="shared" si="157"/>
        <v>101</v>
      </c>
      <c r="AL423" s="271">
        <f>VLOOKUP(AK423,RevisedCalcs!$AE$65:$AJ$72,2,FALSE)</f>
        <v>3</v>
      </c>
      <c r="AM423" s="92" t="str">
        <f t="shared" si="150"/>
        <v>-10 to 0</v>
      </c>
      <c r="AN423" s="93">
        <f t="shared" si="151"/>
        <v>0</v>
      </c>
      <c r="AO423" s="93" t="str">
        <f t="shared" si="158"/>
        <v>o</v>
      </c>
      <c r="AP423" s="94" t="str">
        <f t="shared" si="152"/>
        <v/>
      </c>
      <c r="AQ423" s="54">
        <v>0</v>
      </c>
      <c r="AR423" s="214">
        <f t="shared" si="153"/>
        <v>0</v>
      </c>
      <c r="AS423" s="214">
        <f t="shared" si="159"/>
        <v>0</v>
      </c>
      <c r="AT423" s="282">
        <f t="shared" si="160"/>
        <v>3.65</v>
      </c>
      <c r="AU423" s="268">
        <f>IF(F423&gt;0,RevisedCalcs!$AB$53*F423,"")</f>
        <v>4.1834775896786899E-2</v>
      </c>
      <c r="AV423" s="268" t="str">
        <f>IF(AU423&lt;&gt;"","",SUMIFS(RevisedCalcs!$AF$6:$BN$6,RevisedCalcs!$AF$4:$BN$4,"&lt;="&amp;AT423)/10^3*VLOOKUP(AK423,RevisedCalcs!$AE$65:$AJ$72,6,FALSE))</f>
        <v/>
      </c>
      <c r="AW423" s="270" t="str">
        <f ca="1">IF(AU423="","",IF(AR423=1,-AU423*OFFSET(RevisedCalcs!$AD$79,0,MATCH(E422*24*60,RevisedCalcs!$AE$80:$AI$80,1)),""))</f>
        <v/>
      </c>
      <c r="AX423" s="268">
        <f t="shared" ca="1" si="161"/>
        <v>4.1834775896786899E-2</v>
      </c>
    </row>
    <row r="424" spans="1:50" x14ac:dyDescent="0.3">
      <c r="A424" s="41" t="s">
        <v>647</v>
      </c>
      <c r="B424" s="42">
        <v>48</v>
      </c>
      <c r="C424" s="68" t="s">
        <v>95</v>
      </c>
      <c r="D424" s="95">
        <v>38677.658333333333</v>
      </c>
      <c r="E424" s="96">
        <v>2.1273148148148149E-2</v>
      </c>
      <c r="F424" s="41">
        <v>9.6999999999999993</v>
      </c>
      <c r="G424" s="41">
        <v>2</v>
      </c>
      <c r="H424" s="97">
        <v>2.3159722215496004E-2</v>
      </c>
      <c r="I424" s="98" t="s">
        <v>692</v>
      </c>
      <c r="J424" s="99">
        <v>33.35</v>
      </c>
      <c r="K424" s="100">
        <v>40503.658333333333</v>
      </c>
      <c r="L424" s="46">
        <v>143.6</v>
      </c>
      <c r="M424" s="101">
        <v>38677.661805555559</v>
      </c>
      <c r="N424" s="102">
        <v>-4</v>
      </c>
      <c r="O424" s="46">
        <v>143.6</v>
      </c>
      <c r="P424" s="57">
        <v>-4</v>
      </c>
      <c r="Q424" s="50">
        <v>0.5558333333333334</v>
      </c>
      <c r="R424" s="103">
        <v>143.6</v>
      </c>
      <c r="S424" s="104">
        <v>135.84375194147901</v>
      </c>
      <c r="T424" s="57">
        <v>177.8</v>
      </c>
      <c r="U424" s="105"/>
      <c r="V424" s="57">
        <v>147.6</v>
      </c>
      <c r="W424" s="57">
        <f t="shared" si="142"/>
        <v>11.756248058520981</v>
      </c>
      <c r="X424" s="86">
        <f t="shared" si="143"/>
        <v>94.209399999999988</v>
      </c>
      <c r="Y424" s="86" t="str">
        <f t="shared" si="144"/>
        <v/>
      </c>
      <c r="Z424" s="44">
        <f t="shared" si="145"/>
        <v>0</v>
      </c>
      <c r="AA424" s="44" t="str">
        <f t="shared" si="146"/>
        <v>o</v>
      </c>
      <c r="AB424" s="89">
        <f t="shared" si="162"/>
        <v>53.390599999999999</v>
      </c>
      <c r="AC424" s="89">
        <f t="shared" si="162"/>
        <v>0.81679999999999975</v>
      </c>
      <c r="AD424" s="44">
        <f t="shared" si="147"/>
        <v>1</v>
      </c>
      <c r="AE424" s="44">
        <v>2.4</v>
      </c>
      <c r="AF424" s="87">
        <f t="shared" si="154"/>
        <v>0</v>
      </c>
      <c r="AG424" s="44">
        <f t="shared" si="155"/>
        <v>0</v>
      </c>
      <c r="AH424" s="90">
        <f t="shared" si="148"/>
        <v>131.84375194147901</v>
      </c>
      <c r="AI424" s="91">
        <f t="shared" si="156"/>
        <v>49.390599999999999</v>
      </c>
      <c r="AJ424" s="82">
        <f t="shared" si="149"/>
        <v>-3.1832000000000003</v>
      </c>
      <c r="AK424" s="271">
        <f t="shared" si="157"/>
        <v>103</v>
      </c>
      <c r="AL424" s="271">
        <f>VLOOKUP(AK424,RevisedCalcs!$AE$65:$AJ$72,2,FALSE)</f>
        <v>45</v>
      </c>
      <c r="AM424" s="92" t="str">
        <f t="shared" si="150"/>
        <v>-10 to 0</v>
      </c>
      <c r="AN424" s="93">
        <f t="shared" si="151"/>
        <v>0</v>
      </c>
      <c r="AO424" s="93" t="str">
        <f t="shared" si="158"/>
        <v>o</v>
      </c>
      <c r="AP424" s="94" t="str">
        <f t="shared" si="152"/>
        <v/>
      </c>
      <c r="AQ424" s="54">
        <v>0</v>
      </c>
      <c r="AR424" s="214">
        <f t="shared" si="153"/>
        <v>0</v>
      </c>
      <c r="AS424" s="214">
        <f t="shared" si="159"/>
        <v>0</v>
      </c>
      <c r="AT424" s="282">
        <f t="shared" si="160"/>
        <v>30.633333333333333</v>
      </c>
      <c r="AU424" s="268">
        <f>IF(F424&gt;0,RevisedCalcs!$AB$53*F424,"")</f>
        <v>1.3526577539961098</v>
      </c>
      <c r="AV424" s="268" t="str">
        <f>IF(AU424&lt;&gt;"","",SUMIFS(RevisedCalcs!$AF$6:$BN$6,RevisedCalcs!$AF$4:$BN$4,"&lt;="&amp;AT424)/10^3*VLOOKUP(AK424,RevisedCalcs!$AE$65:$AJ$72,6,FALSE))</f>
        <v/>
      </c>
      <c r="AW424" s="270" t="str">
        <f ca="1">IF(AU424="","",IF(AR424=1,-AU424*OFFSET(RevisedCalcs!$AD$79,0,MATCH(E423*24*60,RevisedCalcs!$AE$80:$AI$80,1)),""))</f>
        <v/>
      </c>
      <c r="AX424" s="268">
        <f t="shared" ca="1" si="161"/>
        <v>1.3526577539961098</v>
      </c>
    </row>
    <row r="425" spans="1:50" x14ac:dyDescent="0.3">
      <c r="A425" s="41" t="s">
        <v>647</v>
      </c>
      <c r="B425" s="42">
        <v>49</v>
      </c>
      <c r="C425" s="68" t="s">
        <v>97</v>
      </c>
      <c r="D425" s="95">
        <v>38677.702777777777</v>
      </c>
      <c r="E425" s="96">
        <v>2.2453703703703702E-3</v>
      </c>
      <c r="F425" s="41">
        <v>1.1000000000000001</v>
      </c>
      <c r="G425" s="41">
        <v>2</v>
      </c>
      <c r="H425" s="97">
        <v>2.3171296292275656E-2</v>
      </c>
      <c r="I425" s="98" t="s">
        <v>693</v>
      </c>
      <c r="J425" s="99">
        <v>33.366666666666667</v>
      </c>
      <c r="K425" s="100">
        <v>40503.702777777777</v>
      </c>
      <c r="L425" s="46">
        <v>147.19999999999999</v>
      </c>
      <c r="M425" s="101">
        <v>38677.703472222223</v>
      </c>
      <c r="N425" s="102">
        <v>-2.9</v>
      </c>
      <c r="O425" s="46">
        <v>147.19999999999999</v>
      </c>
      <c r="P425" s="57">
        <v>-2.9</v>
      </c>
      <c r="Q425" s="50">
        <v>0.55611111111111111</v>
      </c>
      <c r="R425" s="103">
        <v>147.19999999999999</v>
      </c>
      <c r="S425" s="104">
        <v>142.03711960072445</v>
      </c>
      <c r="T425" s="57">
        <v>159.80000000000001</v>
      </c>
      <c r="U425" s="105"/>
      <c r="V425" s="57">
        <v>150.1</v>
      </c>
      <c r="W425" s="57">
        <f t="shared" si="142"/>
        <v>8.0628803992755422</v>
      </c>
      <c r="X425" s="86">
        <f t="shared" si="143"/>
        <v>97.253240000000005</v>
      </c>
      <c r="Y425" s="86" t="str">
        <f t="shared" si="144"/>
        <v/>
      </c>
      <c r="Z425" s="44">
        <f t="shared" si="145"/>
        <v>0</v>
      </c>
      <c r="AA425" s="44" t="str">
        <f t="shared" si="146"/>
        <v>o</v>
      </c>
      <c r="AB425" s="89">
        <f t="shared" si="162"/>
        <v>52.846759999999996</v>
      </c>
      <c r="AC425" s="89">
        <f t="shared" si="162"/>
        <v>0.52023999999999981</v>
      </c>
      <c r="AD425" s="44">
        <f t="shared" si="147"/>
        <v>1</v>
      </c>
      <c r="AE425" s="44">
        <v>2.4</v>
      </c>
      <c r="AF425" s="87">
        <f t="shared" si="154"/>
        <v>0</v>
      </c>
      <c r="AG425" s="44">
        <f t="shared" si="155"/>
        <v>0</v>
      </c>
      <c r="AH425" s="90">
        <f t="shared" si="148"/>
        <v>139.13711960072445</v>
      </c>
      <c r="AI425" s="91">
        <f t="shared" si="156"/>
        <v>49.946759999999998</v>
      </c>
      <c r="AJ425" s="82">
        <f t="shared" si="149"/>
        <v>-2.3797600000000001</v>
      </c>
      <c r="AK425" s="271">
        <f t="shared" si="157"/>
        <v>103</v>
      </c>
      <c r="AL425" s="271">
        <f>VLOOKUP(AK425,RevisedCalcs!$AE$65:$AJ$72,2,FALSE)</f>
        <v>45</v>
      </c>
      <c r="AM425" s="92" t="str">
        <f t="shared" si="150"/>
        <v>-10 to 0</v>
      </c>
      <c r="AN425" s="93">
        <f t="shared" si="151"/>
        <v>0</v>
      </c>
      <c r="AO425" s="93" t="str">
        <f t="shared" si="158"/>
        <v>o</v>
      </c>
      <c r="AP425" s="94" t="str">
        <f t="shared" si="152"/>
        <v/>
      </c>
      <c r="AQ425" s="54">
        <v>0</v>
      </c>
      <c r="AR425" s="214">
        <f t="shared" si="153"/>
        <v>0</v>
      </c>
      <c r="AS425" s="214">
        <f t="shared" si="159"/>
        <v>0</v>
      </c>
      <c r="AT425" s="282">
        <f t="shared" si="160"/>
        <v>3.2333333333333334</v>
      </c>
      <c r="AU425" s="268">
        <f>IF(F425&gt;0,RevisedCalcs!$AB$53*F425,"")</f>
        <v>0.15339417828821866</v>
      </c>
      <c r="AV425" s="268" t="str">
        <f>IF(AU425&lt;&gt;"","",SUMIFS(RevisedCalcs!$AF$6:$BN$6,RevisedCalcs!$AF$4:$BN$4,"&lt;="&amp;AT425)/10^3*VLOOKUP(AK425,RevisedCalcs!$AE$65:$AJ$72,6,FALSE))</f>
        <v/>
      </c>
      <c r="AW425" s="270" t="str">
        <f ca="1">IF(AU425="","",IF(AR425=1,-AU425*OFFSET(RevisedCalcs!$AD$79,0,MATCH(E424*24*60,RevisedCalcs!$AE$80:$AI$80,1)),""))</f>
        <v/>
      </c>
      <c r="AX425" s="268">
        <f t="shared" ca="1" si="161"/>
        <v>0.15339417828821866</v>
      </c>
    </row>
    <row r="426" spans="1:50" x14ac:dyDescent="0.3">
      <c r="A426" s="41" t="s">
        <v>647</v>
      </c>
      <c r="B426" s="42">
        <v>50</v>
      </c>
      <c r="C426" s="68" t="s">
        <v>99</v>
      </c>
      <c r="D426" s="95">
        <v>38677.847222222219</v>
      </c>
      <c r="E426" s="96">
        <v>2.3587962962962963E-2</v>
      </c>
      <c r="F426" s="41">
        <v>7.5</v>
      </c>
      <c r="G426" s="41">
        <v>2</v>
      </c>
      <c r="H426" s="97">
        <v>0.14219907407095889</v>
      </c>
      <c r="I426" s="98" t="s">
        <v>694</v>
      </c>
      <c r="J426" s="99">
        <v>204.76666666666668</v>
      </c>
      <c r="K426" s="100">
        <v>40503.847222222219</v>
      </c>
      <c r="L426" s="46">
        <v>86</v>
      </c>
      <c r="M426" s="101">
        <v>38677.828472222223</v>
      </c>
      <c r="N426" s="102">
        <v>-2</v>
      </c>
      <c r="O426" s="46">
        <v>86</v>
      </c>
      <c r="P426" s="57">
        <v>-2</v>
      </c>
      <c r="Q426" s="50">
        <v>3.4127777777777779</v>
      </c>
      <c r="R426" s="103">
        <v>86</v>
      </c>
      <c r="S426" s="104">
        <v>36.925878699072449</v>
      </c>
      <c r="T426" s="57">
        <v>181.4</v>
      </c>
      <c r="U426" s="105"/>
      <c r="V426" s="57">
        <v>88</v>
      </c>
      <c r="W426" s="57">
        <f t="shared" si="142"/>
        <v>51.074121300927551</v>
      </c>
      <c r="X426" s="86">
        <f t="shared" si="143"/>
        <v>35.598200000000006</v>
      </c>
      <c r="Y426" s="86" t="str">
        <f t="shared" si="144"/>
        <v/>
      </c>
      <c r="Z426" s="44">
        <f t="shared" si="145"/>
        <v>1</v>
      </c>
      <c r="AA426" s="44" t="str">
        <f t="shared" si="146"/>
        <v>+</v>
      </c>
      <c r="AB426" s="89">
        <f t="shared" si="162"/>
        <v>52.401799999999994</v>
      </c>
      <c r="AC426" s="89">
        <f t="shared" si="162"/>
        <v>0.27759999999999985</v>
      </c>
      <c r="AD426" s="44">
        <f t="shared" si="147"/>
        <v>1</v>
      </c>
      <c r="AE426" s="44">
        <v>2.4</v>
      </c>
      <c r="AF426" s="87">
        <f t="shared" si="154"/>
        <v>1</v>
      </c>
      <c r="AG426" s="44">
        <f t="shared" si="155"/>
        <v>0</v>
      </c>
      <c r="AH426" s="90">
        <f t="shared" si="148"/>
        <v>34.925878699072449</v>
      </c>
      <c r="AI426" s="91">
        <f t="shared" si="156"/>
        <v>50.401799999999994</v>
      </c>
      <c r="AJ426" s="82">
        <f t="shared" si="149"/>
        <v>-1.7224000000000002</v>
      </c>
      <c r="AK426" s="271">
        <f t="shared" si="157"/>
        <v>106</v>
      </c>
      <c r="AL426" s="271">
        <f>VLOOKUP(AK426,RevisedCalcs!$AE$65:$AJ$72,2,FALSE)</f>
        <v>240</v>
      </c>
      <c r="AM426" s="92" t="str">
        <f t="shared" si="150"/>
        <v>-10 to 0</v>
      </c>
      <c r="AN426" s="93">
        <f t="shared" si="151"/>
        <v>1</v>
      </c>
      <c r="AO426" s="93" t="str">
        <f t="shared" si="158"/>
        <v>+</v>
      </c>
      <c r="AP426" s="94" t="str">
        <f t="shared" si="152"/>
        <v/>
      </c>
      <c r="AQ426" s="54">
        <v>0</v>
      </c>
      <c r="AR426" s="214">
        <f t="shared" si="153"/>
        <v>0</v>
      </c>
      <c r="AS426" s="214">
        <f t="shared" si="159"/>
        <v>0</v>
      </c>
      <c r="AT426" s="282">
        <f t="shared" si="160"/>
        <v>33.966666666666669</v>
      </c>
      <c r="AU426" s="268">
        <f>IF(F426&gt;0,RevisedCalcs!$AB$53*F426,"")</f>
        <v>1.0458693974196724</v>
      </c>
      <c r="AV426" s="268" t="str">
        <f>IF(AU426&lt;&gt;"","",SUMIFS(RevisedCalcs!$AF$6:$BN$6,RevisedCalcs!$AF$4:$BN$4,"&lt;="&amp;AT426)/10^3*VLOOKUP(AK426,RevisedCalcs!$AE$65:$AJ$72,6,FALSE))</f>
        <v/>
      </c>
      <c r="AW426" s="270" t="str">
        <f ca="1">IF(AU426="","",IF(AR426=1,-AU426*OFFSET(RevisedCalcs!$AD$79,0,MATCH(E425*24*60,RevisedCalcs!$AE$80:$AI$80,1)),""))</f>
        <v/>
      </c>
      <c r="AX426" s="268">
        <f t="shared" ca="1" si="161"/>
        <v>1.0458693974196724</v>
      </c>
    </row>
    <row r="427" spans="1:50" x14ac:dyDescent="0.3">
      <c r="A427" s="41" t="s">
        <v>647</v>
      </c>
      <c r="B427" s="42">
        <v>51</v>
      </c>
      <c r="C427" s="68" t="s">
        <v>101</v>
      </c>
      <c r="D427" s="95">
        <v>38677.92083333333</v>
      </c>
      <c r="E427" s="96">
        <v>1.042824074074074E-2</v>
      </c>
      <c r="F427" s="41">
        <v>5.5</v>
      </c>
      <c r="G427" s="41">
        <v>2</v>
      </c>
      <c r="H427" s="97">
        <v>5.002314814919373E-2</v>
      </c>
      <c r="I427" s="98" t="s">
        <v>126</v>
      </c>
      <c r="J427" s="99">
        <v>72.033333333333331</v>
      </c>
      <c r="K427" s="100">
        <v>40503.92083333333</v>
      </c>
      <c r="L427" s="46">
        <v>114.8</v>
      </c>
      <c r="M427" s="101">
        <v>38677.911805555559</v>
      </c>
      <c r="N427" s="102">
        <v>-0.9</v>
      </c>
      <c r="O427" s="46">
        <v>114.8</v>
      </c>
      <c r="P427" s="57">
        <v>-0.9</v>
      </c>
      <c r="Q427" s="50">
        <v>1.2005555555555556</v>
      </c>
      <c r="R427" s="103">
        <v>114.8</v>
      </c>
      <c r="S427" s="104">
        <v>108.40922343508279</v>
      </c>
      <c r="T427" s="57">
        <v>163.4</v>
      </c>
      <c r="U427" s="105"/>
      <c r="V427" s="57">
        <v>115.7</v>
      </c>
      <c r="W427" s="57">
        <f t="shared" si="142"/>
        <v>7.2907765649172092</v>
      </c>
      <c r="X427" s="86">
        <f t="shared" si="143"/>
        <v>63.842040000000004</v>
      </c>
      <c r="Y427" s="86" t="str">
        <f t="shared" si="144"/>
        <v/>
      </c>
      <c r="Z427" s="44">
        <f t="shared" si="145"/>
        <v>0</v>
      </c>
      <c r="AA427" s="44" t="str">
        <f t="shared" si="146"/>
        <v>o</v>
      </c>
      <c r="AB427" s="89">
        <f t="shared" ref="AB427:AC446" si="163">(AB$3+AB$4*$N427)-$N427</f>
        <v>51.857959999999999</v>
      </c>
      <c r="AC427" s="89">
        <f t="shared" si="163"/>
        <v>-1.8959999999999977E-2</v>
      </c>
      <c r="AD427" s="44">
        <f t="shared" si="147"/>
        <v>1</v>
      </c>
      <c r="AE427" s="44">
        <v>2.4</v>
      </c>
      <c r="AF427" s="87">
        <f t="shared" si="154"/>
        <v>0</v>
      </c>
      <c r="AG427" s="44">
        <f t="shared" si="155"/>
        <v>0</v>
      </c>
      <c r="AH427" s="90">
        <f t="shared" si="148"/>
        <v>107.50922343508279</v>
      </c>
      <c r="AI427" s="91">
        <f t="shared" si="156"/>
        <v>50.95796</v>
      </c>
      <c r="AJ427" s="82">
        <f t="shared" si="149"/>
        <v>-0.91896</v>
      </c>
      <c r="AK427" s="271">
        <f t="shared" si="157"/>
        <v>104</v>
      </c>
      <c r="AL427" s="271">
        <f>VLOOKUP(AK427,RevisedCalcs!$AE$65:$AJ$72,2,FALSE)</f>
        <v>75</v>
      </c>
      <c r="AM427" s="92" t="str">
        <f t="shared" si="150"/>
        <v>-10 to 0</v>
      </c>
      <c r="AN427" s="93">
        <f t="shared" si="151"/>
        <v>0</v>
      </c>
      <c r="AO427" s="93" t="str">
        <f t="shared" si="158"/>
        <v>o</v>
      </c>
      <c r="AP427" s="94" t="str">
        <f t="shared" si="152"/>
        <v/>
      </c>
      <c r="AQ427" s="54">
        <v>0</v>
      </c>
      <c r="AR427" s="214">
        <f t="shared" si="153"/>
        <v>0</v>
      </c>
      <c r="AS427" s="214">
        <f t="shared" si="159"/>
        <v>0</v>
      </c>
      <c r="AT427" s="282">
        <f t="shared" si="160"/>
        <v>15.016666666666666</v>
      </c>
      <c r="AU427" s="268">
        <f>IF(F427&gt;0,RevisedCalcs!$AB$53*F427,"")</f>
        <v>0.76697089144109321</v>
      </c>
      <c r="AV427" s="268" t="str">
        <f>IF(AU427&lt;&gt;"","",SUMIFS(RevisedCalcs!$AF$6:$BN$6,RevisedCalcs!$AF$4:$BN$4,"&lt;="&amp;AT427)/10^3*VLOOKUP(AK427,RevisedCalcs!$AE$65:$AJ$72,6,FALSE))</f>
        <v/>
      </c>
      <c r="AW427" s="270" t="str">
        <f ca="1">IF(AU427="","",IF(AR427=1,-AU427*OFFSET(RevisedCalcs!$AD$79,0,MATCH(E426*24*60,RevisedCalcs!$AE$80:$AI$80,1)),""))</f>
        <v/>
      </c>
      <c r="AX427" s="268">
        <f t="shared" ca="1" si="161"/>
        <v>0.76697089144109321</v>
      </c>
    </row>
    <row r="428" spans="1:50" x14ac:dyDescent="0.3">
      <c r="A428" s="41" t="s">
        <v>647</v>
      </c>
      <c r="B428" s="42">
        <v>52</v>
      </c>
      <c r="C428" s="68" t="s">
        <v>103</v>
      </c>
      <c r="D428" s="95">
        <v>38677.95208333333</v>
      </c>
      <c r="E428" s="96">
        <v>1.1354166666666667E-2</v>
      </c>
      <c r="F428" s="41">
        <v>6.1</v>
      </c>
      <c r="G428" s="41">
        <v>2</v>
      </c>
      <c r="H428" s="97">
        <v>2.0821759258979E-2</v>
      </c>
      <c r="I428" s="98" t="s">
        <v>695</v>
      </c>
      <c r="J428" s="99">
        <v>29.983333333333334</v>
      </c>
      <c r="K428" s="100">
        <v>40503.95208333333</v>
      </c>
      <c r="L428" s="46">
        <v>143.6</v>
      </c>
      <c r="M428" s="101">
        <v>38677.953472222223</v>
      </c>
      <c r="N428" s="106">
        <v>1.0000000000000001E-5</v>
      </c>
      <c r="O428" s="46">
        <v>143.6</v>
      </c>
      <c r="P428" s="57">
        <v>0</v>
      </c>
      <c r="Q428" s="50">
        <v>0.49972222222222223</v>
      </c>
      <c r="R428" s="103">
        <v>143.6</v>
      </c>
      <c r="S428" s="104">
        <v>131.61264537126169</v>
      </c>
      <c r="T428" s="57">
        <v>154.4</v>
      </c>
      <c r="U428" s="105"/>
      <c r="V428" s="57">
        <v>143.6</v>
      </c>
      <c r="W428" s="57">
        <f t="shared" si="142"/>
        <v>11.987354628738302</v>
      </c>
      <c r="X428" s="86">
        <f t="shared" si="143"/>
        <v>92.187004943999995</v>
      </c>
      <c r="Y428" s="86" t="str">
        <f t="shared" si="144"/>
        <v/>
      </c>
      <c r="Z428" s="44">
        <f t="shared" si="145"/>
        <v>0</v>
      </c>
      <c r="AA428" s="44" t="str">
        <f t="shared" si="146"/>
        <v>o</v>
      </c>
      <c r="AB428" s="89">
        <f t="shared" si="163"/>
        <v>51.412995055999993</v>
      </c>
      <c r="AC428" s="89">
        <f t="shared" si="163"/>
        <v>-0.26160269600000002</v>
      </c>
      <c r="AD428" s="44">
        <f t="shared" si="147"/>
        <v>1</v>
      </c>
      <c r="AE428" s="44">
        <v>2.4</v>
      </c>
      <c r="AF428" s="87">
        <f t="shared" si="154"/>
        <v>0</v>
      </c>
      <c r="AG428" s="44">
        <f t="shared" si="155"/>
        <v>0</v>
      </c>
      <c r="AH428" s="90">
        <f t="shared" si="148"/>
        <v>131.61264537126169</v>
      </c>
      <c r="AI428" s="91">
        <f t="shared" si="156"/>
        <v>51.412995055999993</v>
      </c>
      <c r="AJ428" s="82">
        <f t="shared" si="149"/>
        <v>-0.26160269600000002</v>
      </c>
      <c r="AK428" s="271">
        <f t="shared" si="157"/>
        <v>102</v>
      </c>
      <c r="AL428" s="271">
        <f>VLOOKUP(AK428,RevisedCalcs!$AE$65:$AJ$72,2,FALSE)</f>
        <v>18</v>
      </c>
      <c r="AM428" s="92" t="str">
        <f t="shared" si="150"/>
        <v>0 to 10</v>
      </c>
      <c r="AN428" s="93">
        <f t="shared" si="151"/>
        <v>0</v>
      </c>
      <c r="AO428" s="93" t="str">
        <f t="shared" si="158"/>
        <v>o</v>
      </c>
      <c r="AP428" s="94" t="str">
        <f t="shared" si="152"/>
        <v/>
      </c>
      <c r="AQ428" s="54">
        <v>0</v>
      </c>
      <c r="AR428" s="214">
        <f t="shared" si="153"/>
        <v>0</v>
      </c>
      <c r="AS428" s="214">
        <f t="shared" si="159"/>
        <v>0</v>
      </c>
      <c r="AT428" s="282">
        <f t="shared" si="160"/>
        <v>16.350000000000001</v>
      </c>
      <c r="AU428" s="268">
        <f>IF(F428&gt;0,RevisedCalcs!$AB$53*F428,"")</f>
        <v>0.85064044323466692</v>
      </c>
      <c r="AV428" s="268" t="str">
        <f>IF(AU428&lt;&gt;"","",SUMIFS(RevisedCalcs!$AF$6:$BN$6,RevisedCalcs!$AF$4:$BN$4,"&lt;="&amp;AT428)/10^3*VLOOKUP(AK428,RevisedCalcs!$AE$65:$AJ$72,6,FALSE))</f>
        <v/>
      </c>
      <c r="AW428" s="270" t="str">
        <f ca="1">IF(AU428="","",IF(AR428=1,-AU428*OFFSET(RevisedCalcs!$AD$79,0,MATCH(E427*24*60,RevisedCalcs!$AE$80:$AI$80,1)),""))</f>
        <v/>
      </c>
      <c r="AX428" s="268">
        <f t="shared" ca="1" si="161"/>
        <v>0.85064044323466692</v>
      </c>
    </row>
    <row r="429" spans="1:50" x14ac:dyDescent="0.3">
      <c r="A429" s="41" t="s">
        <v>647</v>
      </c>
      <c r="B429" s="42">
        <v>53</v>
      </c>
      <c r="C429" s="68" t="s">
        <v>105</v>
      </c>
      <c r="D429" s="95">
        <v>38677.990277777775</v>
      </c>
      <c r="E429" s="96">
        <v>9.9074074074074082E-3</v>
      </c>
      <c r="F429" s="41">
        <v>4.9000000000000004</v>
      </c>
      <c r="G429" s="41">
        <v>2</v>
      </c>
      <c r="H429" s="97">
        <v>2.6840277780138422E-2</v>
      </c>
      <c r="I429" s="98" t="s">
        <v>696</v>
      </c>
      <c r="J429" s="99">
        <v>38.65</v>
      </c>
      <c r="K429" s="100">
        <v>40503.990277777775</v>
      </c>
      <c r="L429" s="46">
        <v>132.80000000000001</v>
      </c>
      <c r="M429" s="101">
        <v>38677.995138888888</v>
      </c>
      <c r="N429" s="106">
        <v>1.0000000000000001E-5</v>
      </c>
      <c r="O429" s="46">
        <v>132.80000000000001</v>
      </c>
      <c r="P429" s="57">
        <v>0</v>
      </c>
      <c r="Q429" s="50">
        <v>0.64416666666666667</v>
      </c>
      <c r="R429" s="103">
        <v>132.80000000000001</v>
      </c>
      <c r="S429" s="104">
        <v>116.82489052253477</v>
      </c>
      <c r="T429" s="57">
        <v>174.2</v>
      </c>
      <c r="U429" s="105"/>
      <c r="V429" s="57">
        <v>132.80000000000001</v>
      </c>
      <c r="W429" s="57">
        <f t="shared" si="142"/>
        <v>15.975109477465239</v>
      </c>
      <c r="X429" s="86">
        <f t="shared" si="143"/>
        <v>81.387004944000012</v>
      </c>
      <c r="Y429" s="86" t="str">
        <f t="shared" si="144"/>
        <v/>
      </c>
      <c r="Z429" s="44">
        <f t="shared" si="145"/>
        <v>0</v>
      </c>
      <c r="AA429" s="44" t="str">
        <f t="shared" si="146"/>
        <v>o</v>
      </c>
      <c r="AB429" s="89">
        <f t="shared" si="163"/>
        <v>51.412995055999993</v>
      </c>
      <c r="AC429" s="89">
        <f t="shared" si="163"/>
        <v>-0.26160269600000002</v>
      </c>
      <c r="AD429" s="44">
        <f t="shared" si="147"/>
        <v>1</v>
      </c>
      <c r="AE429" s="44">
        <v>2.4</v>
      </c>
      <c r="AF429" s="87">
        <f t="shared" si="154"/>
        <v>0</v>
      </c>
      <c r="AG429" s="44">
        <f t="shared" si="155"/>
        <v>0</v>
      </c>
      <c r="AH429" s="90">
        <f t="shared" si="148"/>
        <v>116.82489052253477</v>
      </c>
      <c r="AI429" s="91">
        <f t="shared" si="156"/>
        <v>51.412995055999993</v>
      </c>
      <c r="AJ429" s="82">
        <f t="shared" si="149"/>
        <v>-0.26160269600000002</v>
      </c>
      <c r="AK429" s="271">
        <f t="shared" si="157"/>
        <v>103</v>
      </c>
      <c r="AL429" s="271">
        <f>VLOOKUP(AK429,RevisedCalcs!$AE$65:$AJ$72,2,FALSE)</f>
        <v>45</v>
      </c>
      <c r="AM429" s="92" t="str">
        <f t="shared" si="150"/>
        <v>0 to 10</v>
      </c>
      <c r="AN429" s="93">
        <f t="shared" si="151"/>
        <v>0</v>
      </c>
      <c r="AO429" s="93" t="str">
        <f t="shared" si="158"/>
        <v>o</v>
      </c>
      <c r="AP429" s="94" t="str">
        <f t="shared" si="152"/>
        <v/>
      </c>
      <c r="AQ429" s="54">
        <v>0</v>
      </c>
      <c r="AR429" s="214">
        <f t="shared" si="153"/>
        <v>0</v>
      </c>
      <c r="AS429" s="214">
        <f t="shared" si="159"/>
        <v>0</v>
      </c>
      <c r="AT429" s="282">
        <f t="shared" si="160"/>
        <v>14.266666666666669</v>
      </c>
      <c r="AU429" s="268">
        <f>IF(F429&gt;0,RevisedCalcs!$AB$53*F429,"")</f>
        <v>0.68330133964751949</v>
      </c>
      <c r="AV429" s="268" t="str">
        <f>IF(AU429&lt;&gt;"","",SUMIFS(RevisedCalcs!$AF$6:$BN$6,RevisedCalcs!$AF$4:$BN$4,"&lt;="&amp;AT429)/10^3*VLOOKUP(AK429,RevisedCalcs!$AE$65:$AJ$72,6,FALSE))</f>
        <v/>
      </c>
      <c r="AW429" s="270" t="str">
        <f ca="1">IF(AU429="","",IF(AR429=1,-AU429*OFFSET(RevisedCalcs!$AD$79,0,MATCH(E428*24*60,RevisedCalcs!$AE$80:$AI$80,1)),""))</f>
        <v/>
      </c>
      <c r="AX429" s="268">
        <f t="shared" ca="1" si="161"/>
        <v>0.68330133964751949</v>
      </c>
    </row>
    <row r="430" spans="1:50" x14ac:dyDescent="0.3">
      <c r="A430" s="41" t="s">
        <v>647</v>
      </c>
      <c r="B430" s="42">
        <v>54</v>
      </c>
      <c r="C430" s="68" t="s">
        <v>107</v>
      </c>
      <c r="D430" s="95">
        <v>38678.521527777775</v>
      </c>
      <c r="E430" s="96">
        <v>1.8124999999999999E-2</v>
      </c>
      <c r="F430" s="41">
        <v>6.2</v>
      </c>
      <c r="G430" s="41">
        <v>3</v>
      </c>
      <c r="H430" s="97">
        <v>0.52134259259037208</v>
      </c>
      <c r="I430" s="98" t="s">
        <v>697</v>
      </c>
      <c r="J430" s="99">
        <v>750.73333333333335</v>
      </c>
      <c r="K430" s="100">
        <v>40504.521527777775</v>
      </c>
      <c r="L430" s="46">
        <v>78.8</v>
      </c>
      <c r="M430" s="101">
        <v>38678.536805555559</v>
      </c>
      <c r="N430" s="102">
        <v>-7.1</v>
      </c>
      <c r="O430" s="46">
        <v>78.8</v>
      </c>
      <c r="P430" s="57">
        <v>-7.1</v>
      </c>
      <c r="Q430" s="50">
        <v>12.512222222222222</v>
      </c>
      <c r="R430" s="103">
        <v>78.8</v>
      </c>
      <c r="S430" s="104">
        <v>0.80525488908586595</v>
      </c>
      <c r="T430" s="57">
        <v>152.6</v>
      </c>
      <c r="U430" s="105"/>
      <c r="V430" s="86">
        <v>85.899999999999991</v>
      </c>
      <c r="W430" s="86">
        <f t="shared" si="142"/>
        <v>85.094745110914118</v>
      </c>
      <c r="X430" s="86">
        <f t="shared" si="143"/>
        <v>30.976759999999992</v>
      </c>
      <c r="Y430" s="86" t="str">
        <f t="shared" si="144"/>
        <v>Y</v>
      </c>
      <c r="Z430" s="88">
        <f t="shared" si="145"/>
        <v>1</v>
      </c>
      <c r="AA430" s="88" t="str">
        <f t="shared" si="146"/>
        <v>+</v>
      </c>
      <c r="AB430" s="89">
        <f t="shared" si="163"/>
        <v>54.92324</v>
      </c>
      <c r="AC430" s="89">
        <f t="shared" si="163"/>
        <v>1.6525600000000003</v>
      </c>
      <c r="AD430" s="88">
        <f t="shared" si="147"/>
        <v>1</v>
      </c>
      <c r="AE430" s="88">
        <v>2.4</v>
      </c>
      <c r="AF430" s="87">
        <f t="shared" si="154"/>
        <v>1</v>
      </c>
      <c r="AG430" s="88">
        <f t="shared" si="155"/>
        <v>1</v>
      </c>
      <c r="AH430" s="90">
        <f t="shared" si="148"/>
        <v>-6.2947451109141337</v>
      </c>
      <c r="AI430" s="91">
        <f t="shared" si="156"/>
        <v>47.823239999999998</v>
      </c>
      <c r="AJ430" s="82">
        <f t="shared" si="149"/>
        <v>-5.4474399999999994</v>
      </c>
      <c r="AK430" s="271">
        <f t="shared" si="157"/>
        <v>108</v>
      </c>
      <c r="AL430" s="271">
        <f>VLOOKUP(AK430,RevisedCalcs!$AE$65:$AJ$72,2,FALSE)</f>
        <v>720</v>
      </c>
      <c r="AM430" s="92" t="str">
        <f t="shared" si="150"/>
        <v>-10 to 0</v>
      </c>
      <c r="AN430" s="93">
        <f t="shared" si="151"/>
        <v>1</v>
      </c>
      <c r="AO430" s="93" t="str">
        <f t="shared" si="158"/>
        <v>+</v>
      </c>
      <c r="AP430" s="94" t="str">
        <f t="shared" si="152"/>
        <v/>
      </c>
      <c r="AQ430" s="54">
        <v>0</v>
      </c>
      <c r="AR430" s="214">
        <f t="shared" si="153"/>
        <v>0</v>
      </c>
      <c r="AS430" s="214">
        <f t="shared" si="159"/>
        <v>0</v>
      </c>
      <c r="AT430" s="282">
        <f t="shared" si="160"/>
        <v>26.099999999999998</v>
      </c>
      <c r="AU430" s="268">
        <f>IF(F430&gt;0,RevisedCalcs!$AB$53*F430,"")</f>
        <v>0.86458536853359602</v>
      </c>
      <c r="AV430" s="268" t="str">
        <f>IF(AU430&lt;&gt;"","",SUMIFS(RevisedCalcs!$AF$6:$BN$6,RevisedCalcs!$AF$4:$BN$4,"&lt;="&amp;AT430)/10^3*VLOOKUP(AK430,RevisedCalcs!$AE$65:$AJ$72,6,FALSE))</f>
        <v/>
      </c>
      <c r="AW430" s="270" t="str">
        <f ca="1">IF(AU430="","",IF(AR430=1,-AU430*OFFSET(RevisedCalcs!$AD$79,0,MATCH(E429*24*60,RevisedCalcs!$AE$80:$AI$80,1)),""))</f>
        <v/>
      </c>
      <c r="AX430" s="268">
        <f t="shared" ca="1" si="161"/>
        <v>0.86458536853359602</v>
      </c>
    </row>
    <row r="431" spans="1:50" x14ac:dyDescent="0.3">
      <c r="A431" s="194" t="s">
        <v>647</v>
      </c>
      <c r="B431" s="205">
        <v>55</v>
      </c>
      <c r="C431" s="206" t="s">
        <v>109</v>
      </c>
      <c r="D431" s="207">
        <v>38678.586805555555</v>
      </c>
      <c r="E431" s="208">
        <v>1.2800925925925926E-2</v>
      </c>
      <c r="F431" s="194">
        <v>0</v>
      </c>
      <c r="G431" s="194">
        <v>3</v>
      </c>
      <c r="H431" s="195">
        <v>4.7152777777228039E-2</v>
      </c>
      <c r="I431" s="196" t="s">
        <v>698</v>
      </c>
      <c r="J431" s="197">
        <v>67.900000000000006</v>
      </c>
      <c r="K431" s="209">
        <v>40504.586805555555</v>
      </c>
      <c r="L431" s="199">
        <v>109.4</v>
      </c>
      <c r="M431" s="101">
        <v>38678.578472222223</v>
      </c>
      <c r="N431" s="200">
        <v>-8</v>
      </c>
      <c r="O431" s="199">
        <v>109.4</v>
      </c>
      <c r="P431" s="201">
        <v>-8</v>
      </c>
      <c r="Q431" s="202">
        <v>1.1316666666666668</v>
      </c>
      <c r="R431" s="203">
        <v>109.4</v>
      </c>
      <c r="S431" s="204">
        <v>98.39592990036256</v>
      </c>
      <c r="T431" s="201">
        <v>156.19999999999999</v>
      </c>
      <c r="U431" s="105"/>
      <c r="V431" s="57">
        <v>117.4</v>
      </c>
      <c r="W431" s="57">
        <f t="shared" si="142"/>
        <v>19.004070099637445</v>
      </c>
      <c r="X431" s="86">
        <f t="shared" si="143"/>
        <v>62.031800000000011</v>
      </c>
      <c r="Y431" s="86" t="str">
        <f t="shared" si="144"/>
        <v/>
      </c>
      <c r="Z431" s="44">
        <f t="shared" si="145"/>
        <v>0</v>
      </c>
      <c r="AA431" s="44" t="str">
        <f t="shared" si="146"/>
        <v>o</v>
      </c>
      <c r="AB431" s="89">
        <f t="shared" si="163"/>
        <v>55.368199999999995</v>
      </c>
      <c r="AC431" s="89">
        <f t="shared" si="163"/>
        <v>1.8952</v>
      </c>
      <c r="AD431" s="44">
        <f t="shared" si="147"/>
        <v>1</v>
      </c>
      <c r="AE431" s="44">
        <v>2.4</v>
      </c>
      <c r="AF431" s="87">
        <f t="shared" si="154"/>
        <v>0</v>
      </c>
      <c r="AG431" s="44">
        <f t="shared" si="155"/>
        <v>0</v>
      </c>
      <c r="AH431" s="90">
        <f t="shared" si="148"/>
        <v>90.39592990036256</v>
      </c>
      <c r="AI431" s="91">
        <f t="shared" si="156"/>
        <v>47.368199999999995</v>
      </c>
      <c r="AJ431" s="82">
        <f t="shared" si="149"/>
        <v>-6.1048</v>
      </c>
      <c r="AK431" s="271">
        <f t="shared" si="157"/>
        <v>104</v>
      </c>
      <c r="AL431" s="271">
        <f>VLOOKUP(AK431,RevisedCalcs!$AE$65:$AJ$72,2,FALSE)</f>
        <v>75</v>
      </c>
      <c r="AM431" s="92" t="str">
        <f t="shared" si="150"/>
        <v>-10 to 0</v>
      </c>
      <c r="AN431" s="93">
        <f t="shared" si="151"/>
        <v>0</v>
      </c>
      <c r="AO431" s="93" t="str">
        <f t="shared" si="158"/>
        <v>o</v>
      </c>
      <c r="AP431" s="94" t="str">
        <f t="shared" si="152"/>
        <v/>
      </c>
      <c r="AQ431" s="224">
        <v>1</v>
      </c>
      <c r="AR431" s="214">
        <f t="shared" si="153"/>
        <v>0</v>
      </c>
      <c r="AS431" s="214">
        <f t="shared" si="159"/>
        <v>0</v>
      </c>
      <c r="AT431" s="282">
        <f t="shared" si="160"/>
        <v>18.433333333333334</v>
      </c>
      <c r="AU431" s="268" t="str">
        <f>IF(F431&gt;0,RevisedCalcs!$AB$53*F431,"")</f>
        <v/>
      </c>
      <c r="AV431" s="268">
        <f>IF(AU431&lt;&gt;"","",SUMIFS(RevisedCalcs!$AF$6:$BN$6,RevisedCalcs!$AF$4:$BN$4,"&lt;="&amp;AT431)/10^3*VLOOKUP(AK431,RevisedCalcs!$AE$65:$AJ$72,6,FALSE))</f>
        <v>0.40379527728240155</v>
      </c>
      <c r="AW431" s="270" t="str">
        <f ca="1">IF(AU431="","",IF(AR431=1,-AU431*OFFSET(RevisedCalcs!$AD$79,0,MATCH(E430*24*60,RevisedCalcs!$AE$80:$AI$80,1)),""))</f>
        <v/>
      </c>
      <c r="AX431" s="268">
        <f t="shared" ca="1" si="161"/>
        <v>0.40379527728240155</v>
      </c>
    </row>
    <row r="432" spans="1:50" x14ac:dyDescent="0.3">
      <c r="A432" s="41" t="s">
        <v>647</v>
      </c>
      <c r="B432" s="42">
        <v>56</v>
      </c>
      <c r="C432" s="68" t="s">
        <v>111</v>
      </c>
      <c r="D432" s="95">
        <v>38678.601388888892</v>
      </c>
      <c r="E432" s="96">
        <v>1.4583333333333332E-2</v>
      </c>
      <c r="F432" s="41">
        <v>3.2</v>
      </c>
      <c r="G432" s="41">
        <v>3</v>
      </c>
      <c r="H432" s="97">
        <v>1.7824074093368836E-3</v>
      </c>
      <c r="I432" s="98" t="s">
        <v>699</v>
      </c>
      <c r="J432" s="99">
        <v>2.5666666666666664</v>
      </c>
      <c r="K432" s="100">
        <v>40504.601388888892</v>
      </c>
      <c r="L432" s="46">
        <v>159.80000000000001</v>
      </c>
      <c r="M432" s="101">
        <v>38678.614583333336</v>
      </c>
      <c r="N432" s="102">
        <v>-5.8</v>
      </c>
      <c r="O432" s="46">
        <v>159.80000000000001</v>
      </c>
      <c r="P432" s="57">
        <v>-5.8</v>
      </c>
      <c r="Q432" s="50">
        <v>4.2777777777777776E-2</v>
      </c>
      <c r="R432" s="103">
        <v>159.80000000000001</v>
      </c>
      <c r="S432" s="104">
        <v>159.02749666511497</v>
      </c>
      <c r="T432" s="57">
        <v>179.6</v>
      </c>
      <c r="U432" s="105"/>
      <c r="V432" s="57">
        <v>165.60000000000002</v>
      </c>
      <c r="W432" s="57">
        <f t="shared" si="142"/>
        <v>6.5725033348850559</v>
      </c>
      <c r="X432" s="86">
        <f t="shared" si="143"/>
        <v>111.31948000000003</v>
      </c>
      <c r="Y432" s="86" t="str">
        <f t="shared" si="144"/>
        <v/>
      </c>
      <c r="Z432" s="44">
        <f t="shared" si="145"/>
        <v>0</v>
      </c>
      <c r="AA432" s="44" t="str">
        <f t="shared" si="146"/>
        <v>o</v>
      </c>
      <c r="AB432" s="89">
        <f t="shared" si="163"/>
        <v>54.280519999999996</v>
      </c>
      <c r="AC432" s="89">
        <f t="shared" si="163"/>
        <v>1.3020800000000001</v>
      </c>
      <c r="AD432" s="44">
        <f t="shared" si="147"/>
        <v>1</v>
      </c>
      <c r="AE432" s="44">
        <v>2.4</v>
      </c>
      <c r="AF432" s="87">
        <f t="shared" si="154"/>
        <v>0</v>
      </c>
      <c r="AG432" s="44">
        <f t="shared" si="155"/>
        <v>0</v>
      </c>
      <c r="AH432" s="90">
        <f t="shared" si="148"/>
        <v>153.22749666511496</v>
      </c>
      <c r="AI432" s="91">
        <f t="shared" si="156"/>
        <v>48.480519999999999</v>
      </c>
      <c r="AJ432" s="82">
        <f t="shared" si="149"/>
        <v>-4.4979199999999997</v>
      </c>
      <c r="AK432" s="271">
        <f t="shared" si="157"/>
        <v>101</v>
      </c>
      <c r="AL432" s="271">
        <f>VLOOKUP(AK432,RevisedCalcs!$AE$65:$AJ$72,2,FALSE)</f>
        <v>3</v>
      </c>
      <c r="AM432" s="92" t="str">
        <f t="shared" si="150"/>
        <v>-10 to 0</v>
      </c>
      <c r="AN432" s="93">
        <f t="shared" si="151"/>
        <v>0</v>
      </c>
      <c r="AO432" s="93" t="str">
        <f t="shared" si="158"/>
        <v>o</v>
      </c>
      <c r="AP432" s="94" t="str">
        <f t="shared" si="152"/>
        <v/>
      </c>
      <c r="AQ432" s="54">
        <v>0</v>
      </c>
      <c r="AR432" s="214">
        <f t="shared" si="153"/>
        <v>1</v>
      </c>
      <c r="AS432" s="214">
        <f t="shared" si="159"/>
        <v>0</v>
      </c>
      <c r="AT432" s="282">
        <f t="shared" si="160"/>
        <v>21</v>
      </c>
      <c r="AU432" s="268">
        <f>IF(F432&gt;0,RevisedCalcs!$AB$53*F432,"")</f>
        <v>0.446237609565727</v>
      </c>
      <c r="AV432" s="268" t="str">
        <f>IF(AU432&lt;&gt;"","",SUMIFS(RevisedCalcs!$AF$6:$BN$6,RevisedCalcs!$AF$4:$BN$4,"&lt;="&amp;AT432)/10^3*VLOOKUP(AK432,RevisedCalcs!$AE$65:$AJ$72,6,FALSE))</f>
        <v/>
      </c>
      <c r="AW432" s="270">
        <f ca="1">IF(AU432="","",IF(AR432=1,-AU432*OFFSET(RevisedCalcs!$AD$79,0,MATCH(E431*24*60,RevisedCalcs!$AE$80:$AI$80,1)),""))</f>
        <v>-0.16573494297250058</v>
      </c>
      <c r="AX432" s="268">
        <f t="shared" ca="1" si="161"/>
        <v>0.28050266659322642</v>
      </c>
    </row>
    <row r="433" spans="1:50" x14ac:dyDescent="0.3">
      <c r="A433" s="41" t="s">
        <v>647</v>
      </c>
      <c r="B433" s="42">
        <v>57</v>
      </c>
      <c r="C433" s="68" t="s">
        <v>113</v>
      </c>
      <c r="D433" s="95">
        <v>38678.625</v>
      </c>
      <c r="E433" s="96">
        <v>3.2754629629629631E-3</v>
      </c>
      <c r="F433" s="41">
        <v>2.2999999999999998</v>
      </c>
      <c r="G433" s="41">
        <v>3</v>
      </c>
      <c r="H433" s="97">
        <v>9.0277777781011537E-3</v>
      </c>
      <c r="I433" s="98" t="s">
        <v>700</v>
      </c>
      <c r="J433" s="99">
        <v>13</v>
      </c>
      <c r="K433" s="100">
        <v>40504.625</v>
      </c>
      <c r="L433" s="46">
        <v>176</v>
      </c>
      <c r="M433" s="101">
        <v>38678.620138888888</v>
      </c>
      <c r="N433" s="102">
        <v>-5.0999999999999996</v>
      </c>
      <c r="O433" s="46">
        <v>176</v>
      </c>
      <c r="P433" s="57">
        <v>-5.0999999999999996</v>
      </c>
      <c r="Q433" s="50">
        <v>0.21666666666666667</v>
      </c>
      <c r="R433" s="103">
        <v>176</v>
      </c>
      <c r="S433" s="104">
        <v>168.1630889535991</v>
      </c>
      <c r="T433" s="57">
        <v>170.6</v>
      </c>
      <c r="U433" s="105"/>
      <c r="V433" s="57">
        <v>181.1</v>
      </c>
      <c r="W433" s="57">
        <f t="shared" si="142"/>
        <v>12.936911046400894</v>
      </c>
      <c r="X433" s="86">
        <f t="shared" si="143"/>
        <v>127.16556</v>
      </c>
      <c r="Y433" s="86" t="str">
        <f t="shared" si="144"/>
        <v/>
      </c>
      <c r="Z433" s="44">
        <f t="shared" si="145"/>
        <v>0</v>
      </c>
      <c r="AA433" s="44" t="str">
        <f t="shared" si="146"/>
        <v>o</v>
      </c>
      <c r="AB433" s="89">
        <f t="shared" si="163"/>
        <v>53.934439999999995</v>
      </c>
      <c r="AC433" s="89">
        <f t="shared" si="163"/>
        <v>1.1133599999999997</v>
      </c>
      <c r="AD433" s="44">
        <f t="shared" si="147"/>
        <v>1</v>
      </c>
      <c r="AE433" s="44">
        <v>2.4</v>
      </c>
      <c r="AF433" s="87">
        <f t="shared" si="154"/>
        <v>0</v>
      </c>
      <c r="AG433" s="44">
        <f t="shared" si="155"/>
        <v>0</v>
      </c>
      <c r="AH433" s="90">
        <f t="shared" si="148"/>
        <v>163.06308895359911</v>
      </c>
      <c r="AI433" s="91">
        <f t="shared" si="156"/>
        <v>48.834439999999994</v>
      </c>
      <c r="AJ433" s="82">
        <f t="shared" si="149"/>
        <v>-3.98664</v>
      </c>
      <c r="AK433" s="271">
        <f t="shared" si="157"/>
        <v>102</v>
      </c>
      <c r="AL433" s="271">
        <f>VLOOKUP(AK433,RevisedCalcs!$AE$65:$AJ$72,2,FALSE)</f>
        <v>18</v>
      </c>
      <c r="AM433" s="92" t="str">
        <f t="shared" si="150"/>
        <v>-10 to 0</v>
      </c>
      <c r="AN433" s="93">
        <f t="shared" si="151"/>
        <v>0</v>
      </c>
      <c r="AO433" s="93" t="str">
        <f t="shared" si="158"/>
        <v>o</v>
      </c>
      <c r="AP433" s="94" t="str">
        <f t="shared" si="152"/>
        <v/>
      </c>
      <c r="AQ433" s="54">
        <v>0</v>
      </c>
      <c r="AR433" s="214">
        <f t="shared" si="153"/>
        <v>0</v>
      </c>
      <c r="AS433" s="214">
        <f t="shared" si="159"/>
        <v>0</v>
      </c>
      <c r="AT433" s="282">
        <f t="shared" si="160"/>
        <v>4.7166666666666668</v>
      </c>
      <c r="AU433" s="268">
        <f>IF(F433&gt;0,RevisedCalcs!$AB$53*F433,"")</f>
        <v>0.32073328187536621</v>
      </c>
      <c r="AV433" s="268" t="str">
        <f>IF(AU433&lt;&gt;"","",SUMIFS(RevisedCalcs!$AF$6:$BN$6,RevisedCalcs!$AF$4:$BN$4,"&lt;="&amp;AT433)/10^3*VLOOKUP(AK433,RevisedCalcs!$AE$65:$AJ$72,6,FALSE))</f>
        <v/>
      </c>
      <c r="AW433" s="270" t="str">
        <f ca="1">IF(AU433="","",IF(AR433=1,-AU433*OFFSET(RevisedCalcs!$AD$79,0,MATCH(E432*24*60,RevisedCalcs!$AE$80:$AI$80,1)),""))</f>
        <v/>
      </c>
      <c r="AX433" s="268">
        <f t="shared" ca="1" si="161"/>
        <v>0.32073328187536621</v>
      </c>
    </row>
    <row r="434" spans="1:50" x14ac:dyDescent="0.3">
      <c r="A434" s="41" t="s">
        <v>647</v>
      </c>
      <c r="B434" s="42">
        <v>58</v>
      </c>
      <c r="C434" s="68" t="s">
        <v>115</v>
      </c>
      <c r="D434" s="95">
        <v>38678.640972222223</v>
      </c>
      <c r="E434" s="96">
        <v>7.3726851851851861E-3</v>
      </c>
      <c r="F434" s="41">
        <v>5.6</v>
      </c>
      <c r="G434" s="41">
        <v>3</v>
      </c>
      <c r="H434" s="97">
        <v>1.2696759258687962E-2</v>
      </c>
      <c r="I434" s="98" t="s">
        <v>701</v>
      </c>
      <c r="J434" s="99">
        <v>18.283333333333335</v>
      </c>
      <c r="K434" s="100">
        <v>40504.640972222223</v>
      </c>
      <c r="L434" s="46">
        <v>167</v>
      </c>
      <c r="M434" s="101">
        <v>38678.620138888888</v>
      </c>
      <c r="N434" s="102">
        <v>-5.0999999999999996</v>
      </c>
      <c r="O434" s="46">
        <v>167</v>
      </c>
      <c r="P434" s="57">
        <v>-5.0999999999999996</v>
      </c>
      <c r="Q434" s="50">
        <v>0.30472222222222223</v>
      </c>
      <c r="R434" s="103">
        <v>167</v>
      </c>
      <c r="S434" s="104">
        <v>153.98553454708414</v>
      </c>
      <c r="T434" s="57">
        <v>170.6</v>
      </c>
      <c r="U434" s="105"/>
      <c r="V434" s="57">
        <v>172.1</v>
      </c>
      <c r="W434" s="57">
        <f t="shared" si="142"/>
        <v>18.114465452915852</v>
      </c>
      <c r="X434" s="86">
        <f t="shared" si="143"/>
        <v>118.16556</v>
      </c>
      <c r="Y434" s="86" t="str">
        <f t="shared" si="144"/>
        <v/>
      </c>
      <c r="Z434" s="44">
        <f t="shared" si="145"/>
        <v>0</v>
      </c>
      <c r="AA434" s="44" t="str">
        <f t="shared" si="146"/>
        <v>o</v>
      </c>
      <c r="AB434" s="89">
        <f t="shared" si="163"/>
        <v>53.934439999999995</v>
      </c>
      <c r="AC434" s="89">
        <f t="shared" si="163"/>
        <v>1.1133599999999997</v>
      </c>
      <c r="AD434" s="44">
        <f t="shared" si="147"/>
        <v>1</v>
      </c>
      <c r="AE434" s="44">
        <v>2.4</v>
      </c>
      <c r="AF434" s="87">
        <f t="shared" si="154"/>
        <v>0</v>
      </c>
      <c r="AG434" s="44">
        <f t="shared" si="155"/>
        <v>0</v>
      </c>
      <c r="AH434" s="90">
        <f t="shared" si="148"/>
        <v>148.88553454708415</v>
      </c>
      <c r="AI434" s="91">
        <f t="shared" si="156"/>
        <v>48.834439999999994</v>
      </c>
      <c r="AJ434" s="82">
        <f t="shared" si="149"/>
        <v>-3.98664</v>
      </c>
      <c r="AK434" s="271">
        <f t="shared" si="157"/>
        <v>102</v>
      </c>
      <c r="AL434" s="271">
        <f>VLOOKUP(AK434,RevisedCalcs!$AE$65:$AJ$72,2,FALSE)</f>
        <v>18</v>
      </c>
      <c r="AM434" s="92" t="str">
        <f t="shared" si="150"/>
        <v>-10 to 0</v>
      </c>
      <c r="AN434" s="93">
        <f t="shared" si="151"/>
        <v>0</v>
      </c>
      <c r="AO434" s="93" t="str">
        <f t="shared" si="158"/>
        <v>o</v>
      </c>
      <c r="AP434" s="94" t="str">
        <f t="shared" si="152"/>
        <v/>
      </c>
      <c r="AQ434" s="54">
        <v>0</v>
      </c>
      <c r="AR434" s="214">
        <f t="shared" si="153"/>
        <v>0</v>
      </c>
      <c r="AS434" s="214">
        <f t="shared" si="159"/>
        <v>0</v>
      </c>
      <c r="AT434" s="282">
        <f t="shared" si="160"/>
        <v>10.616666666666667</v>
      </c>
      <c r="AU434" s="268">
        <f>IF(F434&gt;0,RevisedCalcs!$AB$53*F434,"")</f>
        <v>0.78091581674002208</v>
      </c>
      <c r="AV434" s="268" t="str">
        <f>IF(AU434&lt;&gt;"","",SUMIFS(RevisedCalcs!$AF$6:$BN$6,RevisedCalcs!$AF$4:$BN$4,"&lt;="&amp;AT434)/10^3*VLOOKUP(AK434,RevisedCalcs!$AE$65:$AJ$72,6,FALSE))</f>
        <v/>
      </c>
      <c r="AW434" s="270" t="str">
        <f ca="1">IF(AU434="","",IF(AR434=1,-AU434*OFFSET(RevisedCalcs!$AD$79,0,MATCH(E433*24*60,RevisedCalcs!$AE$80:$AI$80,1)),""))</f>
        <v/>
      </c>
      <c r="AX434" s="268">
        <f t="shared" ca="1" si="161"/>
        <v>0.78091581674002208</v>
      </c>
    </row>
    <row r="435" spans="1:50" x14ac:dyDescent="0.3">
      <c r="A435" s="41" t="s">
        <v>647</v>
      </c>
      <c r="B435" s="42">
        <v>59</v>
      </c>
      <c r="C435" s="68" t="s">
        <v>117</v>
      </c>
      <c r="D435" s="95">
        <v>38678.652777777781</v>
      </c>
      <c r="E435" s="96">
        <v>2.2569444444444447E-3</v>
      </c>
      <c r="F435" s="41">
        <v>1.1000000000000001</v>
      </c>
      <c r="G435" s="41">
        <v>3</v>
      </c>
      <c r="H435" s="97">
        <v>4.432870373420883E-3</v>
      </c>
      <c r="I435" s="98" t="s">
        <v>702</v>
      </c>
      <c r="J435" s="99">
        <v>6.3833333333333337</v>
      </c>
      <c r="K435" s="100">
        <v>40504.652777777781</v>
      </c>
      <c r="L435" s="46">
        <v>177.8</v>
      </c>
      <c r="M435" s="101">
        <v>38678.661805555559</v>
      </c>
      <c r="N435" s="102">
        <v>-2.9</v>
      </c>
      <c r="O435" s="46">
        <v>177.8</v>
      </c>
      <c r="P435" s="57">
        <v>-2.9</v>
      </c>
      <c r="Q435" s="50">
        <v>0.10638888888888889</v>
      </c>
      <c r="R435" s="103">
        <v>177.8</v>
      </c>
      <c r="S435" s="104">
        <v>165.6902491412084</v>
      </c>
      <c r="T435" s="57">
        <v>170.6</v>
      </c>
      <c r="U435" s="105"/>
      <c r="V435" s="57">
        <v>180.70000000000002</v>
      </c>
      <c r="W435" s="57">
        <f t="shared" si="142"/>
        <v>15.00975085879162</v>
      </c>
      <c r="X435" s="86">
        <f t="shared" si="143"/>
        <v>127.85324000000003</v>
      </c>
      <c r="Y435" s="86" t="str">
        <f t="shared" si="144"/>
        <v/>
      </c>
      <c r="Z435" s="44">
        <f t="shared" si="145"/>
        <v>0</v>
      </c>
      <c r="AA435" s="44" t="str">
        <f t="shared" si="146"/>
        <v>o</v>
      </c>
      <c r="AB435" s="89">
        <f t="shared" si="163"/>
        <v>52.846759999999996</v>
      </c>
      <c r="AC435" s="89">
        <f t="shared" si="163"/>
        <v>0.52023999999999981</v>
      </c>
      <c r="AD435" s="44">
        <f t="shared" si="147"/>
        <v>1</v>
      </c>
      <c r="AE435" s="44">
        <v>2.4</v>
      </c>
      <c r="AF435" s="87">
        <f t="shared" si="154"/>
        <v>0</v>
      </c>
      <c r="AG435" s="44">
        <f t="shared" si="155"/>
        <v>0</v>
      </c>
      <c r="AH435" s="90">
        <f t="shared" si="148"/>
        <v>162.79024914120839</v>
      </c>
      <c r="AI435" s="91">
        <f t="shared" si="156"/>
        <v>49.946759999999998</v>
      </c>
      <c r="AJ435" s="82">
        <f t="shared" si="149"/>
        <v>-2.3797600000000001</v>
      </c>
      <c r="AK435" s="271">
        <f t="shared" si="157"/>
        <v>102</v>
      </c>
      <c r="AL435" s="271">
        <f>VLOOKUP(AK435,RevisedCalcs!$AE$65:$AJ$72,2,FALSE)</f>
        <v>18</v>
      </c>
      <c r="AM435" s="92" t="str">
        <f t="shared" si="150"/>
        <v>-10 to 0</v>
      </c>
      <c r="AN435" s="93">
        <f t="shared" si="151"/>
        <v>0</v>
      </c>
      <c r="AO435" s="93" t="str">
        <f t="shared" si="158"/>
        <v>o</v>
      </c>
      <c r="AP435" s="94" t="str">
        <f t="shared" si="152"/>
        <v/>
      </c>
      <c r="AQ435" s="54">
        <v>0</v>
      </c>
      <c r="AR435" s="214">
        <f t="shared" si="153"/>
        <v>0</v>
      </c>
      <c r="AS435" s="214">
        <f t="shared" si="159"/>
        <v>0</v>
      </c>
      <c r="AT435" s="282">
        <f t="shared" si="160"/>
        <v>3.25</v>
      </c>
      <c r="AU435" s="268">
        <f>IF(F435&gt;0,RevisedCalcs!$AB$53*F435,"")</f>
        <v>0.15339417828821866</v>
      </c>
      <c r="AV435" s="268" t="str">
        <f>IF(AU435&lt;&gt;"","",SUMIFS(RevisedCalcs!$AF$6:$BN$6,RevisedCalcs!$AF$4:$BN$4,"&lt;="&amp;AT435)/10^3*VLOOKUP(AK435,RevisedCalcs!$AE$65:$AJ$72,6,FALSE))</f>
        <v/>
      </c>
      <c r="AW435" s="270" t="str">
        <f ca="1">IF(AU435="","",IF(AR435=1,-AU435*OFFSET(RevisedCalcs!$AD$79,0,MATCH(E434*24*60,RevisedCalcs!$AE$80:$AI$80,1)),""))</f>
        <v/>
      </c>
      <c r="AX435" s="268">
        <f t="shared" ca="1" si="161"/>
        <v>0.15339417828821866</v>
      </c>
    </row>
    <row r="436" spans="1:50" x14ac:dyDescent="0.3">
      <c r="A436" s="41" t="s">
        <v>647</v>
      </c>
      <c r="B436" s="42">
        <v>60</v>
      </c>
      <c r="C436" s="68" t="s">
        <v>119</v>
      </c>
      <c r="D436" s="95">
        <v>38679.51666666667</v>
      </c>
      <c r="E436" s="96">
        <v>2.1145833333333332E-2</v>
      </c>
      <c r="F436" s="41">
        <v>8</v>
      </c>
      <c r="G436" s="41">
        <v>4</v>
      </c>
      <c r="H436" s="97">
        <v>0.86163194444816327</v>
      </c>
      <c r="I436" s="98" t="s">
        <v>703</v>
      </c>
      <c r="J436" s="99">
        <v>1240.75</v>
      </c>
      <c r="K436" s="100">
        <v>40505.51666666667</v>
      </c>
      <c r="L436" s="46">
        <v>75.2</v>
      </c>
      <c r="M436" s="101">
        <v>38679.536805555559</v>
      </c>
      <c r="N436" s="102">
        <v>1</v>
      </c>
      <c r="O436" s="46">
        <v>75.2</v>
      </c>
      <c r="P436" s="57">
        <v>1</v>
      </c>
      <c r="Q436" s="50">
        <v>20.679166666666667</v>
      </c>
      <c r="R436" s="103">
        <v>75.2</v>
      </c>
      <c r="S436" s="104">
        <v>2.1951645434569622E-2</v>
      </c>
      <c r="T436" s="57">
        <v>179.6</v>
      </c>
      <c r="U436" s="105"/>
      <c r="V436" s="86">
        <v>74.2</v>
      </c>
      <c r="W436" s="86">
        <f t="shared" si="142"/>
        <v>74.178048354565433</v>
      </c>
      <c r="X436" s="86">
        <f t="shared" si="143"/>
        <v>23.281400000000005</v>
      </c>
      <c r="Y436" s="86" t="str">
        <f t="shared" si="144"/>
        <v>Y</v>
      </c>
      <c r="Z436" s="88">
        <f t="shared" si="145"/>
        <v>1</v>
      </c>
      <c r="AA436" s="88" t="str">
        <f t="shared" si="146"/>
        <v>+</v>
      </c>
      <c r="AB436" s="89">
        <f t="shared" si="163"/>
        <v>50.918599999999998</v>
      </c>
      <c r="AC436" s="89">
        <f t="shared" si="163"/>
        <v>-0.53119999999999989</v>
      </c>
      <c r="AD436" s="88">
        <f t="shared" si="147"/>
        <v>1</v>
      </c>
      <c r="AE436" s="88">
        <v>2.4</v>
      </c>
      <c r="AF436" s="87">
        <f t="shared" si="154"/>
        <v>1</v>
      </c>
      <c r="AG436" s="88">
        <f t="shared" si="155"/>
        <v>1</v>
      </c>
      <c r="AH436" s="90">
        <f t="shared" si="148"/>
        <v>1.0219516454345696</v>
      </c>
      <c r="AI436" s="91">
        <f t="shared" si="156"/>
        <v>51.918599999999998</v>
      </c>
      <c r="AJ436" s="82">
        <f t="shared" si="149"/>
        <v>0.46880000000000011</v>
      </c>
      <c r="AK436" s="271">
        <f t="shared" si="157"/>
        <v>108</v>
      </c>
      <c r="AL436" s="271">
        <f>VLOOKUP(AK436,RevisedCalcs!$AE$65:$AJ$72,2,FALSE)</f>
        <v>720</v>
      </c>
      <c r="AM436" s="92" t="str">
        <f t="shared" si="150"/>
        <v>0 to 10</v>
      </c>
      <c r="AN436" s="93">
        <f t="shared" si="151"/>
        <v>1</v>
      </c>
      <c r="AO436" s="93" t="str">
        <f t="shared" si="158"/>
        <v>+</v>
      </c>
      <c r="AP436" s="94" t="str">
        <f t="shared" si="152"/>
        <v/>
      </c>
      <c r="AQ436" s="54">
        <v>0</v>
      </c>
      <c r="AR436" s="214">
        <f t="shared" si="153"/>
        <v>0</v>
      </c>
      <c r="AS436" s="214">
        <f t="shared" si="159"/>
        <v>0</v>
      </c>
      <c r="AT436" s="282">
        <f t="shared" si="160"/>
        <v>30.449999999999996</v>
      </c>
      <c r="AU436" s="268">
        <f>IF(F436&gt;0,RevisedCalcs!$AB$53*F436,"")</f>
        <v>1.1155940239143174</v>
      </c>
      <c r="AV436" s="268" t="str">
        <f>IF(AU436&lt;&gt;"","",SUMIFS(RevisedCalcs!$AF$6:$BN$6,RevisedCalcs!$AF$4:$BN$4,"&lt;="&amp;AT436)/10^3*VLOOKUP(AK436,RevisedCalcs!$AE$65:$AJ$72,6,FALSE))</f>
        <v/>
      </c>
      <c r="AW436" s="270" t="str">
        <f ca="1">IF(AU436="","",IF(AR436=1,-AU436*OFFSET(RevisedCalcs!$AD$79,0,MATCH(E435*24*60,RevisedCalcs!$AE$80:$AI$80,1)),""))</f>
        <v/>
      </c>
      <c r="AX436" s="268">
        <f t="shared" ca="1" si="161"/>
        <v>1.1155940239143174</v>
      </c>
    </row>
    <row r="437" spans="1:50" x14ac:dyDescent="0.3">
      <c r="A437" s="41" t="s">
        <v>704</v>
      </c>
      <c r="B437" s="42">
        <v>2</v>
      </c>
      <c r="C437" s="68" t="s">
        <v>232</v>
      </c>
      <c r="D437" s="95">
        <v>38664.54583333333</v>
      </c>
      <c r="E437" s="96">
        <v>8.9583333333333338E-3</v>
      </c>
      <c r="F437" s="41">
        <v>3.3</v>
      </c>
      <c r="G437" s="41">
        <v>3</v>
      </c>
      <c r="H437" s="97">
        <v>2.6238425925839692E-2</v>
      </c>
      <c r="I437" s="98" t="s">
        <v>705</v>
      </c>
      <c r="J437" s="99">
        <v>37.783333333333331</v>
      </c>
      <c r="K437" s="100">
        <v>40490.54583333333</v>
      </c>
      <c r="L437" s="46">
        <v>136.4</v>
      </c>
      <c r="M437" s="101">
        <v>38664.536805555559</v>
      </c>
      <c r="N437" s="102">
        <v>-5.0999999999999996</v>
      </c>
      <c r="O437" s="46">
        <v>136.4</v>
      </c>
      <c r="P437" s="57">
        <v>-5.0999999999999996</v>
      </c>
      <c r="Q437" s="50">
        <v>0.62972222222222218</v>
      </c>
      <c r="R437" s="103">
        <v>136.4</v>
      </c>
      <c r="S437" s="104">
        <v>155.70305973319719</v>
      </c>
      <c r="T437" s="57">
        <v>197.6</v>
      </c>
      <c r="U437" s="105"/>
      <c r="V437" s="57">
        <v>141.5</v>
      </c>
      <c r="W437" s="57">
        <f t="shared" si="142"/>
        <v>14.203059733197193</v>
      </c>
      <c r="X437" s="86">
        <f t="shared" si="143"/>
        <v>87.565560000000005</v>
      </c>
      <c r="Y437" s="86" t="str">
        <f t="shared" si="144"/>
        <v/>
      </c>
      <c r="Z437" s="44">
        <f t="shared" si="145"/>
        <v>0</v>
      </c>
      <c r="AA437" s="44" t="str">
        <f t="shared" si="146"/>
        <v>o</v>
      </c>
      <c r="AB437" s="89">
        <f t="shared" si="163"/>
        <v>53.934439999999995</v>
      </c>
      <c r="AC437" s="89">
        <f t="shared" si="163"/>
        <v>1.1133599999999997</v>
      </c>
      <c r="AD437" s="44">
        <f t="shared" si="147"/>
        <v>1</v>
      </c>
      <c r="AE437" s="44">
        <v>2.4</v>
      </c>
      <c r="AF437" s="87">
        <f t="shared" si="154"/>
        <v>0</v>
      </c>
      <c r="AG437" s="44">
        <f t="shared" si="155"/>
        <v>0</v>
      </c>
      <c r="AH437" s="90">
        <f t="shared" si="148"/>
        <v>150.6030597331972</v>
      </c>
      <c r="AI437" s="91">
        <f t="shared" si="156"/>
        <v>48.834439999999994</v>
      </c>
      <c r="AJ437" s="82">
        <f t="shared" si="149"/>
        <v>-3.98664</v>
      </c>
      <c r="AK437" s="271">
        <f t="shared" si="157"/>
        <v>103</v>
      </c>
      <c r="AL437" s="271">
        <f>VLOOKUP(AK437,RevisedCalcs!$AE$65:$AJ$72,2,FALSE)</f>
        <v>45</v>
      </c>
      <c r="AM437" s="92" t="str">
        <f t="shared" si="150"/>
        <v>-10 to 0</v>
      </c>
      <c r="AN437" s="93">
        <f t="shared" si="151"/>
        <v>0</v>
      </c>
      <c r="AO437" s="93" t="str">
        <f t="shared" si="158"/>
        <v>o</v>
      </c>
      <c r="AP437" s="94" t="str">
        <f t="shared" si="152"/>
        <v/>
      </c>
      <c r="AQ437" s="54">
        <v>0</v>
      </c>
      <c r="AR437" s="214">
        <f t="shared" si="153"/>
        <v>0</v>
      </c>
      <c r="AS437" s="214">
        <f t="shared" si="159"/>
        <v>0</v>
      </c>
      <c r="AT437" s="282">
        <f t="shared" si="160"/>
        <v>12.900000000000002</v>
      </c>
      <c r="AU437" s="268">
        <f>IF(F437&gt;0,RevisedCalcs!$AB$53*F437,"")</f>
        <v>0.46018253486465588</v>
      </c>
      <c r="AV437" s="268" t="str">
        <f>IF(AU437&lt;&gt;"","",SUMIFS(RevisedCalcs!$AF$6:$BN$6,RevisedCalcs!$AF$4:$BN$4,"&lt;="&amp;AT437)/10^3*VLOOKUP(AK437,RevisedCalcs!$AE$65:$AJ$72,6,FALSE))</f>
        <v/>
      </c>
      <c r="AW437" s="270" t="str">
        <f ca="1">IF(AU437="","",IF(AR437=1,-AU437*OFFSET(RevisedCalcs!$AD$79,0,MATCH(E436*24*60,RevisedCalcs!$AE$80:$AI$80,1)),""))</f>
        <v/>
      </c>
      <c r="AX437" s="268">
        <f t="shared" ca="1" si="161"/>
        <v>0.46018253486465588</v>
      </c>
    </row>
    <row r="438" spans="1:50" x14ac:dyDescent="0.3">
      <c r="A438" s="41" t="s">
        <v>704</v>
      </c>
      <c r="B438" s="42">
        <v>3</v>
      </c>
      <c r="C438" s="68" t="s">
        <v>234</v>
      </c>
      <c r="D438" s="95">
        <v>38664.76458333333</v>
      </c>
      <c r="E438" s="96">
        <v>1.6041666666666666E-2</v>
      </c>
      <c r="F438" s="41">
        <v>7.3</v>
      </c>
      <c r="G438" s="41">
        <v>3</v>
      </c>
      <c r="H438" s="97">
        <v>0.20979166666802485</v>
      </c>
      <c r="I438" s="98" t="s">
        <v>706</v>
      </c>
      <c r="J438" s="99">
        <v>302.10000000000002</v>
      </c>
      <c r="K438" s="100">
        <v>40490.76458333333</v>
      </c>
      <c r="L438" s="46">
        <v>71.599999999999994</v>
      </c>
      <c r="M438" s="101">
        <v>38664.745138888888</v>
      </c>
      <c r="N438" s="102">
        <v>-2.9</v>
      </c>
      <c r="O438" s="46">
        <v>71.599999999999994</v>
      </c>
      <c r="P438" s="57">
        <v>-2.9</v>
      </c>
      <c r="Q438" s="50">
        <v>5.0350000000000001</v>
      </c>
      <c r="R438" s="103">
        <v>71.599999999999994</v>
      </c>
      <c r="S438" s="104">
        <v>22.670824422247168</v>
      </c>
      <c r="T438" s="57">
        <v>197.6</v>
      </c>
      <c r="U438" s="105"/>
      <c r="V438" s="57">
        <v>74.5</v>
      </c>
      <c r="W438" s="57">
        <f t="shared" si="142"/>
        <v>51.829175577752835</v>
      </c>
      <c r="X438" s="86">
        <f t="shared" si="143"/>
        <v>21.653240000000004</v>
      </c>
      <c r="Y438" s="86" t="str">
        <f t="shared" si="144"/>
        <v/>
      </c>
      <c r="Z438" s="44">
        <f t="shared" si="145"/>
        <v>1</v>
      </c>
      <c r="AA438" s="44" t="str">
        <f t="shared" si="146"/>
        <v>+</v>
      </c>
      <c r="AB438" s="89">
        <f t="shared" si="163"/>
        <v>52.846759999999996</v>
      </c>
      <c r="AC438" s="89">
        <f t="shared" si="163"/>
        <v>0.52023999999999981</v>
      </c>
      <c r="AD438" s="44">
        <f t="shared" si="147"/>
        <v>1</v>
      </c>
      <c r="AE438" s="44">
        <v>2.4</v>
      </c>
      <c r="AF438" s="87">
        <f t="shared" si="154"/>
        <v>1</v>
      </c>
      <c r="AG438" s="44">
        <f t="shared" si="155"/>
        <v>0</v>
      </c>
      <c r="AH438" s="90">
        <f t="shared" si="148"/>
        <v>19.77082442224717</v>
      </c>
      <c r="AI438" s="91">
        <f t="shared" si="156"/>
        <v>49.946759999999998</v>
      </c>
      <c r="AJ438" s="82">
        <f t="shared" si="149"/>
        <v>-2.3797600000000001</v>
      </c>
      <c r="AK438" s="271">
        <f t="shared" si="157"/>
        <v>106</v>
      </c>
      <c r="AL438" s="271">
        <f>VLOOKUP(AK438,RevisedCalcs!$AE$65:$AJ$72,2,FALSE)</f>
        <v>240</v>
      </c>
      <c r="AM438" s="92" t="str">
        <f t="shared" si="150"/>
        <v>-10 to 0</v>
      </c>
      <c r="AN438" s="93">
        <f t="shared" si="151"/>
        <v>1</v>
      </c>
      <c r="AO438" s="93" t="str">
        <f t="shared" si="158"/>
        <v>+</v>
      </c>
      <c r="AP438" s="94" t="str">
        <f t="shared" si="152"/>
        <v/>
      </c>
      <c r="AQ438" s="54">
        <v>0</v>
      </c>
      <c r="AR438" s="214">
        <f t="shared" si="153"/>
        <v>0</v>
      </c>
      <c r="AS438" s="214">
        <f t="shared" si="159"/>
        <v>0</v>
      </c>
      <c r="AT438" s="282">
        <f t="shared" si="160"/>
        <v>23.1</v>
      </c>
      <c r="AU438" s="268">
        <f>IF(F438&gt;0,RevisedCalcs!$AB$53*F438,"")</f>
        <v>1.0179795468218147</v>
      </c>
      <c r="AV438" s="268" t="str">
        <f>IF(AU438&lt;&gt;"","",SUMIFS(RevisedCalcs!$AF$6:$BN$6,RevisedCalcs!$AF$4:$BN$4,"&lt;="&amp;AT438)/10^3*VLOOKUP(AK438,RevisedCalcs!$AE$65:$AJ$72,6,FALSE))</f>
        <v/>
      </c>
      <c r="AW438" s="270" t="str">
        <f ca="1">IF(AU438="","",IF(AR438=1,-AU438*OFFSET(RevisedCalcs!$AD$79,0,MATCH(E437*24*60,RevisedCalcs!$AE$80:$AI$80,1)),""))</f>
        <v/>
      </c>
      <c r="AX438" s="268">
        <f t="shared" ca="1" si="161"/>
        <v>1.0179795468218147</v>
      </c>
    </row>
    <row r="439" spans="1:50" x14ac:dyDescent="0.3">
      <c r="A439" s="41" t="s">
        <v>704</v>
      </c>
      <c r="B439" s="42">
        <v>4</v>
      </c>
      <c r="C439" s="68" t="s">
        <v>236</v>
      </c>
      <c r="D439" s="95">
        <v>38665.402777777781</v>
      </c>
      <c r="E439" s="96">
        <v>1.1967592592592592E-2</v>
      </c>
      <c r="F439" s="41">
        <v>9</v>
      </c>
      <c r="G439" s="41">
        <v>4</v>
      </c>
      <c r="H439" s="97">
        <v>0.62215277778159361</v>
      </c>
      <c r="I439" s="98" t="s">
        <v>707</v>
      </c>
      <c r="J439" s="99">
        <v>895.9</v>
      </c>
      <c r="K439" s="100">
        <v>40491.402777777781</v>
      </c>
      <c r="L439" s="46">
        <v>51.8</v>
      </c>
      <c r="M439" s="101">
        <v>38665.411805555559</v>
      </c>
      <c r="N439" s="102">
        <v>12</v>
      </c>
      <c r="O439" s="46">
        <v>51.8</v>
      </c>
      <c r="P439" s="57">
        <v>12</v>
      </c>
      <c r="Q439" s="50">
        <v>14.931666666666667</v>
      </c>
      <c r="R439" s="103">
        <v>51.8</v>
      </c>
      <c r="S439" s="104">
        <v>0.28921829188227477</v>
      </c>
      <c r="T439" s="57">
        <v>195.8</v>
      </c>
      <c r="U439" s="105"/>
      <c r="V439" s="86">
        <v>39.799999999999997</v>
      </c>
      <c r="W439" s="86">
        <f t="shared" si="142"/>
        <v>39.510781708117719</v>
      </c>
      <c r="X439" s="86">
        <f t="shared" si="143"/>
        <v>5.6801999999999992</v>
      </c>
      <c r="Y439" s="86" t="str">
        <f t="shared" si="144"/>
        <v>Y</v>
      </c>
      <c r="Z439" s="88">
        <f t="shared" si="145"/>
        <v>1</v>
      </c>
      <c r="AA439" s="88" t="str">
        <f t="shared" si="146"/>
        <v>+</v>
      </c>
      <c r="AB439" s="89">
        <f t="shared" si="163"/>
        <v>45.480199999999996</v>
      </c>
      <c r="AC439" s="89">
        <f t="shared" si="163"/>
        <v>-3.4967999999999986</v>
      </c>
      <c r="AD439" s="88">
        <f t="shared" si="147"/>
        <v>1</v>
      </c>
      <c r="AE439" s="88">
        <v>2.4</v>
      </c>
      <c r="AF439" s="87">
        <f t="shared" si="154"/>
        <v>1</v>
      </c>
      <c r="AG439" s="88">
        <f t="shared" si="155"/>
        <v>1</v>
      </c>
      <c r="AH439" s="90">
        <f t="shared" si="148"/>
        <v>12.289218291882275</v>
      </c>
      <c r="AI439" s="91">
        <f t="shared" si="156"/>
        <v>57.480199999999996</v>
      </c>
      <c r="AJ439" s="82">
        <f t="shared" si="149"/>
        <v>8.5032000000000014</v>
      </c>
      <c r="AK439" s="271">
        <f t="shared" si="157"/>
        <v>108</v>
      </c>
      <c r="AL439" s="271">
        <f>VLOOKUP(AK439,RevisedCalcs!$AE$65:$AJ$72,2,FALSE)</f>
        <v>720</v>
      </c>
      <c r="AM439" s="92" t="str">
        <f t="shared" si="150"/>
        <v>10 to 20</v>
      </c>
      <c r="AN439" s="93">
        <f t="shared" si="151"/>
        <v>1</v>
      </c>
      <c r="AO439" s="93" t="str">
        <f t="shared" si="158"/>
        <v>+</v>
      </c>
      <c r="AP439" s="94" t="str">
        <f t="shared" si="152"/>
        <v/>
      </c>
      <c r="AQ439" s="54">
        <v>0</v>
      </c>
      <c r="AR439" s="214">
        <f t="shared" si="153"/>
        <v>0</v>
      </c>
      <c r="AS439" s="214">
        <f t="shared" si="159"/>
        <v>0</v>
      </c>
      <c r="AT439" s="282">
        <f t="shared" si="160"/>
        <v>17.233333333333334</v>
      </c>
      <c r="AU439" s="268">
        <f>IF(F439&gt;0,RevisedCalcs!$AB$53*F439,"")</f>
        <v>1.2550432769036071</v>
      </c>
      <c r="AV439" s="268" t="str">
        <f>IF(AU439&lt;&gt;"","",SUMIFS(RevisedCalcs!$AF$6:$BN$6,RevisedCalcs!$AF$4:$BN$4,"&lt;="&amp;AT439)/10^3*VLOOKUP(AK439,RevisedCalcs!$AE$65:$AJ$72,6,FALSE))</f>
        <v/>
      </c>
      <c r="AW439" s="270" t="str">
        <f ca="1">IF(AU439="","",IF(AR439=1,-AU439*OFFSET(RevisedCalcs!$AD$79,0,MATCH(E438*24*60,RevisedCalcs!$AE$80:$AI$80,1)),""))</f>
        <v/>
      </c>
      <c r="AX439" s="268">
        <f t="shared" ca="1" si="161"/>
        <v>1.2550432769036071</v>
      </c>
    </row>
    <row r="440" spans="1:50" x14ac:dyDescent="0.3">
      <c r="A440" s="194" t="s">
        <v>704</v>
      </c>
      <c r="B440" s="205">
        <v>5</v>
      </c>
      <c r="C440" s="206" t="s">
        <v>238</v>
      </c>
      <c r="D440" s="207">
        <v>38665.486805555556</v>
      </c>
      <c r="E440" s="208">
        <v>5.2430555555555555E-3</v>
      </c>
      <c r="F440" s="194">
        <v>0</v>
      </c>
      <c r="G440" s="194">
        <v>4</v>
      </c>
      <c r="H440" s="195">
        <v>7.2060185178997926E-2</v>
      </c>
      <c r="I440" s="196" t="s">
        <v>708</v>
      </c>
      <c r="J440" s="197">
        <v>103.76666666666667</v>
      </c>
      <c r="K440" s="209">
        <v>40491.486805555556</v>
      </c>
      <c r="L440" s="199">
        <v>84.2</v>
      </c>
      <c r="M440" s="225">
        <v>38665.495138888888</v>
      </c>
      <c r="N440" s="200">
        <v>12</v>
      </c>
      <c r="O440" s="199">
        <v>84.2</v>
      </c>
      <c r="P440" s="201">
        <v>12</v>
      </c>
      <c r="Q440" s="202">
        <v>1.7294444444444443</v>
      </c>
      <c r="R440" s="203">
        <v>84.2</v>
      </c>
      <c r="S440" s="204">
        <v>86.933450212072856</v>
      </c>
      <c r="T440" s="201">
        <v>159.80000000000001</v>
      </c>
      <c r="U440" s="105"/>
      <c r="V440" s="57">
        <v>72.2</v>
      </c>
      <c r="W440" s="57">
        <f t="shared" si="142"/>
        <v>14.733450212072853</v>
      </c>
      <c r="X440" s="86">
        <f t="shared" si="143"/>
        <v>26.719800000000006</v>
      </c>
      <c r="Y440" s="86" t="str">
        <f t="shared" si="144"/>
        <v/>
      </c>
      <c r="Z440" s="44">
        <f t="shared" si="145"/>
        <v>0</v>
      </c>
      <c r="AA440" s="44" t="str">
        <f t="shared" si="146"/>
        <v>o</v>
      </c>
      <c r="AB440" s="89">
        <f t="shared" si="163"/>
        <v>45.480199999999996</v>
      </c>
      <c r="AC440" s="89">
        <f t="shared" si="163"/>
        <v>-3.4967999999999986</v>
      </c>
      <c r="AD440" s="44">
        <f t="shared" si="147"/>
        <v>1</v>
      </c>
      <c r="AE440" s="44">
        <v>2.4</v>
      </c>
      <c r="AF440" s="87">
        <f t="shared" si="154"/>
        <v>0</v>
      </c>
      <c r="AG440" s="44">
        <f t="shared" si="155"/>
        <v>0</v>
      </c>
      <c r="AH440" s="90">
        <f t="shared" si="148"/>
        <v>98.933450212072856</v>
      </c>
      <c r="AI440" s="91">
        <f t="shared" si="156"/>
        <v>57.480199999999996</v>
      </c>
      <c r="AJ440" s="82">
        <f t="shared" si="149"/>
        <v>8.5032000000000014</v>
      </c>
      <c r="AK440" s="271">
        <f t="shared" si="157"/>
        <v>105</v>
      </c>
      <c r="AL440" s="271">
        <f>VLOOKUP(AK440,RevisedCalcs!$AE$65:$AJ$72,2,FALSE)</f>
        <v>105</v>
      </c>
      <c r="AM440" s="92" t="str">
        <f t="shared" si="150"/>
        <v>10 to 20</v>
      </c>
      <c r="AN440" s="93">
        <f t="shared" si="151"/>
        <v>0</v>
      </c>
      <c r="AO440" s="93" t="str">
        <f t="shared" si="158"/>
        <v>o</v>
      </c>
      <c r="AP440" s="94" t="str">
        <f t="shared" si="152"/>
        <v/>
      </c>
      <c r="AQ440" s="224">
        <v>1</v>
      </c>
      <c r="AR440" s="214">
        <f t="shared" si="153"/>
        <v>0</v>
      </c>
      <c r="AS440" s="214">
        <f t="shared" si="159"/>
        <v>0</v>
      </c>
      <c r="AT440" s="282">
        <f t="shared" si="160"/>
        <v>7.55</v>
      </c>
      <c r="AU440" s="268" t="str">
        <f>IF(F440&gt;0,RevisedCalcs!$AB$53*F440,"")</f>
        <v/>
      </c>
      <c r="AV440" s="268">
        <f>IF(AU440&lt;&gt;"","",SUMIFS(RevisedCalcs!$AF$6:$BN$6,RevisedCalcs!$AF$4:$BN$4,"&lt;="&amp;AT440)/10^3*VLOOKUP(AK440,RevisedCalcs!$AE$65:$AJ$72,6,FALSE))</f>
        <v>0.33495870286158208</v>
      </c>
      <c r="AW440" s="270" t="str">
        <f ca="1">IF(AU440="","",IF(AR440=1,-AU440*OFFSET(RevisedCalcs!$AD$79,0,MATCH(E439*24*60,RevisedCalcs!$AE$80:$AI$80,1)),""))</f>
        <v/>
      </c>
      <c r="AX440" s="268">
        <f t="shared" ca="1" si="161"/>
        <v>0.33495870286158208</v>
      </c>
    </row>
    <row r="441" spans="1:50" x14ac:dyDescent="0.3">
      <c r="A441" s="41" t="s">
        <v>704</v>
      </c>
      <c r="B441" s="42">
        <v>6</v>
      </c>
      <c r="C441" s="68" t="s">
        <v>240</v>
      </c>
      <c r="D441" s="95">
        <v>38665.500694444447</v>
      </c>
      <c r="E441" s="96">
        <v>4.7569444444444447E-3</v>
      </c>
      <c r="F441" s="41">
        <v>3.7</v>
      </c>
      <c r="G441" s="41">
        <v>4</v>
      </c>
      <c r="H441" s="97">
        <v>8.6458333316841163E-3</v>
      </c>
      <c r="I441" s="98" t="s">
        <v>709</v>
      </c>
      <c r="J441" s="99">
        <v>12.45</v>
      </c>
      <c r="K441" s="100">
        <v>40491.500694444447</v>
      </c>
      <c r="L441" s="46">
        <v>194</v>
      </c>
      <c r="M441" s="101">
        <v>38665.495138888888</v>
      </c>
      <c r="N441" s="102">
        <v>12</v>
      </c>
      <c r="O441" s="46">
        <v>194</v>
      </c>
      <c r="P441" s="57">
        <v>12</v>
      </c>
      <c r="Q441" s="50">
        <v>0.20749999999999999</v>
      </c>
      <c r="R441" s="103">
        <v>194</v>
      </c>
      <c r="S441" s="104">
        <v>135.10196642380529</v>
      </c>
      <c r="T441" s="57">
        <v>197.6</v>
      </c>
      <c r="U441" s="105"/>
      <c r="V441" s="57">
        <v>182</v>
      </c>
      <c r="W441" s="57">
        <f t="shared" si="142"/>
        <v>46.898033576194706</v>
      </c>
      <c r="X441" s="86">
        <f t="shared" si="143"/>
        <v>136.5198</v>
      </c>
      <c r="Y441" s="86" t="str">
        <f t="shared" si="144"/>
        <v/>
      </c>
      <c r="Z441" s="44">
        <f t="shared" si="145"/>
        <v>0</v>
      </c>
      <c r="AA441" s="44" t="str">
        <f t="shared" si="146"/>
        <v>o</v>
      </c>
      <c r="AB441" s="89">
        <f t="shared" si="163"/>
        <v>45.480199999999996</v>
      </c>
      <c r="AC441" s="89">
        <f t="shared" si="163"/>
        <v>-3.4967999999999986</v>
      </c>
      <c r="AD441" s="44">
        <f t="shared" si="147"/>
        <v>1</v>
      </c>
      <c r="AE441" s="44">
        <v>2.4</v>
      </c>
      <c r="AF441" s="87">
        <f t="shared" si="154"/>
        <v>1</v>
      </c>
      <c r="AG441" s="44">
        <f t="shared" si="155"/>
        <v>0</v>
      </c>
      <c r="AH441" s="90">
        <f t="shared" si="148"/>
        <v>147.10196642380529</v>
      </c>
      <c r="AI441" s="91">
        <f t="shared" si="156"/>
        <v>57.480199999999996</v>
      </c>
      <c r="AJ441" s="82">
        <f t="shared" si="149"/>
        <v>8.5032000000000014</v>
      </c>
      <c r="AK441" s="271">
        <f t="shared" si="157"/>
        <v>102</v>
      </c>
      <c r="AL441" s="271">
        <f>VLOOKUP(AK441,RevisedCalcs!$AE$65:$AJ$72,2,FALSE)</f>
        <v>18</v>
      </c>
      <c r="AM441" s="92" t="str">
        <f t="shared" si="150"/>
        <v>10 to 20</v>
      </c>
      <c r="AN441" s="93">
        <f t="shared" si="151"/>
        <v>0</v>
      </c>
      <c r="AO441" s="93" t="str">
        <f t="shared" si="158"/>
        <v>o</v>
      </c>
      <c r="AP441" s="94" t="str">
        <f t="shared" si="152"/>
        <v/>
      </c>
      <c r="AQ441" s="54">
        <v>0</v>
      </c>
      <c r="AR441" s="214">
        <f t="shared" si="153"/>
        <v>1</v>
      </c>
      <c r="AS441" s="214">
        <f t="shared" si="159"/>
        <v>0</v>
      </c>
      <c r="AT441" s="282">
        <f t="shared" si="160"/>
        <v>6.85</v>
      </c>
      <c r="AU441" s="268">
        <f>IF(F441&gt;0,RevisedCalcs!$AB$53*F441,"")</f>
        <v>0.51596223606037184</v>
      </c>
      <c r="AV441" s="268" t="str">
        <f>IF(AU441&lt;&gt;"","",SUMIFS(RevisedCalcs!$AF$6:$BN$6,RevisedCalcs!$AF$4:$BN$4,"&lt;="&amp;AT441)/10^3*VLOOKUP(AK441,RevisedCalcs!$AE$65:$AJ$72,6,FALSE))</f>
        <v/>
      </c>
      <c r="AW441" s="270">
        <f ca="1">IF(AU441="","",IF(AR441=1,-AU441*OFFSET(RevisedCalcs!$AD$79,0,MATCH(E440*24*60,RevisedCalcs!$AE$80:$AI$80,1)),""))</f>
        <v>-0.24130381540148285</v>
      </c>
      <c r="AX441" s="268">
        <f t="shared" ca="1" si="161"/>
        <v>0.27465842065888901</v>
      </c>
    </row>
    <row r="442" spans="1:50" x14ac:dyDescent="0.3">
      <c r="A442" s="41" t="s">
        <v>704</v>
      </c>
      <c r="B442" s="42">
        <v>7</v>
      </c>
      <c r="C442" s="68" t="s">
        <v>242</v>
      </c>
      <c r="D442" s="95">
        <v>38666.424305555556</v>
      </c>
      <c r="E442" s="96">
        <v>1.0787037037037038E-2</v>
      </c>
      <c r="F442" s="41">
        <v>8.9</v>
      </c>
      <c r="G442" s="41">
        <v>5</v>
      </c>
      <c r="H442" s="97">
        <v>0.91885416666627862</v>
      </c>
      <c r="I442" s="98" t="s">
        <v>710</v>
      </c>
      <c r="J442" s="99">
        <v>1323.15</v>
      </c>
      <c r="K442" s="100">
        <v>40492.424305555556</v>
      </c>
      <c r="L442" s="46">
        <v>50</v>
      </c>
      <c r="M442" s="101">
        <v>38666.411805555559</v>
      </c>
      <c r="N442" s="102">
        <v>10.9</v>
      </c>
      <c r="O442" s="46">
        <v>50</v>
      </c>
      <c r="P442" s="57">
        <v>10.9</v>
      </c>
      <c r="Q442" s="50">
        <v>22.052500000000002</v>
      </c>
      <c r="R442" s="103">
        <v>50</v>
      </c>
      <c r="S442" s="104">
        <v>1.3334618360817174E-2</v>
      </c>
      <c r="T442" s="57">
        <v>195.8</v>
      </c>
      <c r="U442" s="105"/>
      <c r="V442" s="86">
        <v>39.1</v>
      </c>
      <c r="W442" s="86">
        <f t="shared" si="142"/>
        <v>39.086665381639186</v>
      </c>
      <c r="X442" s="86">
        <f t="shared" si="143"/>
        <v>6.924039999999998</v>
      </c>
      <c r="Y442" s="86" t="str">
        <f t="shared" si="144"/>
        <v>Y</v>
      </c>
      <c r="Z442" s="88">
        <f t="shared" si="145"/>
        <v>1</v>
      </c>
      <c r="AA442" s="88" t="str">
        <f t="shared" si="146"/>
        <v>+</v>
      </c>
      <c r="AB442" s="89">
        <f t="shared" si="163"/>
        <v>46.024039999999999</v>
      </c>
      <c r="AC442" s="89">
        <f t="shared" si="163"/>
        <v>-3.2002399999999991</v>
      </c>
      <c r="AD442" s="88">
        <f t="shared" si="147"/>
        <v>1</v>
      </c>
      <c r="AE442" s="88">
        <v>2.4</v>
      </c>
      <c r="AF442" s="87">
        <f t="shared" si="154"/>
        <v>1</v>
      </c>
      <c r="AG442" s="88">
        <f t="shared" si="155"/>
        <v>1</v>
      </c>
      <c r="AH442" s="90">
        <f t="shared" si="148"/>
        <v>10.913334618360818</v>
      </c>
      <c r="AI442" s="91">
        <f t="shared" si="156"/>
        <v>56.924039999999998</v>
      </c>
      <c r="AJ442" s="82">
        <f t="shared" si="149"/>
        <v>7.6997600000000013</v>
      </c>
      <c r="AK442" s="271">
        <f t="shared" si="157"/>
        <v>108</v>
      </c>
      <c r="AL442" s="271">
        <f>VLOOKUP(AK442,RevisedCalcs!$AE$65:$AJ$72,2,FALSE)</f>
        <v>720</v>
      </c>
      <c r="AM442" s="92" t="str">
        <f t="shared" si="150"/>
        <v>10 to 20</v>
      </c>
      <c r="AN442" s="93">
        <f t="shared" si="151"/>
        <v>1</v>
      </c>
      <c r="AO442" s="93" t="str">
        <f t="shared" si="158"/>
        <v>+</v>
      </c>
      <c r="AP442" s="94" t="str">
        <f t="shared" si="152"/>
        <v/>
      </c>
      <c r="AQ442" s="54">
        <v>0</v>
      </c>
      <c r="AR442" s="214">
        <f t="shared" si="153"/>
        <v>0</v>
      </c>
      <c r="AS442" s="214">
        <f t="shared" si="159"/>
        <v>0</v>
      </c>
      <c r="AT442" s="282">
        <f t="shared" si="160"/>
        <v>15.533333333333333</v>
      </c>
      <c r="AU442" s="268">
        <f>IF(F442&gt;0,RevisedCalcs!$AB$53*F442,"")</f>
        <v>1.2410983516046781</v>
      </c>
      <c r="AV442" s="268" t="str">
        <f>IF(AU442&lt;&gt;"","",SUMIFS(RevisedCalcs!$AF$6:$BN$6,RevisedCalcs!$AF$4:$BN$4,"&lt;="&amp;AT442)/10^3*VLOOKUP(AK442,RevisedCalcs!$AE$65:$AJ$72,6,FALSE))</f>
        <v/>
      </c>
      <c r="AW442" s="270" t="str">
        <f ca="1">IF(AU442="","",IF(AR442=1,-AU442*OFFSET(RevisedCalcs!$AD$79,0,MATCH(E441*24*60,RevisedCalcs!$AE$80:$AI$80,1)),""))</f>
        <v/>
      </c>
      <c r="AX442" s="268">
        <f t="shared" ca="1" si="161"/>
        <v>1.2410983516046781</v>
      </c>
    </row>
    <row r="443" spans="1:50" x14ac:dyDescent="0.3">
      <c r="A443" s="41" t="s">
        <v>704</v>
      </c>
      <c r="B443" s="42">
        <v>8</v>
      </c>
      <c r="C443" s="68" t="s">
        <v>244</v>
      </c>
      <c r="D443" s="95">
        <v>38666.572916666664</v>
      </c>
      <c r="E443" s="96">
        <v>1.4421296296296295E-2</v>
      </c>
      <c r="F443" s="41">
        <v>4</v>
      </c>
      <c r="G443" s="41">
        <v>5</v>
      </c>
      <c r="H443" s="97">
        <v>0.13782407407416031</v>
      </c>
      <c r="I443" s="98" t="s">
        <v>711</v>
      </c>
      <c r="J443" s="99">
        <v>198.46666666666667</v>
      </c>
      <c r="K443" s="100">
        <v>40492.572916666664</v>
      </c>
      <c r="L443" s="46">
        <v>46.4</v>
      </c>
      <c r="M443" s="101">
        <v>38666.578472222223</v>
      </c>
      <c r="N443" s="102">
        <v>14</v>
      </c>
      <c r="O443" s="46">
        <v>46.4</v>
      </c>
      <c r="P443" s="57">
        <v>14</v>
      </c>
      <c r="Q443" s="50">
        <v>3.3077777777777779</v>
      </c>
      <c r="R443" s="103">
        <v>46.4</v>
      </c>
      <c r="S443" s="104">
        <v>43.419778022921058</v>
      </c>
      <c r="T443" s="57">
        <v>197.6</v>
      </c>
      <c r="U443" s="105"/>
      <c r="V443" s="57">
        <v>32.4</v>
      </c>
      <c r="W443" s="57">
        <f t="shared" si="142"/>
        <v>11.019778022921059</v>
      </c>
      <c r="X443" s="86">
        <f t="shared" si="143"/>
        <v>12.0914</v>
      </c>
      <c r="Y443" s="86" t="str">
        <f t="shared" si="144"/>
        <v/>
      </c>
      <c r="Z443" s="44">
        <f t="shared" si="145"/>
        <v>0</v>
      </c>
      <c r="AA443" s="44" t="str">
        <f t="shared" si="146"/>
        <v>o</v>
      </c>
      <c r="AB443" s="89">
        <f t="shared" si="163"/>
        <v>44.491399999999999</v>
      </c>
      <c r="AC443" s="89">
        <f t="shared" si="163"/>
        <v>-4.0359999999999996</v>
      </c>
      <c r="AD443" s="44">
        <f t="shared" si="147"/>
        <v>1</v>
      </c>
      <c r="AE443" s="44">
        <v>2.4</v>
      </c>
      <c r="AF443" s="87">
        <f t="shared" si="154"/>
        <v>0</v>
      </c>
      <c r="AG443" s="44">
        <f t="shared" si="155"/>
        <v>0</v>
      </c>
      <c r="AH443" s="90">
        <f t="shared" si="148"/>
        <v>57.419778022921058</v>
      </c>
      <c r="AI443" s="91">
        <f t="shared" si="156"/>
        <v>58.491399999999999</v>
      </c>
      <c r="AJ443" s="82">
        <f t="shared" si="149"/>
        <v>9.9640000000000004</v>
      </c>
      <c r="AK443" s="271">
        <f t="shared" si="157"/>
        <v>106</v>
      </c>
      <c r="AL443" s="271">
        <f>VLOOKUP(AK443,RevisedCalcs!$AE$65:$AJ$72,2,FALSE)</f>
        <v>240</v>
      </c>
      <c r="AM443" s="92" t="str">
        <f t="shared" si="150"/>
        <v>10 to 20</v>
      </c>
      <c r="AN443" s="93">
        <f t="shared" si="151"/>
        <v>0</v>
      </c>
      <c r="AO443" s="93" t="str">
        <f t="shared" si="158"/>
        <v>o</v>
      </c>
      <c r="AP443" s="94" t="str">
        <f t="shared" si="152"/>
        <v/>
      </c>
      <c r="AQ443" s="54">
        <v>0</v>
      </c>
      <c r="AR443" s="214">
        <f t="shared" si="153"/>
        <v>0</v>
      </c>
      <c r="AS443" s="214">
        <f t="shared" si="159"/>
        <v>0</v>
      </c>
      <c r="AT443" s="282">
        <f t="shared" si="160"/>
        <v>20.766666666666666</v>
      </c>
      <c r="AU443" s="268">
        <f>IF(F443&gt;0,RevisedCalcs!$AB$53*F443,"")</f>
        <v>0.55779701195715869</v>
      </c>
      <c r="AV443" s="268" t="str">
        <f>IF(AU443&lt;&gt;"","",SUMIFS(RevisedCalcs!$AF$6:$BN$6,RevisedCalcs!$AF$4:$BN$4,"&lt;="&amp;AT443)/10^3*VLOOKUP(AK443,RevisedCalcs!$AE$65:$AJ$72,6,FALSE))</f>
        <v/>
      </c>
      <c r="AW443" s="270" t="str">
        <f ca="1">IF(AU443="","",IF(AR443=1,-AU443*OFFSET(RevisedCalcs!$AD$79,0,MATCH(E442*24*60,RevisedCalcs!$AE$80:$AI$80,1)),""))</f>
        <v/>
      </c>
      <c r="AX443" s="268">
        <f t="shared" ca="1" si="161"/>
        <v>0.55779701195715869</v>
      </c>
    </row>
    <row r="444" spans="1:50" x14ac:dyDescent="0.3">
      <c r="A444" s="41" t="s">
        <v>704</v>
      </c>
      <c r="B444" s="42">
        <v>9</v>
      </c>
      <c r="C444" s="68" t="s">
        <v>245</v>
      </c>
      <c r="D444" s="95">
        <v>38666.606944444444</v>
      </c>
      <c r="E444" s="96">
        <v>7.5694444444444446E-3</v>
      </c>
      <c r="F444" s="41">
        <v>1.4</v>
      </c>
      <c r="G444" s="41">
        <v>5</v>
      </c>
      <c r="H444" s="97">
        <v>1.9606481480877846E-2</v>
      </c>
      <c r="I444" s="98" t="s">
        <v>712</v>
      </c>
      <c r="J444" s="99">
        <v>28.233333333333334</v>
      </c>
      <c r="K444" s="100">
        <v>40492.606944444444</v>
      </c>
      <c r="L444" s="46">
        <v>145.4</v>
      </c>
      <c r="M444" s="101">
        <v>38666.620138888888</v>
      </c>
      <c r="N444" s="102">
        <v>12.9</v>
      </c>
      <c r="O444" s="46">
        <v>145.4</v>
      </c>
      <c r="P444" s="57">
        <v>12.9</v>
      </c>
      <c r="Q444" s="50">
        <v>0.47055555555555556</v>
      </c>
      <c r="R444" s="103">
        <v>145.4</v>
      </c>
      <c r="S444" s="104">
        <v>150.65938262898482</v>
      </c>
      <c r="T444" s="57">
        <v>195.8</v>
      </c>
      <c r="U444" s="105"/>
      <c r="V444" s="57">
        <v>132.5</v>
      </c>
      <c r="W444" s="57">
        <f t="shared" si="142"/>
        <v>18.159382628984815</v>
      </c>
      <c r="X444" s="86">
        <f t="shared" si="143"/>
        <v>87.464759999999998</v>
      </c>
      <c r="Y444" s="86" t="str">
        <f t="shared" si="144"/>
        <v/>
      </c>
      <c r="Z444" s="44">
        <f t="shared" si="145"/>
        <v>0</v>
      </c>
      <c r="AA444" s="44" t="str">
        <f t="shared" si="146"/>
        <v>o</v>
      </c>
      <c r="AB444" s="89">
        <f t="shared" si="163"/>
        <v>45.035240000000002</v>
      </c>
      <c r="AC444" s="89">
        <f t="shared" si="163"/>
        <v>-3.7394399999999983</v>
      </c>
      <c r="AD444" s="44">
        <f t="shared" si="147"/>
        <v>1</v>
      </c>
      <c r="AE444" s="44">
        <v>2.4</v>
      </c>
      <c r="AF444" s="87">
        <f t="shared" si="154"/>
        <v>0</v>
      </c>
      <c r="AG444" s="44">
        <f t="shared" si="155"/>
        <v>0</v>
      </c>
      <c r="AH444" s="90">
        <f t="shared" si="148"/>
        <v>163.55938262898482</v>
      </c>
      <c r="AI444" s="91">
        <f t="shared" si="156"/>
        <v>57.93524</v>
      </c>
      <c r="AJ444" s="82">
        <f t="shared" si="149"/>
        <v>9.160560000000002</v>
      </c>
      <c r="AK444" s="271">
        <f t="shared" si="157"/>
        <v>102</v>
      </c>
      <c r="AL444" s="271">
        <f>VLOOKUP(AK444,RevisedCalcs!$AE$65:$AJ$72,2,FALSE)</f>
        <v>18</v>
      </c>
      <c r="AM444" s="92" t="str">
        <f t="shared" si="150"/>
        <v>10 to 20</v>
      </c>
      <c r="AN444" s="93">
        <f t="shared" si="151"/>
        <v>0</v>
      </c>
      <c r="AO444" s="93" t="str">
        <f t="shared" si="158"/>
        <v>o</v>
      </c>
      <c r="AP444" s="94" t="str">
        <f t="shared" si="152"/>
        <v/>
      </c>
      <c r="AQ444" s="54">
        <v>0</v>
      </c>
      <c r="AR444" s="214">
        <f t="shared" si="153"/>
        <v>0</v>
      </c>
      <c r="AS444" s="214">
        <f t="shared" si="159"/>
        <v>0</v>
      </c>
      <c r="AT444" s="282">
        <f t="shared" si="160"/>
        <v>10.9</v>
      </c>
      <c r="AU444" s="268">
        <f>IF(F444&gt;0,RevisedCalcs!$AB$53*F444,"")</f>
        <v>0.19522895418500552</v>
      </c>
      <c r="AV444" s="268" t="str">
        <f>IF(AU444&lt;&gt;"","",SUMIFS(RevisedCalcs!$AF$6:$BN$6,RevisedCalcs!$AF$4:$BN$4,"&lt;="&amp;AT444)/10^3*VLOOKUP(AK444,RevisedCalcs!$AE$65:$AJ$72,6,FALSE))</f>
        <v/>
      </c>
      <c r="AW444" s="270" t="str">
        <f ca="1">IF(AU444="","",IF(AR444=1,-AU444*OFFSET(RevisedCalcs!$AD$79,0,MATCH(E443*24*60,RevisedCalcs!$AE$80:$AI$80,1)),""))</f>
        <v/>
      </c>
      <c r="AX444" s="268">
        <f t="shared" ca="1" si="161"/>
        <v>0.19522895418500552</v>
      </c>
    </row>
    <row r="445" spans="1:50" x14ac:dyDescent="0.3">
      <c r="A445" s="41" t="s">
        <v>704</v>
      </c>
      <c r="B445" s="42">
        <v>10</v>
      </c>
      <c r="C445" s="68" t="s">
        <v>247</v>
      </c>
      <c r="D445" s="95">
        <v>38666.645833333336</v>
      </c>
      <c r="E445" s="96">
        <v>1.6875000000000001E-2</v>
      </c>
      <c r="F445" s="41">
        <v>7.5</v>
      </c>
      <c r="G445" s="41">
        <v>5</v>
      </c>
      <c r="H445" s="97">
        <v>3.1319444446125999E-2</v>
      </c>
      <c r="I445" s="98" t="s">
        <v>713</v>
      </c>
      <c r="J445" s="99">
        <v>45.1</v>
      </c>
      <c r="K445" s="100">
        <v>40492.645833333336</v>
      </c>
      <c r="L445" s="46">
        <v>131</v>
      </c>
      <c r="M445" s="101">
        <v>38666.661805555559</v>
      </c>
      <c r="N445" s="102">
        <v>12</v>
      </c>
      <c r="O445" s="46">
        <v>131</v>
      </c>
      <c r="P445" s="57">
        <v>12</v>
      </c>
      <c r="Q445" s="50">
        <v>0.75166666666666671</v>
      </c>
      <c r="R445" s="103">
        <v>131</v>
      </c>
      <c r="S445" s="104">
        <v>132.74621960221802</v>
      </c>
      <c r="T445" s="57">
        <v>195.8</v>
      </c>
      <c r="U445" s="105"/>
      <c r="V445" s="57">
        <v>119</v>
      </c>
      <c r="W445" s="57">
        <f t="shared" si="142"/>
        <v>13.746219602218019</v>
      </c>
      <c r="X445" s="86">
        <f t="shared" si="143"/>
        <v>73.519800000000004</v>
      </c>
      <c r="Y445" s="86" t="str">
        <f t="shared" si="144"/>
        <v/>
      </c>
      <c r="Z445" s="44">
        <f t="shared" si="145"/>
        <v>0</v>
      </c>
      <c r="AA445" s="44" t="str">
        <f t="shared" si="146"/>
        <v>o</v>
      </c>
      <c r="AB445" s="89">
        <f t="shared" si="163"/>
        <v>45.480199999999996</v>
      </c>
      <c r="AC445" s="89">
        <f t="shared" si="163"/>
        <v>-3.4967999999999986</v>
      </c>
      <c r="AD445" s="44">
        <f t="shared" si="147"/>
        <v>1</v>
      </c>
      <c r="AE445" s="44">
        <v>2.4</v>
      </c>
      <c r="AF445" s="87">
        <f t="shared" si="154"/>
        <v>0</v>
      </c>
      <c r="AG445" s="44">
        <f t="shared" si="155"/>
        <v>0</v>
      </c>
      <c r="AH445" s="90">
        <f t="shared" si="148"/>
        <v>144.74621960221802</v>
      </c>
      <c r="AI445" s="91">
        <f t="shared" si="156"/>
        <v>57.480199999999996</v>
      </c>
      <c r="AJ445" s="82">
        <f t="shared" si="149"/>
        <v>8.5032000000000014</v>
      </c>
      <c r="AK445" s="271">
        <f t="shared" si="157"/>
        <v>103</v>
      </c>
      <c r="AL445" s="271">
        <f>VLOOKUP(AK445,RevisedCalcs!$AE$65:$AJ$72,2,FALSE)</f>
        <v>45</v>
      </c>
      <c r="AM445" s="92" t="str">
        <f t="shared" si="150"/>
        <v>10 to 20</v>
      </c>
      <c r="AN445" s="93">
        <f t="shared" si="151"/>
        <v>0</v>
      </c>
      <c r="AO445" s="93" t="str">
        <f t="shared" si="158"/>
        <v>o</v>
      </c>
      <c r="AP445" s="94" t="str">
        <f t="shared" si="152"/>
        <v/>
      </c>
      <c r="AQ445" s="54">
        <v>0</v>
      </c>
      <c r="AR445" s="214">
        <f t="shared" si="153"/>
        <v>0</v>
      </c>
      <c r="AS445" s="214">
        <f t="shared" si="159"/>
        <v>0</v>
      </c>
      <c r="AT445" s="282">
        <f t="shared" si="160"/>
        <v>24.3</v>
      </c>
      <c r="AU445" s="268">
        <f>IF(F445&gt;0,RevisedCalcs!$AB$53*F445,"")</f>
        <v>1.0458693974196724</v>
      </c>
      <c r="AV445" s="268" t="str">
        <f>IF(AU445&lt;&gt;"","",SUMIFS(RevisedCalcs!$AF$6:$BN$6,RevisedCalcs!$AF$4:$BN$4,"&lt;="&amp;AT445)/10^3*VLOOKUP(AK445,RevisedCalcs!$AE$65:$AJ$72,6,FALSE))</f>
        <v/>
      </c>
      <c r="AW445" s="270" t="str">
        <f ca="1">IF(AU445="","",IF(AR445=1,-AU445*OFFSET(RevisedCalcs!$AD$79,0,MATCH(E444*24*60,RevisedCalcs!$AE$80:$AI$80,1)),""))</f>
        <v/>
      </c>
      <c r="AX445" s="268">
        <f t="shared" ca="1" si="161"/>
        <v>1.0458693974196724</v>
      </c>
    </row>
    <row r="446" spans="1:50" x14ac:dyDescent="0.3">
      <c r="A446" s="41" t="s">
        <v>704</v>
      </c>
      <c r="B446" s="42">
        <v>11</v>
      </c>
      <c r="C446" s="68" t="s">
        <v>249</v>
      </c>
      <c r="D446" s="95">
        <v>38666.799305555556</v>
      </c>
      <c r="E446" s="96">
        <v>9.9768518518518531E-3</v>
      </c>
      <c r="F446" s="41">
        <v>7.5</v>
      </c>
      <c r="G446" s="41">
        <v>5</v>
      </c>
      <c r="H446" s="97">
        <v>0.1365972222192795</v>
      </c>
      <c r="I446" s="98" t="s">
        <v>714</v>
      </c>
      <c r="J446" s="99">
        <v>196.7</v>
      </c>
      <c r="K446" s="100">
        <v>40492.799305555556</v>
      </c>
      <c r="L446" s="46">
        <v>87.8</v>
      </c>
      <c r="M446" s="101">
        <v>38666.786805555559</v>
      </c>
      <c r="N446" s="102">
        <v>9</v>
      </c>
      <c r="O446" s="46">
        <v>87.8</v>
      </c>
      <c r="P446" s="57">
        <v>9</v>
      </c>
      <c r="Q446" s="50">
        <v>3.2783333333333333</v>
      </c>
      <c r="R446" s="103">
        <v>87.8</v>
      </c>
      <c r="S446" s="104">
        <v>45.18627484732805</v>
      </c>
      <c r="T446" s="57">
        <v>197.6</v>
      </c>
      <c r="U446" s="105"/>
      <c r="V446" s="57">
        <v>78.8</v>
      </c>
      <c r="W446" s="57">
        <f t="shared" si="142"/>
        <v>33.613725152671947</v>
      </c>
      <c r="X446" s="86">
        <f t="shared" si="143"/>
        <v>31.836599999999997</v>
      </c>
      <c r="Y446" s="86" t="str">
        <f t="shared" si="144"/>
        <v/>
      </c>
      <c r="Z446" s="44">
        <f t="shared" si="145"/>
        <v>1</v>
      </c>
      <c r="AA446" s="44" t="str">
        <f t="shared" si="146"/>
        <v>+</v>
      </c>
      <c r="AB446" s="89">
        <f t="shared" si="163"/>
        <v>46.9634</v>
      </c>
      <c r="AC446" s="89">
        <f t="shared" si="163"/>
        <v>-2.6879999999999988</v>
      </c>
      <c r="AD446" s="44">
        <f t="shared" si="147"/>
        <v>1</v>
      </c>
      <c r="AE446" s="44">
        <v>2.4</v>
      </c>
      <c r="AF446" s="87">
        <f t="shared" si="154"/>
        <v>1</v>
      </c>
      <c r="AG446" s="44">
        <f t="shared" si="155"/>
        <v>0</v>
      </c>
      <c r="AH446" s="90">
        <f t="shared" si="148"/>
        <v>54.18627484732805</v>
      </c>
      <c r="AI446" s="91">
        <f t="shared" si="156"/>
        <v>55.9634</v>
      </c>
      <c r="AJ446" s="82">
        <f t="shared" si="149"/>
        <v>6.3120000000000012</v>
      </c>
      <c r="AK446" s="271">
        <f t="shared" si="157"/>
        <v>106</v>
      </c>
      <c r="AL446" s="271">
        <f>VLOOKUP(AK446,RevisedCalcs!$AE$65:$AJ$72,2,FALSE)</f>
        <v>240</v>
      </c>
      <c r="AM446" s="92" t="str">
        <f t="shared" si="150"/>
        <v>0 to 10</v>
      </c>
      <c r="AN446" s="93">
        <f t="shared" si="151"/>
        <v>1</v>
      </c>
      <c r="AO446" s="93" t="str">
        <f t="shared" si="158"/>
        <v>+</v>
      </c>
      <c r="AP446" s="94" t="str">
        <f t="shared" si="152"/>
        <v/>
      </c>
      <c r="AQ446" s="54">
        <v>0</v>
      </c>
      <c r="AR446" s="214">
        <f t="shared" si="153"/>
        <v>0</v>
      </c>
      <c r="AS446" s="214">
        <f t="shared" si="159"/>
        <v>0</v>
      </c>
      <c r="AT446" s="282">
        <f t="shared" si="160"/>
        <v>14.366666666666667</v>
      </c>
      <c r="AU446" s="268">
        <f>IF(F446&gt;0,RevisedCalcs!$AB$53*F446,"")</f>
        <v>1.0458693974196724</v>
      </c>
      <c r="AV446" s="268" t="str">
        <f>IF(AU446&lt;&gt;"","",SUMIFS(RevisedCalcs!$AF$6:$BN$6,RevisedCalcs!$AF$4:$BN$4,"&lt;="&amp;AT446)/10^3*VLOOKUP(AK446,RevisedCalcs!$AE$65:$AJ$72,6,FALSE))</f>
        <v/>
      </c>
      <c r="AW446" s="270" t="str">
        <f ca="1">IF(AU446="","",IF(AR446=1,-AU446*OFFSET(RevisedCalcs!$AD$79,0,MATCH(E445*24*60,RevisedCalcs!$AE$80:$AI$80,1)),""))</f>
        <v/>
      </c>
      <c r="AX446" s="268">
        <f t="shared" ca="1" si="161"/>
        <v>1.0458693974196724</v>
      </c>
    </row>
    <row r="447" spans="1:50" x14ac:dyDescent="0.3">
      <c r="A447" s="41" t="s">
        <v>704</v>
      </c>
      <c r="B447" s="42">
        <v>12</v>
      </c>
      <c r="C447" s="68" t="s">
        <v>251</v>
      </c>
      <c r="D447" s="95">
        <v>38666.90347222222</v>
      </c>
      <c r="E447" s="96">
        <v>1.5428240740740741E-2</v>
      </c>
      <c r="F447" s="41">
        <v>6.6</v>
      </c>
      <c r="G447" s="41">
        <v>5</v>
      </c>
      <c r="H447" s="97">
        <v>9.4189814815763384E-2</v>
      </c>
      <c r="I447" s="98" t="s">
        <v>715</v>
      </c>
      <c r="J447" s="99">
        <v>135.63333333333333</v>
      </c>
      <c r="K447" s="100">
        <v>40492.90347222222</v>
      </c>
      <c r="L447" s="46">
        <v>78.8</v>
      </c>
      <c r="M447" s="101">
        <v>38666.911805555559</v>
      </c>
      <c r="N447" s="102">
        <v>7</v>
      </c>
      <c r="O447" s="46">
        <v>78.8</v>
      </c>
      <c r="P447" s="57">
        <v>7</v>
      </c>
      <c r="Q447" s="50">
        <v>2.2605555555555554</v>
      </c>
      <c r="R447" s="103">
        <v>78.8</v>
      </c>
      <c r="S447" s="104">
        <v>71.632208721308075</v>
      </c>
      <c r="T447" s="57">
        <v>197.6</v>
      </c>
      <c r="U447" s="105"/>
      <c r="V447" s="57">
        <v>71.8</v>
      </c>
      <c r="W447" s="57">
        <f t="shared" si="142"/>
        <v>0.16779127869192223</v>
      </c>
      <c r="X447" s="86">
        <f t="shared" si="143"/>
        <v>23.847799999999999</v>
      </c>
      <c r="Y447" s="86" t="str">
        <f t="shared" si="144"/>
        <v/>
      </c>
      <c r="Z447" s="44">
        <f t="shared" si="145"/>
        <v>0</v>
      </c>
      <c r="AA447" s="44" t="str">
        <f t="shared" si="146"/>
        <v>o</v>
      </c>
      <c r="AB447" s="89">
        <f t="shared" ref="AB447:AC466" si="164">(AB$3+AB$4*$N447)-$N447</f>
        <v>47.952199999999998</v>
      </c>
      <c r="AC447" s="89">
        <f t="shared" si="164"/>
        <v>-2.1487999999999996</v>
      </c>
      <c r="AD447" s="44">
        <f t="shared" si="147"/>
        <v>1</v>
      </c>
      <c r="AE447" s="44">
        <v>2.4</v>
      </c>
      <c r="AF447" s="87">
        <f t="shared" si="154"/>
        <v>0</v>
      </c>
      <c r="AG447" s="44">
        <f t="shared" si="155"/>
        <v>0</v>
      </c>
      <c r="AH447" s="90">
        <f t="shared" si="148"/>
        <v>78.632208721308075</v>
      </c>
      <c r="AI447" s="91">
        <f t="shared" si="156"/>
        <v>54.952199999999998</v>
      </c>
      <c r="AJ447" s="82">
        <f t="shared" si="149"/>
        <v>4.8512000000000004</v>
      </c>
      <c r="AK447" s="271">
        <f t="shared" si="157"/>
        <v>106</v>
      </c>
      <c r="AL447" s="271">
        <f>VLOOKUP(AK447,RevisedCalcs!$AE$65:$AJ$72,2,FALSE)</f>
        <v>240</v>
      </c>
      <c r="AM447" s="92" t="str">
        <f t="shared" si="150"/>
        <v>0 to 10</v>
      </c>
      <c r="AN447" s="93">
        <f t="shared" si="151"/>
        <v>0</v>
      </c>
      <c r="AO447" s="93" t="str">
        <f t="shared" si="158"/>
        <v>o</v>
      </c>
      <c r="AP447" s="94" t="str">
        <f t="shared" si="152"/>
        <v/>
      </c>
      <c r="AQ447" s="54">
        <v>0</v>
      </c>
      <c r="AR447" s="214">
        <f t="shared" si="153"/>
        <v>0</v>
      </c>
      <c r="AS447" s="214">
        <f t="shared" si="159"/>
        <v>0</v>
      </c>
      <c r="AT447" s="282">
        <f t="shared" si="160"/>
        <v>22.216666666666665</v>
      </c>
      <c r="AU447" s="268">
        <f>IF(F447&gt;0,RevisedCalcs!$AB$53*F447,"")</f>
        <v>0.92036506972931176</v>
      </c>
      <c r="AV447" s="268" t="str">
        <f>IF(AU447&lt;&gt;"","",SUMIFS(RevisedCalcs!$AF$6:$BN$6,RevisedCalcs!$AF$4:$BN$4,"&lt;="&amp;AT447)/10^3*VLOOKUP(AK447,RevisedCalcs!$AE$65:$AJ$72,6,FALSE))</f>
        <v/>
      </c>
      <c r="AW447" s="270" t="str">
        <f ca="1">IF(AU447="","",IF(AR447=1,-AU447*OFFSET(RevisedCalcs!$AD$79,0,MATCH(E446*24*60,RevisedCalcs!$AE$80:$AI$80,1)),""))</f>
        <v/>
      </c>
      <c r="AX447" s="268">
        <f t="shared" ca="1" si="161"/>
        <v>0.92036506972931176</v>
      </c>
    </row>
    <row r="448" spans="1:50" x14ac:dyDescent="0.3">
      <c r="A448" s="41" t="s">
        <v>704</v>
      </c>
      <c r="B448" s="42">
        <v>13</v>
      </c>
      <c r="C448" s="68" t="s">
        <v>253</v>
      </c>
      <c r="D448" s="95">
        <v>38667.413194444445</v>
      </c>
      <c r="E448" s="96">
        <v>1.1215277777777777E-2</v>
      </c>
      <c r="F448" s="41">
        <v>8.9</v>
      </c>
      <c r="G448" s="41">
        <v>6</v>
      </c>
      <c r="H448" s="97">
        <v>0.49429398148640757</v>
      </c>
      <c r="I448" s="98" t="s">
        <v>716</v>
      </c>
      <c r="J448" s="99">
        <v>711.7833333333333</v>
      </c>
      <c r="K448" s="100">
        <v>40493.413194444445</v>
      </c>
      <c r="L448" s="46">
        <v>55.4</v>
      </c>
      <c r="M448" s="101">
        <v>38667.411805555559</v>
      </c>
      <c r="N448" s="102">
        <v>7</v>
      </c>
      <c r="O448" s="46">
        <v>55.4</v>
      </c>
      <c r="P448" s="57">
        <v>7</v>
      </c>
      <c r="Q448" s="50">
        <v>11.863055555555555</v>
      </c>
      <c r="R448" s="103">
        <v>55.4</v>
      </c>
      <c r="S448" s="104">
        <v>1.1212706191211677</v>
      </c>
      <c r="T448" s="57">
        <v>194</v>
      </c>
      <c r="U448" s="105"/>
      <c r="V448" s="86">
        <v>48.4</v>
      </c>
      <c r="W448" s="86">
        <f t="shared" si="142"/>
        <v>47.278729380878829</v>
      </c>
      <c r="X448" s="86">
        <f t="shared" si="143"/>
        <v>0.44780000000000086</v>
      </c>
      <c r="Y448" s="86" t="str">
        <f t="shared" si="144"/>
        <v>Y</v>
      </c>
      <c r="Z448" s="88">
        <f t="shared" si="145"/>
        <v>1</v>
      </c>
      <c r="AA448" s="88" t="str">
        <f t="shared" si="146"/>
        <v>+</v>
      </c>
      <c r="AB448" s="89">
        <f t="shared" si="164"/>
        <v>47.952199999999998</v>
      </c>
      <c r="AC448" s="89">
        <f t="shared" si="164"/>
        <v>-2.1487999999999996</v>
      </c>
      <c r="AD448" s="88">
        <f t="shared" si="147"/>
        <v>1</v>
      </c>
      <c r="AE448" s="88">
        <v>2.4</v>
      </c>
      <c r="AF448" s="87">
        <f t="shared" si="154"/>
        <v>1</v>
      </c>
      <c r="AG448" s="88">
        <f t="shared" si="155"/>
        <v>1</v>
      </c>
      <c r="AH448" s="90">
        <f t="shared" si="148"/>
        <v>8.1212706191211677</v>
      </c>
      <c r="AI448" s="91">
        <f t="shared" si="156"/>
        <v>54.952199999999998</v>
      </c>
      <c r="AJ448" s="82">
        <f t="shared" si="149"/>
        <v>4.8512000000000004</v>
      </c>
      <c r="AK448" s="271">
        <f t="shared" si="157"/>
        <v>107</v>
      </c>
      <c r="AL448" s="271">
        <f>VLOOKUP(AK448,RevisedCalcs!$AE$65:$AJ$72,2,FALSE)</f>
        <v>540</v>
      </c>
      <c r="AM448" s="92" t="str">
        <f t="shared" si="150"/>
        <v>0 to 10</v>
      </c>
      <c r="AN448" s="93">
        <f t="shared" si="151"/>
        <v>1</v>
      </c>
      <c r="AO448" s="93" t="str">
        <f t="shared" si="158"/>
        <v>+</v>
      </c>
      <c r="AP448" s="94" t="str">
        <f t="shared" si="152"/>
        <v/>
      </c>
      <c r="AQ448" s="54">
        <v>0</v>
      </c>
      <c r="AR448" s="214">
        <f t="shared" si="153"/>
        <v>0</v>
      </c>
      <c r="AS448" s="214">
        <f t="shared" si="159"/>
        <v>0</v>
      </c>
      <c r="AT448" s="282">
        <f t="shared" si="160"/>
        <v>16.149999999999999</v>
      </c>
      <c r="AU448" s="268">
        <f>IF(F448&gt;0,RevisedCalcs!$AB$53*F448,"")</f>
        <v>1.2410983516046781</v>
      </c>
      <c r="AV448" s="268" t="str">
        <f>IF(AU448&lt;&gt;"","",SUMIFS(RevisedCalcs!$AF$6:$BN$6,RevisedCalcs!$AF$4:$BN$4,"&lt;="&amp;AT448)/10^3*VLOOKUP(AK448,RevisedCalcs!$AE$65:$AJ$72,6,FALSE))</f>
        <v/>
      </c>
      <c r="AW448" s="270" t="str">
        <f ca="1">IF(AU448="","",IF(AR448=1,-AU448*OFFSET(RevisedCalcs!$AD$79,0,MATCH(E447*24*60,RevisedCalcs!$AE$80:$AI$80,1)),""))</f>
        <v/>
      </c>
      <c r="AX448" s="268">
        <f t="shared" ca="1" si="161"/>
        <v>1.2410983516046781</v>
      </c>
    </row>
    <row r="449" spans="1:50" x14ac:dyDescent="0.3">
      <c r="A449" s="41" t="s">
        <v>704</v>
      </c>
      <c r="B449" s="42">
        <v>14</v>
      </c>
      <c r="C449" s="68" t="s">
        <v>255</v>
      </c>
      <c r="D449" s="95">
        <v>38667.572222222225</v>
      </c>
      <c r="E449" s="96">
        <v>2.2314814814814815E-2</v>
      </c>
      <c r="F449" s="41">
        <v>8.9</v>
      </c>
      <c r="G449" s="41">
        <v>6</v>
      </c>
      <c r="H449" s="97">
        <v>0.14781249999941792</v>
      </c>
      <c r="I449" s="98" t="s">
        <v>717</v>
      </c>
      <c r="J449" s="99">
        <v>212.85</v>
      </c>
      <c r="K449" s="100">
        <v>40493.572222222225</v>
      </c>
      <c r="L449" s="46">
        <v>50</v>
      </c>
      <c r="M449" s="101">
        <v>38667.578472222223</v>
      </c>
      <c r="N449" s="102">
        <v>8.1</v>
      </c>
      <c r="O449" s="46">
        <v>50</v>
      </c>
      <c r="P449" s="57">
        <v>8.1</v>
      </c>
      <c r="Q449" s="50">
        <v>3.5474999999999999</v>
      </c>
      <c r="R449" s="103">
        <v>50</v>
      </c>
      <c r="S449" s="104">
        <v>40.022308843282481</v>
      </c>
      <c r="T449" s="57">
        <v>199.4</v>
      </c>
      <c r="U449" s="105"/>
      <c r="V449" s="57">
        <v>41.9</v>
      </c>
      <c r="W449" s="57">
        <f t="shared" si="142"/>
        <v>1.8776911567175176</v>
      </c>
      <c r="X449" s="86">
        <f t="shared" si="143"/>
        <v>5.5083599999999961</v>
      </c>
      <c r="Y449" s="86" t="str">
        <f t="shared" si="144"/>
        <v/>
      </c>
      <c r="Z449" s="44">
        <f t="shared" si="145"/>
        <v>0</v>
      </c>
      <c r="AA449" s="44" t="str">
        <f t="shared" si="146"/>
        <v>o</v>
      </c>
      <c r="AB449" s="89">
        <f t="shared" si="164"/>
        <v>47.408359999999995</v>
      </c>
      <c r="AC449" s="89">
        <f t="shared" si="164"/>
        <v>-2.4453599999999991</v>
      </c>
      <c r="AD449" s="44">
        <f t="shared" si="147"/>
        <v>1</v>
      </c>
      <c r="AE449" s="44">
        <v>2.4</v>
      </c>
      <c r="AF449" s="87">
        <f t="shared" si="154"/>
        <v>0</v>
      </c>
      <c r="AG449" s="44">
        <f t="shared" si="155"/>
        <v>0</v>
      </c>
      <c r="AH449" s="90">
        <f t="shared" si="148"/>
        <v>48.122308843282482</v>
      </c>
      <c r="AI449" s="91">
        <f t="shared" si="156"/>
        <v>55.508359999999996</v>
      </c>
      <c r="AJ449" s="82">
        <f t="shared" si="149"/>
        <v>5.6546400000000006</v>
      </c>
      <c r="AK449" s="271">
        <f t="shared" si="157"/>
        <v>106</v>
      </c>
      <c r="AL449" s="271">
        <f>VLOOKUP(AK449,RevisedCalcs!$AE$65:$AJ$72,2,FALSE)</f>
        <v>240</v>
      </c>
      <c r="AM449" s="92" t="str">
        <f t="shared" si="150"/>
        <v>0 to 10</v>
      </c>
      <c r="AN449" s="93">
        <f t="shared" si="151"/>
        <v>0</v>
      </c>
      <c r="AO449" s="93" t="str">
        <f t="shared" si="158"/>
        <v>o</v>
      </c>
      <c r="AP449" s="94" t="str">
        <f t="shared" si="152"/>
        <v/>
      </c>
      <c r="AQ449" s="54">
        <v>0</v>
      </c>
      <c r="AR449" s="214">
        <f t="shared" si="153"/>
        <v>0</v>
      </c>
      <c r="AS449" s="214">
        <f t="shared" si="159"/>
        <v>0</v>
      </c>
      <c r="AT449" s="282">
        <f t="shared" si="160"/>
        <v>32.133333333333333</v>
      </c>
      <c r="AU449" s="268">
        <f>IF(F449&gt;0,RevisedCalcs!$AB$53*F449,"")</f>
        <v>1.2410983516046781</v>
      </c>
      <c r="AV449" s="268" t="str">
        <f>IF(AU449&lt;&gt;"","",SUMIFS(RevisedCalcs!$AF$6:$BN$6,RevisedCalcs!$AF$4:$BN$4,"&lt;="&amp;AT449)/10^3*VLOOKUP(AK449,RevisedCalcs!$AE$65:$AJ$72,6,FALSE))</f>
        <v/>
      </c>
      <c r="AW449" s="270" t="str">
        <f ca="1">IF(AU449="","",IF(AR449=1,-AU449*OFFSET(RevisedCalcs!$AD$79,0,MATCH(E448*24*60,RevisedCalcs!$AE$80:$AI$80,1)),""))</f>
        <v/>
      </c>
      <c r="AX449" s="268">
        <f t="shared" ca="1" si="161"/>
        <v>1.2410983516046781</v>
      </c>
    </row>
    <row r="450" spans="1:50" x14ac:dyDescent="0.3">
      <c r="A450" s="41" t="s">
        <v>704</v>
      </c>
      <c r="B450" s="42">
        <v>15</v>
      </c>
      <c r="C450" s="68" t="s">
        <v>257</v>
      </c>
      <c r="D450" s="95">
        <v>38669.638888888891</v>
      </c>
      <c r="E450" s="96">
        <v>8.2870370370370372E-3</v>
      </c>
      <c r="F450" s="41">
        <v>5.9</v>
      </c>
      <c r="G450" s="41">
        <v>1</v>
      </c>
      <c r="H450" s="97">
        <v>2.0443518518513883</v>
      </c>
      <c r="I450" s="98" t="s">
        <v>718</v>
      </c>
      <c r="J450" s="99">
        <v>2943.8666666666668</v>
      </c>
      <c r="K450" s="100">
        <v>40495.638888888891</v>
      </c>
      <c r="L450" s="46">
        <v>50</v>
      </c>
      <c r="M450" s="101">
        <v>38669.620138888888</v>
      </c>
      <c r="N450" s="102">
        <v>-7.1</v>
      </c>
      <c r="O450" s="46">
        <v>50</v>
      </c>
      <c r="P450" s="57">
        <v>-7.1</v>
      </c>
      <c r="Q450" s="50">
        <v>49.064444444444447</v>
      </c>
      <c r="R450" s="103">
        <v>50</v>
      </c>
      <c r="S450" s="104">
        <v>1.2306965668784642E-7</v>
      </c>
      <c r="T450" s="57">
        <v>195.8</v>
      </c>
      <c r="U450" s="105"/>
      <c r="V450" s="86">
        <v>57.1</v>
      </c>
      <c r="W450" s="86">
        <f t="shared" si="142"/>
        <v>57.099999876930347</v>
      </c>
      <c r="X450" s="86">
        <f t="shared" si="143"/>
        <v>2.1767600000000016</v>
      </c>
      <c r="Y450" s="86" t="str">
        <f t="shared" si="144"/>
        <v>Y</v>
      </c>
      <c r="Z450" s="88">
        <f t="shared" si="145"/>
        <v>1</v>
      </c>
      <c r="AA450" s="88" t="str">
        <f t="shared" si="146"/>
        <v>+</v>
      </c>
      <c r="AB450" s="89">
        <f t="shared" si="164"/>
        <v>54.92324</v>
      </c>
      <c r="AC450" s="89">
        <f t="shared" si="164"/>
        <v>1.6525600000000003</v>
      </c>
      <c r="AD450" s="88">
        <f t="shared" si="147"/>
        <v>1</v>
      </c>
      <c r="AE450" s="88">
        <v>2.4</v>
      </c>
      <c r="AF450" s="87">
        <f t="shared" si="154"/>
        <v>1</v>
      </c>
      <c r="AG450" s="88">
        <f t="shared" si="155"/>
        <v>1</v>
      </c>
      <c r="AH450" s="90">
        <f t="shared" si="148"/>
        <v>-7.099999876930343</v>
      </c>
      <c r="AI450" s="91">
        <f t="shared" si="156"/>
        <v>47.823239999999998</v>
      </c>
      <c r="AJ450" s="82">
        <f t="shared" si="149"/>
        <v>-5.4474399999999994</v>
      </c>
      <c r="AK450" s="271">
        <f t="shared" si="157"/>
        <v>108</v>
      </c>
      <c r="AL450" s="271">
        <f>VLOOKUP(AK450,RevisedCalcs!$AE$65:$AJ$72,2,FALSE)</f>
        <v>720</v>
      </c>
      <c r="AM450" s="92" t="str">
        <f t="shared" si="150"/>
        <v>-10 to 0</v>
      </c>
      <c r="AN450" s="93">
        <f t="shared" si="151"/>
        <v>1</v>
      </c>
      <c r="AO450" s="93" t="str">
        <f t="shared" si="158"/>
        <v>+</v>
      </c>
      <c r="AP450" s="94" t="str">
        <f t="shared" si="152"/>
        <v/>
      </c>
      <c r="AQ450" s="54">
        <v>0</v>
      </c>
      <c r="AR450" s="214">
        <f t="shared" si="153"/>
        <v>0</v>
      </c>
      <c r="AS450" s="214">
        <f t="shared" si="159"/>
        <v>0</v>
      </c>
      <c r="AT450" s="282">
        <f t="shared" si="160"/>
        <v>11.933333333333334</v>
      </c>
      <c r="AU450" s="268">
        <f>IF(F450&gt;0,RevisedCalcs!$AB$53*F450,"")</f>
        <v>0.82275059263680916</v>
      </c>
      <c r="AV450" s="268" t="str">
        <f>IF(AU450&lt;&gt;"","",SUMIFS(RevisedCalcs!$AF$6:$BN$6,RevisedCalcs!$AF$4:$BN$4,"&lt;="&amp;AT450)/10^3*VLOOKUP(AK450,RevisedCalcs!$AE$65:$AJ$72,6,FALSE))</f>
        <v/>
      </c>
      <c r="AW450" s="270" t="str">
        <f ca="1">IF(AU450="","",IF(AR450=1,-AU450*OFFSET(RevisedCalcs!$AD$79,0,MATCH(E449*24*60,RevisedCalcs!$AE$80:$AI$80,1)),""))</f>
        <v/>
      </c>
      <c r="AX450" s="268">
        <f t="shared" ca="1" si="161"/>
        <v>0.82275059263680916</v>
      </c>
    </row>
    <row r="451" spans="1:50" x14ac:dyDescent="0.3">
      <c r="A451" s="41" t="s">
        <v>704</v>
      </c>
      <c r="B451" s="42">
        <v>16</v>
      </c>
      <c r="C451" s="68" t="s">
        <v>259</v>
      </c>
      <c r="D451" s="95">
        <v>38669.738888888889</v>
      </c>
      <c r="E451" s="96">
        <v>1.2361111111111113E-2</v>
      </c>
      <c r="F451" s="41">
        <v>5.9</v>
      </c>
      <c r="G451" s="41">
        <v>1</v>
      </c>
      <c r="H451" s="97">
        <v>9.1712962959718425E-2</v>
      </c>
      <c r="I451" s="98" t="s">
        <v>719</v>
      </c>
      <c r="J451" s="99">
        <v>132.06666666666666</v>
      </c>
      <c r="K451" s="100">
        <v>40495.738888888889</v>
      </c>
      <c r="L451" s="46">
        <v>68</v>
      </c>
      <c r="M451" s="101">
        <v>38669.745138888888</v>
      </c>
      <c r="N451" s="102">
        <v>-11</v>
      </c>
      <c r="O451" s="46">
        <v>68</v>
      </c>
      <c r="P451" s="57">
        <v>-11</v>
      </c>
      <c r="Q451" s="50">
        <v>2.201111111111111</v>
      </c>
      <c r="R451" s="103">
        <v>68</v>
      </c>
      <c r="S451" s="104">
        <v>79.746627905078455</v>
      </c>
      <c r="T451" s="57">
        <v>197.6</v>
      </c>
      <c r="U451" s="105"/>
      <c r="V451" s="57">
        <v>79</v>
      </c>
      <c r="W451" s="57">
        <f t="shared" si="142"/>
        <v>0.746627905078455</v>
      </c>
      <c r="X451" s="86">
        <f t="shared" si="143"/>
        <v>22.148600000000002</v>
      </c>
      <c r="Y451" s="86" t="str">
        <f t="shared" si="144"/>
        <v/>
      </c>
      <c r="Z451" s="44">
        <f t="shared" si="145"/>
        <v>0</v>
      </c>
      <c r="AA451" s="44" t="str">
        <f t="shared" si="146"/>
        <v>o</v>
      </c>
      <c r="AB451" s="89">
        <f t="shared" si="164"/>
        <v>56.851399999999998</v>
      </c>
      <c r="AC451" s="89">
        <f t="shared" si="164"/>
        <v>2.7040000000000006</v>
      </c>
      <c r="AD451" s="44">
        <f t="shared" si="147"/>
        <v>1</v>
      </c>
      <c r="AE451" s="44">
        <v>2.4</v>
      </c>
      <c r="AF451" s="87">
        <f t="shared" si="154"/>
        <v>0</v>
      </c>
      <c r="AG451" s="44">
        <f t="shared" si="155"/>
        <v>0</v>
      </c>
      <c r="AH451" s="90">
        <f t="shared" si="148"/>
        <v>68.746627905078455</v>
      </c>
      <c r="AI451" s="91">
        <f t="shared" si="156"/>
        <v>45.851399999999998</v>
      </c>
      <c r="AJ451" s="82">
        <f t="shared" si="149"/>
        <v>-8.2959999999999994</v>
      </c>
      <c r="AK451" s="271">
        <f t="shared" si="157"/>
        <v>106</v>
      </c>
      <c r="AL451" s="271">
        <f>VLOOKUP(AK451,RevisedCalcs!$AE$65:$AJ$72,2,FALSE)</f>
        <v>240</v>
      </c>
      <c r="AM451" s="92" t="str">
        <f t="shared" si="150"/>
        <v>-20 to -10</v>
      </c>
      <c r="AN451" s="93">
        <f t="shared" si="151"/>
        <v>0</v>
      </c>
      <c r="AO451" s="93" t="str">
        <f t="shared" si="158"/>
        <v>o</v>
      </c>
      <c r="AP451" s="94" t="str">
        <f t="shared" si="152"/>
        <v/>
      </c>
      <c r="AQ451" s="54">
        <v>0</v>
      </c>
      <c r="AR451" s="214">
        <f t="shared" si="153"/>
        <v>0</v>
      </c>
      <c r="AS451" s="214">
        <f t="shared" si="159"/>
        <v>0</v>
      </c>
      <c r="AT451" s="282">
        <f t="shared" si="160"/>
        <v>17.8</v>
      </c>
      <c r="AU451" s="268">
        <f>IF(F451&gt;0,RevisedCalcs!$AB$53*F451,"")</f>
        <v>0.82275059263680916</v>
      </c>
      <c r="AV451" s="268" t="str">
        <f>IF(AU451&lt;&gt;"","",SUMIFS(RevisedCalcs!$AF$6:$BN$6,RevisedCalcs!$AF$4:$BN$4,"&lt;="&amp;AT451)/10^3*VLOOKUP(AK451,RevisedCalcs!$AE$65:$AJ$72,6,FALSE))</f>
        <v/>
      </c>
      <c r="AW451" s="270" t="str">
        <f ca="1">IF(AU451="","",IF(AR451=1,-AU451*OFFSET(RevisedCalcs!$AD$79,0,MATCH(E450*24*60,RevisedCalcs!$AE$80:$AI$80,1)),""))</f>
        <v/>
      </c>
      <c r="AX451" s="268">
        <f t="shared" ca="1" si="161"/>
        <v>0.82275059263680916</v>
      </c>
    </row>
    <row r="452" spans="1:50" x14ac:dyDescent="0.3">
      <c r="A452" s="41" t="s">
        <v>704</v>
      </c>
      <c r="B452" s="42">
        <v>17</v>
      </c>
      <c r="C452" s="68" t="s">
        <v>261</v>
      </c>
      <c r="D452" s="95">
        <v>38670.405555555553</v>
      </c>
      <c r="E452" s="96">
        <v>1.0902777777777777E-2</v>
      </c>
      <c r="F452" s="41">
        <v>8.9</v>
      </c>
      <c r="G452" s="41">
        <v>2</v>
      </c>
      <c r="H452" s="97">
        <v>0.65430555555212777</v>
      </c>
      <c r="I452" s="98" t="s">
        <v>720</v>
      </c>
      <c r="J452" s="99">
        <v>942.2</v>
      </c>
      <c r="K452" s="100">
        <v>40496.405555555553</v>
      </c>
      <c r="L452" s="46">
        <v>50</v>
      </c>
      <c r="M452" s="101">
        <v>38670.411805555559</v>
      </c>
      <c r="N452" s="102">
        <v>-13</v>
      </c>
      <c r="O452" s="46">
        <v>50</v>
      </c>
      <c r="P452" s="57">
        <v>-13</v>
      </c>
      <c r="Q452" s="50">
        <v>15.703333333333335</v>
      </c>
      <c r="R452" s="103">
        <v>50</v>
      </c>
      <c r="S452" s="104">
        <v>0.23497547722376488</v>
      </c>
      <c r="T452" s="57">
        <v>194</v>
      </c>
      <c r="U452" s="105"/>
      <c r="V452" s="86">
        <v>63</v>
      </c>
      <c r="W452" s="86">
        <f t="shared" si="142"/>
        <v>62.765024522776237</v>
      </c>
      <c r="X452" s="86">
        <f t="shared" si="143"/>
        <v>5.1598000000000042</v>
      </c>
      <c r="Y452" s="86" t="str">
        <f t="shared" si="144"/>
        <v>Y</v>
      </c>
      <c r="Z452" s="88">
        <f t="shared" si="145"/>
        <v>1</v>
      </c>
      <c r="AA452" s="88" t="str">
        <f t="shared" si="146"/>
        <v>+</v>
      </c>
      <c r="AB452" s="89">
        <f t="shared" si="164"/>
        <v>57.840199999999996</v>
      </c>
      <c r="AC452" s="89">
        <f t="shared" si="164"/>
        <v>3.2431999999999999</v>
      </c>
      <c r="AD452" s="88">
        <f t="shared" si="147"/>
        <v>1</v>
      </c>
      <c r="AE452" s="88">
        <v>2.4</v>
      </c>
      <c r="AF452" s="87">
        <f t="shared" si="154"/>
        <v>1</v>
      </c>
      <c r="AG452" s="88">
        <f t="shared" si="155"/>
        <v>1</v>
      </c>
      <c r="AH452" s="90">
        <f t="shared" si="148"/>
        <v>-12.765024522776235</v>
      </c>
      <c r="AI452" s="91">
        <f t="shared" si="156"/>
        <v>44.840199999999996</v>
      </c>
      <c r="AJ452" s="82">
        <f t="shared" si="149"/>
        <v>-9.7568000000000001</v>
      </c>
      <c r="AK452" s="271">
        <f t="shared" si="157"/>
        <v>108</v>
      </c>
      <c r="AL452" s="271">
        <f>VLOOKUP(AK452,RevisedCalcs!$AE$65:$AJ$72,2,FALSE)</f>
        <v>720</v>
      </c>
      <c r="AM452" s="92" t="str">
        <f t="shared" si="150"/>
        <v>-20 to -10</v>
      </c>
      <c r="AN452" s="93">
        <f t="shared" si="151"/>
        <v>1</v>
      </c>
      <c r="AO452" s="93" t="str">
        <f t="shared" si="158"/>
        <v>+</v>
      </c>
      <c r="AP452" s="94" t="str">
        <f t="shared" si="152"/>
        <v/>
      </c>
      <c r="AQ452" s="54">
        <v>0</v>
      </c>
      <c r="AR452" s="214">
        <f t="shared" si="153"/>
        <v>0</v>
      </c>
      <c r="AS452" s="214">
        <f t="shared" si="159"/>
        <v>0</v>
      </c>
      <c r="AT452" s="282">
        <f t="shared" si="160"/>
        <v>15.7</v>
      </c>
      <c r="AU452" s="268">
        <f>IF(F452&gt;0,RevisedCalcs!$AB$53*F452,"")</f>
        <v>1.2410983516046781</v>
      </c>
      <c r="AV452" s="268" t="str">
        <f>IF(AU452&lt;&gt;"","",SUMIFS(RevisedCalcs!$AF$6:$BN$6,RevisedCalcs!$AF$4:$BN$4,"&lt;="&amp;AT452)/10^3*VLOOKUP(AK452,RevisedCalcs!$AE$65:$AJ$72,6,FALSE))</f>
        <v/>
      </c>
      <c r="AW452" s="270" t="str">
        <f ca="1">IF(AU452="","",IF(AR452=1,-AU452*OFFSET(RevisedCalcs!$AD$79,0,MATCH(E451*24*60,RevisedCalcs!$AE$80:$AI$80,1)),""))</f>
        <v/>
      </c>
      <c r="AX452" s="268">
        <f t="shared" ca="1" si="161"/>
        <v>1.2410983516046781</v>
      </c>
    </row>
    <row r="453" spans="1:50" x14ac:dyDescent="0.3">
      <c r="A453" s="41" t="s">
        <v>704</v>
      </c>
      <c r="B453" s="42">
        <v>18</v>
      </c>
      <c r="C453" s="68" t="s">
        <v>263</v>
      </c>
      <c r="D453" s="95">
        <v>38670.48541666667</v>
      </c>
      <c r="E453" s="96">
        <v>1.8171296296296297E-2</v>
      </c>
      <c r="F453" s="41">
        <v>3.1</v>
      </c>
      <c r="G453" s="41">
        <v>2</v>
      </c>
      <c r="H453" s="97">
        <v>6.8958333336922806E-2</v>
      </c>
      <c r="I453" s="98" t="s">
        <v>721</v>
      </c>
      <c r="J453" s="99">
        <v>99.3</v>
      </c>
      <c r="K453" s="100">
        <v>40496.48541666667</v>
      </c>
      <c r="L453" s="46">
        <v>82.4</v>
      </c>
      <c r="M453" s="101">
        <v>38670.495138888888</v>
      </c>
      <c r="N453" s="102">
        <v>-7.1</v>
      </c>
      <c r="O453" s="46">
        <v>82.4</v>
      </c>
      <c r="P453" s="57">
        <v>-7.1</v>
      </c>
      <c r="Q453" s="50">
        <v>1.655</v>
      </c>
      <c r="R453" s="103">
        <v>82.4</v>
      </c>
      <c r="S453" s="104">
        <v>98.231330608868973</v>
      </c>
      <c r="T453" s="57">
        <v>190.4</v>
      </c>
      <c r="U453" s="105"/>
      <c r="V453" s="57">
        <v>89.5</v>
      </c>
      <c r="W453" s="57">
        <f t="shared" si="142"/>
        <v>8.7313306088689728</v>
      </c>
      <c r="X453" s="86">
        <f t="shared" si="143"/>
        <v>34.57676</v>
      </c>
      <c r="Y453" s="86" t="str">
        <f t="shared" si="144"/>
        <v/>
      </c>
      <c r="Z453" s="44">
        <f t="shared" si="145"/>
        <v>0</v>
      </c>
      <c r="AA453" s="44" t="str">
        <f t="shared" si="146"/>
        <v>o</v>
      </c>
      <c r="AB453" s="89">
        <f t="shared" si="164"/>
        <v>54.92324</v>
      </c>
      <c r="AC453" s="89">
        <f t="shared" si="164"/>
        <v>1.6525600000000003</v>
      </c>
      <c r="AD453" s="44">
        <f t="shared" si="147"/>
        <v>1</v>
      </c>
      <c r="AE453" s="44">
        <v>2.4</v>
      </c>
      <c r="AF453" s="87">
        <f t="shared" si="154"/>
        <v>0</v>
      </c>
      <c r="AG453" s="44">
        <f t="shared" si="155"/>
        <v>0</v>
      </c>
      <c r="AH453" s="90">
        <f t="shared" si="148"/>
        <v>91.131330608868979</v>
      </c>
      <c r="AI453" s="91">
        <f t="shared" si="156"/>
        <v>47.823239999999998</v>
      </c>
      <c r="AJ453" s="82">
        <f t="shared" si="149"/>
        <v>-5.4474399999999994</v>
      </c>
      <c r="AK453" s="271">
        <f t="shared" si="157"/>
        <v>105</v>
      </c>
      <c r="AL453" s="271">
        <f>VLOOKUP(AK453,RevisedCalcs!$AE$65:$AJ$72,2,FALSE)</f>
        <v>105</v>
      </c>
      <c r="AM453" s="92" t="str">
        <f t="shared" si="150"/>
        <v>-10 to 0</v>
      </c>
      <c r="AN453" s="93">
        <f t="shared" si="151"/>
        <v>0</v>
      </c>
      <c r="AO453" s="93" t="str">
        <f t="shared" si="158"/>
        <v>o</v>
      </c>
      <c r="AP453" s="94" t="str">
        <f t="shared" si="152"/>
        <v/>
      </c>
      <c r="AQ453" s="54">
        <v>0</v>
      </c>
      <c r="AR453" s="214">
        <f t="shared" si="153"/>
        <v>0</v>
      </c>
      <c r="AS453" s="214">
        <f t="shared" si="159"/>
        <v>0</v>
      </c>
      <c r="AT453" s="282">
        <f t="shared" si="160"/>
        <v>26.166666666666668</v>
      </c>
      <c r="AU453" s="268">
        <f>IF(F453&gt;0,RevisedCalcs!$AB$53*F453,"")</f>
        <v>0.43229268426679801</v>
      </c>
      <c r="AV453" s="268" t="str">
        <f>IF(AU453&lt;&gt;"","",SUMIFS(RevisedCalcs!$AF$6:$BN$6,RevisedCalcs!$AF$4:$BN$4,"&lt;="&amp;AT453)/10^3*VLOOKUP(AK453,RevisedCalcs!$AE$65:$AJ$72,6,FALSE))</f>
        <v/>
      </c>
      <c r="AW453" s="270" t="str">
        <f ca="1">IF(AU453="","",IF(AR453=1,-AU453*OFFSET(RevisedCalcs!$AD$79,0,MATCH(E452*24*60,RevisedCalcs!$AE$80:$AI$80,1)),""))</f>
        <v/>
      </c>
      <c r="AX453" s="268">
        <f t="shared" ca="1" si="161"/>
        <v>0.43229268426679801</v>
      </c>
    </row>
    <row r="454" spans="1:50" x14ac:dyDescent="0.3">
      <c r="A454" s="41" t="s">
        <v>704</v>
      </c>
      <c r="B454" s="42">
        <v>19</v>
      </c>
      <c r="C454" s="68" t="s">
        <v>265</v>
      </c>
      <c r="D454" s="95">
        <v>38670.513194444444</v>
      </c>
      <c r="E454" s="96">
        <v>5.3240740740740748E-3</v>
      </c>
      <c r="F454" s="41">
        <v>2.5</v>
      </c>
      <c r="G454" s="41">
        <v>2</v>
      </c>
      <c r="H454" s="97">
        <v>9.6064814788405783E-3</v>
      </c>
      <c r="I454" s="98" t="s">
        <v>722</v>
      </c>
      <c r="J454" s="99">
        <v>13.833333333333334</v>
      </c>
      <c r="K454" s="100">
        <v>40496.513194444444</v>
      </c>
      <c r="L454" s="46">
        <v>159.80000000000001</v>
      </c>
      <c r="M454" s="101">
        <v>38670.495138888888</v>
      </c>
      <c r="N454" s="102">
        <v>-7.1</v>
      </c>
      <c r="O454" s="46">
        <v>159.80000000000001</v>
      </c>
      <c r="P454" s="57">
        <v>-7.1</v>
      </c>
      <c r="Q454" s="50">
        <v>0.23055555555555557</v>
      </c>
      <c r="R454" s="103">
        <v>159.80000000000001</v>
      </c>
      <c r="S454" s="104">
        <v>178.73910733808779</v>
      </c>
      <c r="T454" s="57">
        <v>195.8</v>
      </c>
      <c r="U454" s="105"/>
      <c r="V454" s="57">
        <v>166.9</v>
      </c>
      <c r="W454" s="57">
        <f t="shared" si="142"/>
        <v>11.839107338087786</v>
      </c>
      <c r="X454" s="86">
        <f t="shared" si="143"/>
        <v>111.97676000000001</v>
      </c>
      <c r="Y454" s="86" t="str">
        <f t="shared" si="144"/>
        <v/>
      </c>
      <c r="Z454" s="44">
        <f t="shared" si="145"/>
        <v>0</v>
      </c>
      <c r="AA454" s="44" t="str">
        <f t="shared" si="146"/>
        <v>o</v>
      </c>
      <c r="AB454" s="89">
        <f t="shared" si="164"/>
        <v>54.92324</v>
      </c>
      <c r="AC454" s="89">
        <f t="shared" si="164"/>
        <v>1.6525600000000003</v>
      </c>
      <c r="AD454" s="44">
        <f t="shared" si="147"/>
        <v>1</v>
      </c>
      <c r="AE454" s="44">
        <v>2.4</v>
      </c>
      <c r="AF454" s="87">
        <f t="shared" si="154"/>
        <v>0</v>
      </c>
      <c r="AG454" s="44">
        <f t="shared" si="155"/>
        <v>0</v>
      </c>
      <c r="AH454" s="90">
        <f t="shared" si="148"/>
        <v>171.6391073380878</v>
      </c>
      <c r="AI454" s="91">
        <f t="shared" si="156"/>
        <v>47.823239999999998</v>
      </c>
      <c r="AJ454" s="82">
        <f t="shared" si="149"/>
        <v>-5.4474399999999994</v>
      </c>
      <c r="AK454" s="271">
        <f t="shared" si="157"/>
        <v>102</v>
      </c>
      <c r="AL454" s="271">
        <f>VLOOKUP(AK454,RevisedCalcs!$AE$65:$AJ$72,2,FALSE)</f>
        <v>18</v>
      </c>
      <c r="AM454" s="92" t="str">
        <f t="shared" si="150"/>
        <v>-10 to 0</v>
      </c>
      <c r="AN454" s="93">
        <f t="shared" si="151"/>
        <v>0</v>
      </c>
      <c r="AO454" s="93" t="str">
        <f t="shared" si="158"/>
        <v>o</v>
      </c>
      <c r="AP454" s="94" t="str">
        <f t="shared" si="152"/>
        <v/>
      </c>
      <c r="AQ454" s="54">
        <v>0</v>
      </c>
      <c r="AR454" s="214">
        <f t="shared" si="153"/>
        <v>0</v>
      </c>
      <c r="AS454" s="214">
        <f t="shared" si="159"/>
        <v>0</v>
      </c>
      <c r="AT454" s="282">
        <f t="shared" si="160"/>
        <v>7.6666666666666679</v>
      </c>
      <c r="AU454" s="268">
        <f>IF(F454&gt;0,RevisedCalcs!$AB$53*F454,"")</f>
        <v>0.34862313247322418</v>
      </c>
      <c r="AV454" s="268" t="str">
        <f>IF(AU454&lt;&gt;"","",SUMIFS(RevisedCalcs!$AF$6:$BN$6,RevisedCalcs!$AF$4:$BN$4,"&lt;="&amp;AT454)/10^3*VLOOKUP(AK454,RevisedCalcs!$AE$65:$AJ$72,6,FALSE))</f>
        <v/>
      </c>
      <c r="AW454" s="270" t="str">
        <f ca="1">IF(AU454="","",IF(AR454=1,-AU454*OFFSET(RevisedCalcs!$AD$79,0,MATCH(E453*24*60,RevisedCalcs!$AE$80:$AI$80,1)),""))</f>
        <v/>
      </c>
      <c r="AX454" s="268">
        <f t="shared" ca="1" si="161"/>
        <v>0.34862313247322418</v>
      </c>
    </row>
    <row r="455" spans="1:50" x14ac:dyDescent="0.3">
      <c r="A455" s="41" t="s">
        <v>704</v>
      </c>
      <c r="B455" s="42">
        <v>20</v>
      </c>
      <c r="C455" s="68" t="s">
        <v>267</v>
      </c>
      <c r="D455" s="95">
        <v>38670.541666666664</v>
      </c>
      <c r="E455" s="96">
        <v>5.2430555555555555E-3</v>
      </c>
      <c r="F455" s="41">
        <v>2.9</v>
      </c>
      <c r="G455" s="41">
        <v>2</v>
      </c>
      <c r="H455" s="97">
        <v>2.3148148145992309E-2</v>
      </c>
      <c r="I455" s="98" t="s">
        <v>723</v>
      </c>
      <c r="J455" s="99">
        <v>33.333333333333336</v>
      </c>
      <c r="K455" s="100">
        <v>40496.541666666664</v>
      </c>
      <c r="L455" s="46">
        <v>183.2</v>
      </c>
      <c r="M455" s="101">
        <v>38670.536805555559</v>
      </c>
      <c r="N455" s="102">
        <v>-2.9</v>
      </c>
      <c r="O455" s="46">
        <v>183.2</v>
      </c>
      <c r="P455" s="57">
        <v>-2.9</v>
      </c>
      <c r="Q455" s="50">
        <v>0.55555555555555558</v>
      </c>
      <c r="R455" s="103">
        <v>183.2</v>
      </c>
      <c r="S455" s="104">
        <v>156.22337753108906</v>
      </c>
      <c r="T455" s="57">
        <v>195.8</v>
      </c>
      <c r="U455" s="105"/>
      <c r="V455" s="57">
        <v>186.1</v>
      </c>
      <c r="W455" s="57">
        <f t="shared" ref="W455:W518" si="165">ABS(S455-V455)</f>
        <v>29.876622468910938</v>
      </c>
      <c r="X455" s="86">
        <f t="shared" ref="X455:X518" si="166">ABS(AB455-V455)</f>
        <v>133.25324000000001</v>
      </c>
      <c r="Y455" s="86" t="str">
        <f t="shared" ref="Y455:Y518" si="167">IF(B455=2,"",IF(INT(D455)&lt;&gt;INT(D454),"Y",""))</f>
        <v/>
      </c>
      <c r="Z455" s="44">
        <f t="shared" ref="Z455:Z518" si="168">IF(X455&lt;W455,1,0)</f>
        <v>0</v>
      </c>
      <c r="AA455" s="44" t="str">
        <f t="shared" ref="AA455:AA518" si="169">IF($Z455=1,"+","o")</f>
        <v>o</v>
      </c>
      <c r="AB455" s="89">
        <f t="shared" si="164"/>
        <v>52.846759999999996</v>
      </c>
      <c r="AC455" s="89">
        <f t="shared" si="164"/>
        <v>0.52023999999999981</v>
      </c>
      <c r="AD455" s="44">
        <f t="shared" ref="AD455:AD518" si="170">IF(L455-N455&gt;$AD$5,1,0)</f>
        <v>1</v>
      </c>
      <c r="AE455" s="44">
        <v>2.4</v>
      </c>
      <c r="AF455" s="87">
        <f t="shared" si="154"/>
        <v>1</v>
      </c>
      <c r="AG455" s="44">
        <f t="shared" si="155"/>
        <v>0</v>
      </c>
      <c r="AH455" s="90">
        <f t="shared" ref="AH455:AH518" si="171">S455+P455</f>
        <v>153.32337753108905</v>
      </c>
      <c r="AI455" s="91">
        <f t="shared" si="156"/>
        <v>49.946759999999998</v>
      </c>
      <c r="AJ455" s="82">
        <f t="shared" ref="AJ455:AJ518" si="172">AC455+P455</f>
        <v>-2.3797600000000001</v>
      </c>
      <c r="AK455" s="271">
        <f t="shared" si="157"/>
        <v>103</v>
      </c>
      <c r="AL455" s="271">
        <f>VLOOKUP(AK455,RevisedCalcs!$AE$65:$AJ$72,2,FALSE)</f>
        <v>45</v>
      </c>
      <c r="AM455" s="92" t="str">
        <f t="shared" ref="AM455:AM518" si="173">IF(P455&lt;-20,"&lt;-20",IF(P455&lt;-10,"-20 to -10",IF(P455&lt;0,"-10 to 0",IF(P455&lt;10,"0 to 10",IF(P455&lt;20,"10 to 20","&gt;=20")))))</f>
        <v>-10 to 0</v>
      </c>
      <c r="AN455" s="93">
        <f t="shared" ref="AN455:AN518" si="174">IF(OR(X455&lt;W455,AND(AF455=1,AG455=1)),1,0)</f>
        <v>0</v>
      </c>
      <c r="AO455" s="93" t="str">
        <f t="shared" si="158"/>
        <v>o</v>
      </c>
      <c r="AP455" s="94" t="str">
        <f t="shared" ref="AP455:AP518" si="175">IF(AN455&lt;&gt;Z455,"X","")</f>
        <v/>
      </c>
      <c r="AQ455" s="54">
        <v>0</v>
      </c>
      <c r="AR455" s="214">
        <f t="shared" ref="AR455:AR518" si="176">IF(AND(AQ454=1,J455&lt;=$AR$5),1,0)</f>
        <v>0</v>
      </c>
      <c r="AS455" s="214">
        <f t="shared" si="159"/>
        <v>0</v>
      </c>
      <c r="AT455" s="282">
        <f t="shared" si="160"/>
        <v>7.55</v>
      </c>
      <c r="AU455" s="268">
        <f>IF(F455&gt;0,RevisedCalcs!$AB$53*F455,"")</f>
        <v>0.40440283366894003</v>
      </c>
      <c r="AV455" s="268" t="str">
        <f>IF(AU455&lt;&gt;"","",SUMIFS(RevisedCalcs!$AF$6:$BN$6,RevisedCalcs!$AF$4:$BN$4,"&lt;="&amp;AT455)/10^3*VLOOKUP(AK455,RevisedCalcs!$AE$65:$AJ$72,6,FALSE))</f>
        <v/>
      </c>
      <c r="AW455" s="270" t="str">
        <f ca="1">IF(AU455="","",IF(AR455=1,-AU455*OFFSET(RevisedCalcs!$AD$79,0,MATCH(E454*24*60,RevisedCalcs!$AE$80:$AI$80,1)),""))</f>
        <v/>
      </c>
      <c r="AX455" s="268">
        <f t="shared" ca="1" si="161"/>
        <v>0.40440283366894003</v>
      </c>
    </row>
    <row r="456" spans="1:50" x14ac:dyDescent="0.3">
      <c r="A456" s="41" t="s">
        <v>704</v>
      </c>
      <c r="B456" s="42">
        <v>21</v>
      </c>
      <c r="C456" s="68" t="s">
        <v>269</v>
      </c>
      <c r="D456" s="95">
        <v>38670.54791666667</v>
      </c>
      <c r="E456" s="96">
        <v>5.8217592592592592E-3</v>
      </c>
      <c r="F456" s="41">
        <v>3.7</v>
      </c>
      <c r="G456" s="41">
        <v>2</v>
      </c>
      <c r="H456" s="97">
        <v>1.006944446999114E-3</v>
      </c>
      <c r="I456" s="98" t="s">
        <v>724</v>
      </c>
      <c r="J456" s="99">
        <v>1.45</v>
      </c>
      <c r="K456" s="100">
        <v>40496.54791666667</v>
      </c>
      <c r="L456" s="46">
        <v>188.6</v>
      </c>
      <c r="M456" s="101">
        <v>38670.536805555559</v>
      </c>
      <c r="N456" s="102">
        <v>-2.9</v>
      </c>
      <c r="O456" s="46">
        <v>188.6</v>
      </c>
      <c r="P456" s="57">
        <v>-2.9</v>
      </c>
      <c r="Q456" s="50">
        <v>2.4166666666666666E-2</v>
      </c>
      <c r="R456" s="103">
        <v>188.6</v>
      </c>
      <c r="S456" s="104">
        <v>196.63200693567683</v>
      </c>
      <c r="T456" s="57">
        <v>197.6</v>
      </c>
      <c r="U456" s="105"/>
      <c r="V456" s="57">
        <v>191.5</v>
      </c>
      <c r="W456" s="57">
        <f t="shared" si="165"/>
        <v>5.1320069356768272</v>
      </c>
      <c r="X456" s="86">
        <f t="shared" si="166"/>
        <v>138.65324000000001</v>
      </c>
      <c r="Y456" s="86" t="str">
        <f t="shared" si="167"/>
        <v/>
      </c>
      <c r="Z456" s="44">
        <f t="shared" si="168"/>
        <v>0</v>
      </c>
      <c r="AA456" s="44" t="str">
        <f t="shared" si="169"/>
        <v>o</v>
      </c>
      <c r="AB456" s="89">
        <f t="shared" si="164"/>
        <v>52.846759999999996</v>
      </c>
      <c r="AC456" s="89">
        <f t="shared" si="164"/>
        <v>0.52023999999999981</v>
      </c>
      <c r="AD456" s="44">
        <f t="shared" si="170"/>
        <v>1</v>
      </c>
      <c r="AE456" s="44">
        <v>2.4</v>
      </c>
      <c r="AF456" s="87">
        <f t="shared" ref="AF456:AF519" si="177">IF(R456-AH456&gt;$AF$5,1,0)</f>
        <v>0</v>
      </c>
      <c r="AG456" s="44">
        <f t="shared" ref="AG456:AG519" si="178">IF(Q456&gt;=6,1,0)</f>
        <v>0</v>
      </c>
      <c r="AH456" s="90">
        <f t="shared" si="171"/>
        <v>193.73200693567682</v>
      </c>
      <c r="AI456" s="91">
        <f t="shared" ref="AI456:AI519" si="179">AB456+P456</f>
        <v>49.946759999999998</v>
      </c>
      <c r="AJ456" s="82">
        <f t="shared" si="172"/>
        <v>-2.3797600000000001</v>
      </c>
      <c r="AK456" s="271">
        <f t="shared" ref="AK456:AK519" si="180">IF(J456&lt;6,101,IF(J456&lt;30,102,IF(J456&lt;60,103,IF(J456&lt;90,104,IF(J456&lt;120,105,IF(J456&lt;360,106,IF(J456&lt;720,107,108)))))))</f>
        <v>101</v>
      </c>
      <c r="AL456" s="271">
        <f>VLOOKUP(AK456,RevisedCalcs!$AE$65:$AJ$72,2,FALSE)</f>
        <v>3</v>
      </c>
      <c r="AM456" s="92" t="str">
        <f t="shared" si="173"/>
        <v>-10 to 0</v>
      </c>
      <c r="AN456" s="93">
        <f t="shared" si="174"/>
        <v>0</v>
      </c>
      <c r="AO456" s="93" t="str">
        <f t="shared" ref="AO456:AO519" si="181">IF($AN456=1,"+","o")</f>
        <v>o</v>
      </c>
      <c r="AP456" s="94" t="str">
        <f t="shared" si="175"/>
        <v/>
      </c>
      <c r="AQ456" s="54">
        <v>0</v>
      </c>
      <c r="AR456" s="214">
        <f t="shared" si="176"/>
        <v>0</v>
      </c>
      <c r="AS456" s="214">
        <f t="shared" ref="AS456:AS519" si="182">IF(AND(AQ456=1,AN456=1),1,0)</f>
        <v>0</v>
      </c>
      <c r="AT456" s="282">
        <f t="shared" ref="AT456:AT519" si="183">E456*24*60</f>
        <v>8.3833333333333329</v>
      </c>
      <c r="AU456" s="268">
        <f>IF(F456&gt;0,RevisedCalcs!$AB$53*F456,"")</f>
        <v>0.51596223606037184</v>
      </c>
      <c r="AV456" s="268" t="str">
        <f>IF(AU456&lt;&gt;"","",SUMIFS(RevisedCalcs!$AF$6:$BN$6,RevisedCalcs!$AF$4:$BN$4,"&lt;="&amp;AT456)/10^3*VLOOKUP(AK456,RevisedCalcs!$AE$65:$AJ$72,6,FALSE))</f>
        <v/>
      </c>
      <c r="AW456" s="270" t="str">
        <f ca="1">IF(AU456="","",IF(AR456=1,-AU456*OFFSET(RevisedCalcs!$AD$79,0,MATCH(E455*24*60,RevisedCalcs!$AE$80:$AI$80,1)),""))</f>
        <v/>
      </c>
      <c r="AX456" s="268">
        <f t="shared" ref="AX456:AX519" ca="1" si="184">SUM(AU456:AW456)</f>
        <v>0.51596223606037184</v>
      </c>
    </row>
    <row r="457" spans="1:50" x14ac:dyDescent="0.3">
      <c r="A457" s="41" t="s">
        <v>704</v>
      </c>
      <c r="B457" s="42">
        <v>22</v>
      </c>
      <c r="C457" s="68" t="s">
        <v>271</v>
      </c>
      <c r="D457" s="95">
        <v>38670.763888888891</v>
      </c>
      <c r="E457" s="96">
        <v>6.5509259259259262E-3</v>
      </c>
      <c r="F457" s="41">
        <v>3.4</v>
      </c>
      <c r="G457" s="41">
        <v>2</v>
      </c>
      <c r="H457" s="97">
        <v>0.21015046296088258</v>
      </c>
      <c r="I457" s="98" t="s">
        <v>725</v>
      </c>
      <c r="J457" s="99">
        <v>302.61666666666667</v>
      </c>
      <c r="K457" s="100">
        <v>40496.763888888891</v>
      </c>
      <c r="L457" s="46">
        <v>73.400000000000006</v>
      </c>
      <c r="M457" s="101">
        <v>38670.745138888888</v>
      </c>
      <c r="N457" s="102">
        <v>-7.1</v>
      </c>
      <c r="O457" s="46">
        <v>73.400000000000006</v>
      </c>
      <c r="P457" s="57">
        <v>-7.1</v>
      </c>
      <c r="Q457" s="50">
        <v>5.0436111111111108</v>
      </c>
      <c r="R457" s="103">
        <v>73.400000000000006</v>
      </c>
      <c r="S457" s="104">
        <v>23.059600319268533</v>
      </c>
      <c r="T457" s="57">
        <v>177.8</v>
      </c>
      <c r="U457" s="105"/>
      <c r="V457" s="57">
        <v>80.5</v>
      </c>
      <c r="W457" s="57">
        <f t="shared" si="165"/>
        <v>57.440399680731467</v>
      </c>
      <c r="X457" s="86">
        <f t="shared" si="166"/>
        <v>25.57676</v>
      </c>
      <c r="Y457" s="86" t="str">
        <f t="shared" si="167"/>
        <v/>
      </c>
      <c r="Z457" s="44">
        <f t="shared" si="168"/>
        <v>1</v>
      </c>
      <c r="AA457" s="44" t="str">
        <f t="shared" si="169"/>
        <v>+</v>
      </c>
      <c r="AB457" s="89">
        <f t="shared" si="164"/>
        <v>54.92324</v>
      </c>
      <c r="AC457" s="89">
        <f t="shared" si="164"/>
        <v>1.6525600000000003</v>
      </c>
      <c r="AD457" s="44">
        <f t="shared" si="170"/>
        <v>1</v>
      </c>
      <c r="AE457" s="44">
        <v>2.4</v>
      </c>
      <c r="AF457" s="87">
        <f t="shared" si="177"/>
        <v>1</v>
      </c>
      <c r="AG457" s="44">
        <f t="shared" si="178"/>
        <v>0</v>
      </c>
      <c r="AH457" s="90">
        <f t="shared" si="171"/>
        <v>15.959600319268533</v>
      </c>
      <c r="AI457" s="91">
        <f t="shared" si="179"/>
        <v>47.823239999999998</v>
      </c>
      <c r="AJ457" s="82">
        <f t="shared" si="172"/>
        <v>-5.4474399999999994</v>
      </c>
      <c r="AK457" s="271">
        <f t="shared" si="180"/>
        <v>106</v>
      </c>
      <c r="AL457" s="271">
        <f>VLOOKUP(AK457,RevisedCalcs!$AE$65:$AJ$72,2,FALSE)</f>
        <v>240</v>
      </c>
      <c r="AM457" s="92" t="str">
        <f t="shared" si="173"/>
        <v>-10 to 0</v>
      </c>
      <c r="AN457" s="93">
        <f t="shared" si="174"/>
        <v>1</v>
      </c>
      <c r="AO457" s="93" t="str">
        <f t="shared" si="181"/>
        <v>+</v>
      </c>
      <c r="AP457" s="94" t="str">
        <f t="shared" si="175"/>
        <v/>
      </c>
      <c r="AQ457" s="54">
        <v>0</v>
      </c>
      <c r="AR457" s="214">
        <f t="shared" si="176"/>
        <v>0</v>
      </c>
      <c r="AS457" s="214">
        <f t="shared" si="182"/>
        <v>0</v>
      </c>
      <c r="AT457" s="282">
        <f t="shared" si="183"/>
        <v>9.4333333333333336</v>
      </c>
      <c r="AU457" s="268">
        <f>IF(F457&gt;0,RevisedCalcs!$AB$53*F457,"")</f>
        <v>0.47412746016358487</v>
      </c>
      <c r="AV457" s="268" t="str">
        <f>IF(AU457&lt;&gt;"","",SUMIFS(RevisedCalcs!$AF$6:$BN$6,RevisedCalcs!$AF$4:$BN$4,"&lt;="&amp;AT457)/10^3*VLOOKUP(AK457,RevisedCalcs!$AE$65:$AJ$72,6,FALSE))</f>
        <v/>
      </c>
      <c r="AW457" s="270" t="str">
        <f ca="1">IF(AU457="","",IF(AR457=1,-AU457*OFFSET(RevisedCalcs!$AD$79,0,MATCH(E456*24*60,RevisedCalcs!$AE$80:$AI$80,1)),""))</f>
        <v/>
      </c>
      <c r="AX457" s="268">
        <f t="shared" ca="1" si="184"/>
        <v>0.47412746016358487</v>
      </c>
    </row>
    <row r="458" spans="1:50" x14ac:dyDescent="0.3">
      <c r="A458" s="41" t="s">
        <v>704</v>
      </c>
      <c r="B458" s="42">
        <v>23</v>
      </c>
      <c r="C458" s="68" t="s">
        <v>273</v>
      </c>
      <c r="D458" s="95">
        <v>38670.894444444442</v>
      </c>
      <c r="E458" s="96">
        <v>6.2847222222222228E-3</v>
      </c>
      <c r="F458" s="41">
        <v>3.4</v>
      </c>
      <c r="G458" s="41">
        <v>2</v>
      </c>
      <c r="H458" s="97">
        <v>0.12400462962250458</v>
      </c>
      <c r="I458" s="98" t="s">
        <v>726</v>
      </c>
      <c r="J458" s="99">
        <v>178.56666666666666</v>
      </c>
      <c r="K458" s="100">
        <v>40496.894444444442</v>
      </c>
      <c r="L458" s="46">
        <v>51.8</v>
      </c>
      <c r="M458" s="101">
        <v>38670.911805555559</v>
      </c>
      <c r="N458" s="102">
        <v>-9.9</v>
      </c>
      <c r="O458" s="46">
        <v>51.8</v>
      </c>
      <c r="P458" s="57">
        <v>-9.9</v>
      </c>
      <c r="Q458" s="50">
        <v>2.9761111111111109</v>
      </c>
      <c r="R458" s="103">
        <v>51.8</v>
      </c>
      <c r="S458" s="104">
        <v>51.750642200532852</v>
      </c>
      <c r="T458" s="57">
        <v>186.8</v>
      </c>
      <c r="U458" s="105"/>
      <c r="V458" s="57">
        <v>61.699999999999996</v>
      </c>
      <c r="W458" s="57">
        <f t="shared" si="165"/>
        <v>9.949357799467144</v>
      </c>
      <c r="X458" s="86">
        <f t="shared" si="166"/>
        <v>5.3924400000000006</v>
      </c>
      <c r="Y458" s="86" t="str">
        <f t="shared" si="167"/>
        <v/>
      </c>
      <c r="Z458" s="44">
        <f t="shared" si="168"/>
        <v>1</v>
      </c>
      <c r="AA458" s="44" t="str">
        <f t="shared" si="169"/>
        <v>+</v>
      </c>
      <c r="AB458" s="89">
        <f t="shared" si="164"/>
        <v>56.307559999999995</v>
      </c>
      <c r="AC458" s="89">
        <f t="shared" si="164"/>
        <v>2.4074400000000002</v>
      </c>
      <c r="AD458" s="44">
        <f t="shared" si="170"/>
        <v>1</v>
      </c>
      <c r="AE458" s="44">
        <v>2.4</v>
      </c>
      <c r="AF458" s="87">
        <f t="shared" si="177"/>
        <v>0</v>
      </c>
      <c r="AG458" s="44">
        <f t="shared" si="178"/>
        <v>0</v>
      </c>
      <c r="AH458" s="90">
        <f t="shared" si="171"/>
        <v>41.850642200532853</v>
      </c>
      <c r="AI458" s="91">
        <f t="shared" si="179"/>
        <v>46.407559999999997</v>
      </c>
      <c r="AJ458" s="82">
        <f t="shared" si="172"/>
        <v>-7.4925600000000001</v>
      </c>
      <c r="AK458" s="271">
        <f t="shared" si="180"/>
        <v>106</v>
      </c>
      <c r="AL458" s="271">
        <f>VLOOKUP(AK458,RevisedCalcs!$AE$65:$AJ$72,2,FALSE)</f>
        <v>240</v>
      </c>
      <c r="AM458" s="92" t="str">
        <f t="shared" si="173"/>
        <v>-10 to 0</v>
      </c>
      <c r="AN458" s="93">
        <f t="shared" si="174"/>
        <v>1</v>
      </c>
      <c r="AO458" s="93" t="str">
        <f t="shared" si="181"/>
        <v>+</v>
      </c>
      <c r="AP458" s="94" t="str">
        <f t="shared" si="175"/>
        <v/>
      </c>
      <c r="AQ458" s="54">
        <v>0</v>
      </c>
      <c r="AR458" s="214">
        <f t="shared" si="176"/>
        <v>0</v>
      </c>
      <c r="AS458" s="214">
        <f t="shared" si="182"/>
        <v>0</v>
      </c>
      <c r="AT458" s="282">
        <f t="shared" si="183"/>
        <v>9.0500000000000007</v>
      </c>
      <c r="AU458" s="268">
        <f>IF(F458&gt;0,RevisedCalcs!$AB$53*F458,"")</f>
        <v>0.47412746016358487</v>
      </c>
      <c r="AV458" s="268" t="str">
        <f>IF(AU458&lt;&gt;"","",SUMIFS(RevisedCalcs!$AF$6:$BN$6,RevisedCalcs!$AF$4:$BN$4,"&lt;="&amp;AT458)/10^3*VLOOKUP(AK458,RevisedCalcs!$AE$65:$AJ$72,6,FALSE))</f>
        <v/>
      </c>
      <c r="AW458" s="270" t="str">
        <f ca="1">IF(AU458="","",IF(AR458=1,-AU458*OFFSET(RevisedCalcs!$AD$79,0,MATCH(E457*24*60,RevisedCalcs!$AE$80:$AI$80,1)),""))</f>
        <v/>
      </c>
      <c r="AX458" s="268">
        <f t="shared" ca="1" si="184"/>
        <v>0.47412746016358487</v>
      </c>
    </row>
    <row r="459" spans="1:50" x14ac:dyDescent="0.3">
      <c r="A459" s="41" t="s">
        <v>704</v>
      </c>
      <c r="B459" s="42">
        <v>24</v>
      </c>
      <c r="C459" s="68" t="s">
        <v>275</v>
      </c>
      <c r="D459" s="95">
        <v>38671.419444444444</v>
      </c>
      <c r="E459" s="96">
        <v>1.2893518518518519E-2</v>
      </c>
      <c r="F459" s="41">
        <v>8.9</v>
      </c>
      <c r="G459" s="41">
        <v>3</v>
      </c>
      <c r="H459" s="97">
        <v>0.51871527777984738</v>
      </c>
      <c r="I459" s="98" t="s">
        <v>727</v>
      </c>
      <c r="J459" s="99">
        <v>746.95</v>
      </c>
      <c r="K459" s="100">
        <v>40497.419444444444</v>
      </c>
      <c r="L459" s="46">
        <v>51.8</v>
      </c>
      <c r="M459" s="101">
        <v>38671.411805555559</v>
      </c>
      <c r="N459" s="102">
        <v>-8</v>
      </c>
      <c r="O459" s="46">
        <v>51.8</v>
      </c>
      <c r="P459" s="57">
        <v>-8</v>
      </c>
      <c r="Q459" s="50">
        <v>12.449166666666667</v>
      </c>
      <c r="R459" s="103">
        <v>51.8</v>
      </c>
      <c r="S459" s="104">
        <v>0.88915976637924388</v>
      </c>
      <c r="T459" s="57">
        <v>194</v>
      </c>
      <c r="U459" s="105"/>
      <c r="V459" s="86">
        <v>59.8</v>
      </c>
      <c r="W459" s="86">
        <f t="shared" si="165"/>
        <v>58.910840233620753</v>
      </c>
      <c r="X459" s="86">
        <f t="shared" si="166"/>
        <v>4.4318000000000026</v>
      </c>
      <c r="Y459" s="86" t="str">
        <f t="shared" si="167"/>
        <v>Y</v>
      </c>
      <c r="Z459" s="88">
        <f t="shared" si="168"/>
        <v>1</v>
      </c>
      <c r="AA459" s="88" t="str">
        <f t="shared" si="169"/>
        <v>+</v>
      </c>
      <c r="AB459" s="89">
        <f t="shared" si="164"/>
        <v>55.368199999999995</v>
      </c>
      <c r="AC459" s="89">
        <f t="shared" si="164"/>
        <v>1.8952</v>
      </c>
      <c r="AD459" s="88">
        <f t="shared" si="170"/>
        <v>1</v>
      </c>
      <c r="AE459" s="88">
        <v>2.4</v>
      </c>
      <c r="AF459" s="87">
        <f t="shared" si="177"/>
        <v>1</v>
      </c>
      <c r="AG459" s="88">
        <f t="shared" si="178"/>
        <v>1</v>
      </c>
      <c r="AH459" s="90">
        <f t="shared" si="171"/>
        <v>-7.1108402336207561</v>
      </c>
      <c r="AI459" s="91">
        <f t="shared" si="179"/>
        <v>47.368199999999995</v>
      </c>
      <c r="AJ459" s="82">
        <f t="shared" si="172"/>
        <v>-6.1048</v>
      </c>
      <c r="AK459" s="271">
        <f t="shared" si="180"/>
        <v>108</v>
      </c>
      <c r="AL459" s="271">
        <f>VLOOKUP(AK459,RevisedCalcs!$AE$65:$AJ$72,2,FALSE)</f>
        <v>720</v>
      </c>
      <c r="AM459" s="92" t="str">
        <f t="shared" si="173"/>
        <v>-10 to 0</v>
      </c>
      <c r="AN459" s="93">
        <f t="shared" si="174"/>
        <v>1</v>
      </c>
      <c r="AO459" s="93" t="str">
        <f t="shared" si="181"/>
        <v>+</v>
      </c>
      <c r="AP459" s="94" t="str">
        <f t="shared" si="175"/>
        <v/>
      </c>
      <c r="AQ459" s="54">
        <v>0</v>
      </c>
      <c r="AR459" s="214">
        <f t="shared" si="176"/>
        <v>0</v>
      </c>
      <c r="AS459" s="214">
        <f t="shared" si="182"/>
        <v>0</v>
      </c>
      <c r="AT459" s="282">
        <f t="shared" si="183"/>
        <v>18.566666666666666</v>
      </c>
      <c r="AU459" s="268">
        <f>IF(F459&gt;0,RevisedCalcs!$AB$53*F459,"")</f>
        <v>1.2410983516046781</v>
      </c>
      <c r="AV459" s="268" t="str">
        <f>IF(AU459&lt;&gt;"","",SUMIFS(RevisedCalcs!$AF$6:$BN$6,RevisedCalcs!$AF$4:$BN$4,"&lt;="&amp;AT459)/10^3*VLOOKUP(AK459,RevisedCalcs!$AE$65:$AJ$72,6,FALSE))</f>
        <v/>
      </c>
      <c r="AW459" s="270" t="str">
        <f ca="1">IF(AU459="","",IF(AR459=1,-AU459*OFFSET(RevisedCalcs!$AD$79,0,MATCH(E458*24*60,RevisedCalcs!$AE$80:$AI$80,1)),""))</f>
        <v/>
      </c>
      <c r="AX459" s="268">
        <f t="shared" ca="1" si="184"/>
        <v>1.2410983516046781</v>
      </c>
    </row>
    <row r="460" spans="1:50" x14ac:dyDescent="0.3">
      <c r="A460" s="41" t="s">
        <v>728</v>
      </c>
      <c r="B460" s="42">
        <v>2</v>
      </c>
      <c r="C460" s="68" t="s">
        <v>232</v>
      </c>
      <c r="D460" s="95">
        <v>38664.554166666669</v>
      </c>
      <c r="E460" s="96">
        <v>8.7037037037037031E-3</v>
      </c>
      <c r="F460" s="41">
        <v>5.6</v>
      </c>
      <c r="G460" s="41">
        <v>3</v>
      </c>
      <c r="H460" s="97">
        <v>4.4074074074160308E-2</v>
      </c>
      <c r="I460" s="98" t="s">
        <v>729</v>
      </c>
      <c r="J460" s="99">
        <v>63.466666666666669</v>
      </c>
      <c r="K460" s="100">
        <v>40490.554166666669</v>
      </c>
      <c r="L460" s="46">
        <v>109.4</v>
      </c>
      <c r="M460" s="101">
        <v>38664.536805555559</v>
      </c>
      <c r="N460" s="102">
        <v>-5.0999999999999996</v>
      </c>
      <c r="O460" s="46">
        <v>109.4</v>
      </c>
      <c r="P460" s="57">
        <v>-5.0999999999999996</v>
      </c>
      <c r="Q460" s="50">
        <v>1.0577777777777777</v>
      </c>
      <c r="R460" s="103">
        <v>109.4</v>
      </c>
      <c r="S460" s="104">
        <v>127.1176414826117</v>
      </c>
      <c r="T460" s="57">
        <v>192.2</v>
      </c>
      <c r="U460" s="105"/>
      <c r="V460" s="57">
        <v>114.5</v>
      </c>
      <c r="W460" s="57">
        <f t="shared" si="165"/>
        <v>12.617641482611702</v>
      </c>
      <c r="X460" s="86">
        <f t="shared" si="166"/>
        <v>60.565560000000005</v>
      </c>
      <c r="Y460" s="86" t="str">
        <f t="shared" si="167"/>
        <v/>
      </c>
      <c r="Z460" s="44">
        <f t="shared" si="168"/>
        <v>0</v>
      </c>
      <c r="AA460" s="44" t="str">
        <f t="shared" si="169"/>
        <v>o</v>
      </c>
      <c r="AB460" s="89">
        <f t="shared" si="164"/>
        <v>53.934439999999995</v>
      </c>
      <c r="AC460" s="89">
        <f t="shared" si="164"/>
        <v>1.1133599999999997</v>
      </c>
      <c r="AD460" s="44">
        <f t="shared" si="170"/>
        <v>1</v>
      </c>
      <c r="AE460" s="44">
        <v>2.5</v>
      </c>
      <c r="AF460" s="87">
        <f t="shared" si="177"/>
        <v>0</v>
      </c>
      <c r="AG460" s="44">
        <f t="shared" si="178"/>
        <v>0</v>
      </c>
      <c r="AH460" s="90">
        <f t="shared" si="171"/>
        <v>122.01764148261171</v>
      </c>
      <c r="AI460" s="91">
        <f t="shared" si="179"/>
        <v>48.834439999999994</v>
      </c>
      <c r="AJ460" s="82">
        <f t="shared" si="172"/>
        <v>-3.98664</v>
      </c>
      <c r="AK460" s="271">
        <f t="shared" si="180"/>
        <v>104</v>
      </c>
      <c r="AL460" s="271">
        <f>VLOOKUP(AK460,RevisedCalcs!$AE$65:$AJ$72,2,FALSE)</f>
        <v>75</v>
      </c>
      <c r="AM460" s="92" t="str">
        <f t="shared" si="173"/>
        <v>-10 to 0</v>
      </c>
      <c r="AN460" s="93">
        <f t="shared" si="174"/>
        <v>0</v>
      </c>
      <c r="AO460" s="93" t="str">
        <f t="shared" si="181"/>
        <v>o</v>
      </c>
      <c r="AP460" s="94" t="str">
        <f t="shared" si="175"/>
        <v/>
      </c>
      <c r="AQ460" s="54">
        <v>0</v>
      </c>
      <c r="AR460" s="214">
        <f t="shared" si="176"/>
        <v>0</v>
      </c>
      <c r="AS460" s="214">
        <f t="shared" si="182"/>
        <v>0</v>
      </c>
      <c r="AT460" s="282">
        <f t="shared" si="183"/>
        <v>12.533333333333333</v>
      </c>
      <c r="AU460" s="268">
        <f>IF(F460&gt;0,RevisedCalcs!$AB$53*F460,"")</f>
        <v>0.78091581674002208</v>
      </c>
      <c r="AV460" s="268" t="str">
        <f>IF(AU460&lt;&gt;"","",SUMIFS(RevisedCalcs!$AF$6:$BN$6,RevisedCalcs!$AF$4:$BN$4,"&lt;="&amp;AT460)/10^3*VLOOKUP(AK460,RevisedCalcs!$AE$65:$AJ$72,6,FALSE))</f>
        <v/>
      </c>
      <c r="AW460" s="270" t="str">
        <f ca="1">IF(AU460="","",IF(AR460=1,-AU460*OFFSET(RevisedCalcs!$AD$79,0,MATCH(E459*24*60,RevisedCalcs!$AE$80:$AI$80,1)),""))</f>
        <v/>
      </c>
      <c r="AX460" s="268">
        <f t="shared" ca="1" si="184"/>
        <v>0.78091581674002208</v>
      </c>
    </row>
    <row r="461" spans="1:50" x14ac:dyDescent="0.3">
      <c r="A461" s="41" t="s">
        <v>728</v>
      </c>
      <c r="B461" s="42">
        <v>3</v>
      </c>
      <c r="C461" s="68" t="s">
        <v>234</v>
      </c>
      <c r="D461" s="95">
        <v>38664.574999999997</v>
      </c>
      <c r="E461" s="96">
        <v>3.0555555555555557E-3</v>
      </c>
      <c r="F461" s="41">
        <v>0.7</v>
      </c>
      <c r="G461" s="41">
        <v>3</v>
      </c>
      <c r="H461" s="97">
        <v>1.2129629627452232E-2</v>
      </c>
      <c r="I461" s="98" t="s">
        <v>730</v>
      </c>
      <c r="J461" s="99">
        <v>17.466666666666665</v>
      </c>
      <c r="K461" s="100">
        <v>40490.574999999997</v>
      </c>
      <c r="L461" s="46">
        <v>158</v>
      </c>
      <c r="M461" s="101">
        <v>38664.578472222223</v>
      </c>
      <c r="N461" s="102">
        <v>-2.9</v>
      </c>
      <c r="O461" s="46">
        <v>158</v>
      </c>
      <c r="P461" s="57">
        <v>-2.9</v>
      </c>
      <c r="Q461" s="50">
        <v>0.2911111111111111</v>
      </c>
      <c r="R461" s="103">
        <v>158</v>
      </c>
      <c r="S461" s="104">
        <v>172.86768406170475</v>
      </c>
      <c r="T461" s="57">
        <v>174.2</v>
      </c>
      <c r="U461" s="105"/>
      <c r="V461" s="57">
        <v>160.9</v>
      </c>
      <c r="W461" s="57">
        <f t="shared" si="165"/>
        <v>11.967684061704745</v>
      </c>
      <c r="X461" s="86">
        <f t="shared" si="166"/>
        <v>108.05324000000002</v>
      </c>
      <c r="Y461" s="86" t="str">
        <f t="shared" si="167"/>
        <v/>
      </c>
      <c r="Z461" s="44">
        <f t="shared" si="168"/>
        <v>0</v>
      </c>
      <c r="AA461" s="44" t="str">
        <f t="shared" si="169"/>
        <v>o</v>
      </c>
      <c r="AB461" s="89">
        <f t="shared" si="164"/>
        <v>52.846759999999996</v>
      </c>
      <c r="AC461" s="89">
        <f t="shared" si="164"/>
        <v>0.52023999999999981</v>
      </c>
      <c r="AD461" s="44">
        <f t="shared" si="170"/>
        <v>1</v>
      </c>
      <c r="AE461" s="44">
        <v>2.5</v>
      </c>
      <c r="AF461" s="87">
        <f t="shared" si="177"/>
        <v>0</v>
      </c>
      <c r="AG461" s="44">
        <f t="shared" si="178"/>
        <v>0</v>
      </c>
      <c r="AH461" s="90">
        <f t="shared" si="171"/>
        <v>169.96768406170474</v>
      </c>
      <c r="AI461" s="91">
        <f t="shared" si="179"/>
        <v>49.946759999999998</v>
      </c>
      <c r="AJ461" s="82">
        <f t="shared" si="172"/>
        <v>-2.3797600000000001</v>
      </c>
      <c r="AK461" s="271">
        <f t="shared" si="180"/>
        <v>102</v>
      </c>
      <c r="AL461" s="271">
        <f>VLOOKUP(AK461,RevisedCalcs!$AE$65:$AJ$72,2,FALSE)</f>
        <v>18</v>
      </c>
      <c r="AM461" s="92" t="str">
        <f t="shared" si="173"/>
        <v>-10 to 0</v>
      </c>
      <c r="AN461" s="93">
        <f t="shared" si="174"/>
        <v>0</v>
      </c>
      <c r="AO461" s="93" t="str">
        <f t="shared" si="181"/>
        <v>o</v>
      </c>
      <c r="AP461" s="94" t="str">
        <f t="shared" si="175"/>
        <v/>
      </c>
      <c r="AQ461" s="54">
        <v>0</v>
      </c>
      <c r="AR461" s="214">
        <f t="shared" si="176"/>
        <v>0</v>
      </c>
      <c r="AS461" s="214">
        <f t="shared" si="182"/>
        <v>0</v>
      </c>
      <c r="AT461" s="282">
        <f t="shared" si="183"/>
        <v>4.4000000000000004</v>
      </c>
      <c r="AU461" s="268">
        <f>IF(F461&gt;0,RevisedCalcs!$AB$53*F461,"")</f>
        <v>9.7614477092502761E-2</v>
      </c>
      <c r="AV461" s="268" t="str">
        <f>IF(AU461&lt;&gt;"","",SUMIFS(RevisedCalcs!$AF$6:$BN$6,RevisedCalcs!$AF$4:$BN$4,"&lt;="&amp;AT461)/10^3*VLOOKUP(AK461,RevisedCalcs!$AE$65:$AJ$72,6,FALSE))</f>
        <v/>
      </c>
      <c r="AW461" s="270" t="str">
        <f ca="1">IF(AU461="","",IF(AR461=1,-AU461*OFFSET(RevisedCalcs!$AD$79,0,MATCH(E460*24*60,RevisedCalcs!$AE$80:$AI$80,1)),""))</f>
        <v/>
      </c>
      <c r="AX461" s="268">
        <f t="shared" ca="1" si="184"/>
        <v>9.7614477092502761E-2</v>
      </c>
    </row>
    <row r="462" spans="1:50" x14ac:dyDescent="0.3">
      <c r="A462" s="41" t="s">
        <v>728</v>
      </c>
      <c r="B462" s="42">
        <v>4</v>
      </c>
      <c r="C462" s="68" t="s">
        <v>236</v>
      </c>
      <c r="D462" s="95">
        <v>38664.591666666667</v>
      </c>
      <c r="E462" s="96">
        <v>1.8634259259259261E-3</v>
      </c>
      <c r="F462" s="41">
        <v>0.6</v>
      </c>
      <c r="G462" s="41">
        <v>3</v>
      </c>
      <c r="H462" s="97">
        <v>1.361111111327773E-2</v>
      </c>
      <c r="I462" s="98" t="s">
        <v>731</v>
      </c>
      <c r="J462" s="99">
        <v>19.600000000000001</v>
      </c>
      <c r="K462" s="100">
        <v>40490.591666666667</v>
      </c>
      <c r="L462" s="46">
        <v>170.6</v>
      </c>
      <c r="M462" s="101">
        <v>38664.578472222223</v>
      </c>
      <c r="N462" s="102">
        <v>-2.9</v>
      </c>
      <c r="O462" s="46">
        <v>170.6</v>
      </c>
      <c r="P462" s="57">
        <v>-2.9</v>
      </c>
      <c r="Q462" s="50">
        <v>0.32666666666666672</v>
      </c>
      <c r="R462" s="103">
        <v>170.6</v>
      </c>
      <c r="S462" s="104">
        <v>154.61712165640188</v>
      </c>
      <c r="T462" s="57">
        <v>188.6</v>
      </c>
      <c r="U462" s="105"/>
      <c r="V462" s="57">
        <v>173.5</v>
      </c>
      <c r="W462" s="57">
        <f t="shared" si="165"/>
        <v>18.882878343598122</v>
      </c>
      <c r="X462" s="86">
        <f t="shared" si="166"/>
        <v>120.65324000000001</v>
      </c>
      <c r="Y462" s="86" t="str">
        <f t="shared" si="167"/>
        <v/>
      </c>
      <c r="Z462" s="44">
        <f t="shared" si="168"/>
        <v>0</v>
      </c>
      <c r="AA462" s="44" t="str">
        <f t="shared" si="169"/>
        <v>o</v>
      </c>
      <c r="AB462" s="89">
        <f t="shared" si="164"/>
        <v>52.846759999999996</v>
      </c>
      <c r="AC462" s="89">
        <f t="shared" si="164"/>
        <v>0.52023999999999981</v>
      </c>
      <c r="AD462" s="44">
        <f t="shared" si="170"/>
        <v>1</v>
      </c>
      <c r="AE462" s="44">
        <v>2.5</v>
      </c>
      <c r="AF462" s="87">
        <f t="shared" si="177"/>
        <v>0</v>
      </c>
      <c r="AG462" s="44">
        <f t="shared" si="178"/>
        <v>0</v>
      </c>
      <c r="AH462" s="90">
        <f t="shared" si="171"/>
        <v>151.71712165640187</v>
      </c>
      <c r="AI462" s="91">
        <f t="shared" si="179"/>
        <v>49.946759999999998</v>
      </c>
      <c r="AJ462" s="82">
        <f t="shared" si="172"/>
        <v>-2.3797600000000001</v>
      </c>
      <c r="AK462" s="271">
        <f t="shared" si="180"/>
        <v>102</v>
      </c>
      <c r="AL462" s="271">
        <f>VLOOKUP(AK462,RevisedCalcs!$AE$65:$AJ$72,2,FALSE)</f>
        <v>18</v>
      </c>
      <c r="AM462" s="92" t="str">
        <f t="shared" si="173"/>
        <v>-10 to 0</v>
      </c>
      <c r="AN462" s="93">
        <f t="shared" si="174"/>
        <v>0</v>
      </c>
      <c r="AO462" s="93" t="str">
        <f t="shared" si="181"/>
        <v>o</v>
      </c>
      <c r="AP462" s="94" t="str">
        <f t="shared" si="175"/>
        <v/>
      </c>
      <c r="AQ462" s="54">
        <v>0</v>
      </c>
      <c r="AR462" s="214">
        <f t="shared" si="176"/>
        <v>0</v>
      </c>
      <c r="AS462" s="214">
        <f t="shared" si="182"/>
        <v>0</v>
      </c>
      <c r="AT462" s="282">
        <f t="shared" si="183"/>
        <v>2.6833333333333336</v>
      </c>
      <c r="AU462" s="268">
        <f>IF(F462&gt;0,RevisedCalcs!$AB$53*F462,"")</f>
        <v>8.3669551793573799E-2</v>
      </c>
      <c r="AV462" s="268" t="str">
        <f>IF(AU462&lt;&gt;"","",SUMIFS(RevisedCalcs!$AF$6:$BN$6,RevisedCalcs!$AF$4:$BN$4,"&lt;="&amp;AT462)/10^3*VLOOKUP(AK462,RevisedCalcs!$AE$65:$AJ$72,6,FALSE))</f>
        <v/>
      </c>
      <c r="AW462" s="270" t="str">
        <f ca="1">IF(AU462="","",IF(AR462=1,-AU462*OFFSET(RevisedCalcs!$AD$79,0,MATCH(E461*24*60,RevisedCalcs!$AE$80:$AI$80,1)),""))</f>
        <v/>
      </c>
      <c r="AX462" s="268">
        <f t="shared" ca="1" si="184"/>
        <v>8.3669551793573799E-2</v>
      </c>
    </row>
    <row r="463" spans="1:50" x14ac:dyDescent="0.3">
      <c r="A463" s="41" t="s">
        <v>728</v>
      </c>
      <c r="B463" s="42">
        <v>5</v>
      </c>
      <c r="C463" s="68" t="s">
        <v>238</v>
      </c>
      <c r="D463" s="95">
        <v>38664.606944444444</v>
      </c>
      <c r="E463" s="96">
        <v>1.6909722222222225E-2</v>
      </c>
      <c r="F463" s="41">
        <v>18.8</v>
      </c>
      <c r="G463" s="41">
        <v>3</v>
      </c>
      <c r="H463" s="97">
        <v>1.3414351851679385E-2</v>
      </c>
      <c r="I463" s="98" t="s">
        <v>732</v>
      </c>
      <c r="J463" s="99">
        <v>19.316666666666666</v>
      </c>
      <c r="K463" s="100">
        <v>40490.606944444444</v>
      </c>
      <c r="L463" s="46">
        <v>156.19999999999999</v>
      </c>
      <c r="M463" s="101">
        <v>38664.620138888888</v>
      </c>
      <c r="N463" s="106">
        <v>1.0000000000000001E-5</v>
      </c>
      <c r="O463" s="46">
        <v>156.19999999999999</v>
      </c>
      <c r="P463" s="57">
        <v>0</v>
      </c>
      <c r="Q463" s="50">
        <v>0.32194444444444442</v>
      </c>
      <c r="R463" s="103">
        <v>156.19999999999999</v>
      </c>
      <c r="S463" s="104">
        <v>164.98066068941375</v>
      </c>
      <c r="T463" s="57">
        <v>195.8</v>
      </c>
      <c r="U463" s="105"/>
      <c r="V463" s="57">
        <v>156.19999999999999</v>
      </c>
      <c r="W463" s="57">
        <f t="shared" si="165"/>
        <v>8.7806606894137644</v>
      </c>
      <c r="X463" s="86">
        <f t="shared" si="166"/>
        <v>104.78700494399999</v>
      </c>
      <c r="Y463" s="86" t="str">
        <f t="shared" si="167"/>
        <v/>
      </c>
      <c r="Z463" s="44">
        <f t="shared" si="168"/>
        <v>0</v>
      </c>
      <c r="AA463" s="44" t="str">
        <f t="shared" si="169"/>
        <v>o</v>
      </c>
      <c r="AB463" s="89">
        <f t="shared" si="164"/>
        <v>51.412995055999993</v>
      </c>
      <c r="AC463" s="89">
        <f t="shared" si="164"/>
        <v>-0.26160269600000002</v>
      </c>
      <c r="AD463" s="44">
        <f t="shared" si="170"/>
        <v>1</v>
      </c>
      <c r="AE463" s="44">
        <v>2.5</v>
      </c>
      <c r="AF463" s="87">
        <f t="shared" si="177"/>
        <v>0</v>
      </c>
      <c r="AG463" s="44">
        <f t="shared" si="178"/>
        <v>0</v>
      </c>
      <c r="AH463" s="90">
        <f t="shared" si="171"/>
        <v>164.98066068941375</v>
      </c>
      <c r="AI463" s="91">
        <f t="shared" si="179"/>
        <v>51.412995055999993</v>
      </c>
      <c r="AJ463" s="82">
        <f t="shared" si="172"/>
        <v>-0.26160269600000002</v>
      </c>
      <c r="AK463" s="271">
        <f t="shared" si="180"/>
        <v>102</v>
      </c>
      <c r="AL463" s="271">
        <f>VLOOKUP(AK463,RevisedCalcs!$AE$65:$AJ$72,2,FALSE)</f>
        <v>18</v>
      </c>
      <c r="AM463" s="92" t="str">
        <f t="shared" si="173"/>
        <v>0 to 10</v>
      </c>
      <c r="AN463" s="93">
        <f t="shared" si="174"/>
        <v>0</v>
      </c>
      <c r="AO463" s="93" t="str">
        <f t="shared" si="181"/>
        <v>o</v>
      </c>
      <c r="AP463" s="94" t="str">
        <f t="shared" si="175"/>
        <v/>
      </c>
      <c r="AQ463" s="54">
        <v>0</v>
      </c>
      <c r="AR463" s="214">
        <f t="shared" si="176"/>
        <v>0</v>
      </c>
      <c r="AS463" s="214">
        <f t="shared" si="182"/>
        <v>0</v>
      </c>
      <c r="AT463" s="282">
        <f t="shared" si="183"/>
        <v>24.35</v>
      </c>
      <c r="AU463" s="268">
        <f>IF(F463&gt;0,RevisedCalcs!$AB$53*F463,"")</f>
        <v>2.621645956198646</v>
      </c>
      <c r="AV463" s="268" t="str">
        <f>IF(AU463&lt;&gt;"","",SUMIFS(RevisedCalcs!$AF$6:$BN$6,RevisedCalcs!$AF$4:$BN$4,"&lt;="&amp;AT463)/10^3*VLOOKUP(AK463,RevisedCalcs!$AE$65:$AJ$72,6,FALSE))</f>
        <v/>
      </c>
      <c r="AW463" s="270" t="str">
        <f ca="1">IF(AU463="","",IF(AR463=1,-AU463*OFFSET(RevisedCalcs!$AD$79,0,MATCH(E462*24*60,RevisedCalcs!$AE$80:$AI$80,1)),""))</f>
        <v/>
      </c>
      <c r="AX463" s="268">
        <f t="shared" ca="1" si="184"/>
        <v>2.621645956198646</v>
      </c>
    </row>
    <row r="464" spans="1:50" x14ac:dyDescent="0.3">
      <c r="A464" s="41" t="s">
        <v>728</v>
      </c>
      <c r="B464" s="42">
        <v>6</v>
      </c>
      <c r="C464" s="68" t="s">
        <v>240</v>
      </c>
      <c r="D464" s="95">
        <v>38664.628472222219</v>
      </c>
      <c r="E464" s="96">
        <v>1.2384259259259258E-3</v>
      </c>
      <c r="F464" s="41">
        <v>0.6</v>
      </c>
      <c r="G464" s="41">
        <v>3</v>
      </c>
      <c r="H464" s="97">
        <v>4.6180555509636179E-3</v>
      </c>
      <c r="I464" s="98" t="s">
        <v>733</v>
      </c>
      <c r="J464" s="99">
        <v>6.65</v>
      </c>
      <c r="K464" s="100">
        <v>40490.628472222219</v>
      </c>
      <c r="L464" s="46">
        <v>190.4</v>
      </c>
      <c r="M464" s="101">
        <v>38664.620138888888</v>
      </c>
      <c r="N464" s="106">
        <v>1.0000000000000001E-5</v>
      </c>
      <c r="O464" s="46">
        <v>190.4</v>
      </c>
      <c r="P464" s="57">
        <v>0</v>
      </c>
      <c r="Q464" s="50">
        <v>0.11083333333333334</v>
      </c>
      <c r="R464" s="103">
        <v>190.4</v>
      </c>
      <c r="S464" s="104">
        <v>186.98556040040842</v>
      </c>
      <c r="T464" s="57">
        <v>194</v>
      </c>
      <c r="U464" s="105"/>
      <c r="V464" s="57">
        <v>190.4</v>
      </c>
      <c r="W464" s="57">
        <f t="shared" si="165"/>
        <v>3.4144395995915886</v>
      </c>
      <c r="X464" s="86">
        <f t="shared" si="166"/>
        <v>138.98700494400001</v>
      </c>
      <c r="Y464" s="86" t="str">
        <f t="shared" si="167"/>
        <v/>
      </c>
      <c r="Z464" s="44">
        <f t="shared" si="168"/>
        <v>0</v>
      </c>
      <c r="AA464" s="44" t="str">
        <f t="shared" si="169"/>
        <v>o</v>
      </c>
      <c r="AB464" s="89">
        <f t="shared" si="164"/>
        <v>51.412995055999993</v>
      </c>
      <c r="AC464" s="89">
        <f t="shared" si="164"/>
        <v>-0.26160269600000002</v>
      </c>
      <c r="AD464" s="44">
        <f t="shared" si="170"/>
        <v>1</v>
      </c>
      <c r="AE464" s="44">
        <v>2.5</v>
      </c>
      <c r="AF464" s="87">
        <f t="shared" si="177"/>
        <v>0</v>
      </c>
      <c r="AG464" s="44">
        <f t="shared" si="178"/>
        <v>0</v>
      </c>
      <c r="AH464" s="90">
        <f t="shared" si="171"/>
        <v>186.98556040040842</v>
      </c>
      <c r="AI464" s="91">
        <f t="shared" si="179"/>
        <v>51.412995055999993</v>
      </c>
      <c r="AJ464" s="82">
        <f t="shared" si="172"/>
        <v>-0.26160269600000002</v>
      </c>
      <c r="AK464" s="271">
        <f t="shared" si="180"/>
        <v>102</v>
      </c>
      <c r="AL464" s="271">
        <f>VLOOKUP(AK464,RevisedCalcs!$AE$65:$AJ$72,2,FALSE)</f>
        <v>18</v>
      </c>
      <c r="AM464" s="92" t="str">
        <f t="shared" si="173"/>
        <v>0 to 10</v>
      </c>
      <c r="AN464" s="93">
        <f t="shared" si="174"/>
        <v>0</v>
      </c>
      <c r="AO464" s="93" t="str">
        <f t="shared" si="181"/>
        <v>o</v>
      </c>
      <c r="AP464" s="94" t="str">
        <f t="shared" si="175"/>
        <v/>
      </c>
      <c r="AQ464" s="54">
        <v>0</v>
      </c>
      <c r="AR464" s="214">
        <f t="shared" si="176"/>
        <v>0</v>
      </c>
      <c r="AS464" s="214">
        <f t="shared" si="182"/>
        <v>0</v>
      </c>
      <c r="AT464" s="282">
        <f t="shared" si="183"/>
        <v>1.7833333333333332</v>
      </c>
      <c r="AU464" s="268">
        <f>IF(F464&gt;0,RevisedCalcs!$AB$53*F464,"")</f>
        <v>8.3669551793573799E-2</v>
      </c>
      <c r="AV464" s="268" t="str">
        <f>IF(AU464&lt;&gt;"","",SUMIFS(RevisedCalcs!$AF$6:$BN$6,RevisedCalcs!$AF$4:$BN$4,"&lt;="&amp;AT464)/10^3*VLOOKUP(AK464,RevisedCalcs!$AE$65:$AJ$72,6,FALSE))</f>
        <v/>
      </c>
      <c r="AW464" s="270" t="str">
        <f ca="1">IF(AU464="","",IF(AR464=1,-AU464*OFFSET(RevisedCalcs!$AD$79,0,MATCH(E463*24*60,RevisedCalcs!$AE$80:$AI$80,1)),""))</f>
        <v/>
      </c>
      <c r="AX464" s="268">
        <f t="shared" ca="1" si="184"/>
        <v>8.3669551793573799E-2</v>
      </c>
    </row>
    <row r="465" spans="1:50" x14ac:dyDescent="0.3">
      <c r="A465" s="41" t="s">
        <v>728</v>
      </c>
      <c r="B465" s="42">
        <v>7</v>
      </c>
      <c r="C465" s="68" t="s">
        <v>242</v>
      </c>
      <c r="D465" s="95">
        <v>38664.656944444447</v>
      </c>
      <c r="E465" s="96">
        <v>1.7569444444444447E-2</v>
      </c>
      <c r="F465" s="41">
        <v>4.8</v>
      </c>
      <c r="G465" s="41">
        <v>3</v>
      </c>
      <c r="H465" s="97">
        <v>2.7233796303335112E-2</v>
      </c>
      <c r="I465" s="98" t="s">
        <v>734</v>
      </c>
      <c r="J465" s="99">
        <v>39.216666666666669</v>
      </c>
      <c r="K465" s="100">
        <v>40490.656944444447</v>
      </c>
      <c r="L465" s="46">
        <v>136.4</v>
      </c>
      <c r="M465" s="101">
        <v>38664.661805555559</v>
      </c>
      <c r="N465" s="102">
        <v>-2.9</v>
      </c>
      <c r="O465" s="46">
        <v>136.4</v>
      </c>
      <c r="P465" s="57">
        <v>-2.9</v>
      </c>
      <c r="Q465" s="50">
        <v>0.65361111111111114</v>
      </c>
      <c r="R465" s="103">
        <v>136.4</v>
      </c>
      <c r="S465" s="104">
        <v>150.06300029207634</v>
      </c>
      <c r="T465" s="57">
        <v>195.8</v>
      </c>
      <c r="U465" s="105"/>
      <c r="V465" s="57">
        <v>139.30000000000001</v>
      </c>
      <c r="W465" s="57">
        <f t="shared" si="165"/>
        <v>10.763000292076327</v>
      </c>
      <c r="X465" s="86">
        <f t="shared" si="166"/>
        <v>86.453240000000022</v>
      </c>
      <c r="Y465" s="86" t="str">
        <f t="shared" si="167"/>
        <v/>
      </c>
      <c r="Z465" s="44">
        <f t="shared" si="168"/>
        <v>0</v>
      </c>
      <c r="AA465" s="44" t="str">
        <f t="shared" si="169"/>
        <v>o</v>
      </c>
      <c r="AB465" s="89">
        <f t="shared" si="164"/>
        <v>52.846759999999996</v>
      </c>
      <c r="AC465" s="89">
        <f t="shared" si="164"/>
        <v>0.52023999999999981</v>
      </c>
      <c r="AD465" s="44">
        <f t="shared" si="170"/>
        <v>1</v>
      </c>
      <c r="AE465" s="44">
        <v>2.5</v>
      </c>
      <c r="AF465" s="87">
        <f t="shared" si="177"/>
        <v>0</v>
      </c>
      <c r="AG465" s="44">
        <f t="shared" si="178"/>
        <v>0</v>
      </c>
      <c r="AH465" s="90">
        <f t="shared" si="171"/>
        <v>147.16300029207633</v>
      </c>
      <c r="AI465" s="91">
        <f t="shared" si="179"/>
        <v>49.946759999999998</v>
      </c>
      <c r="AJ465" s="82">
        <f t="shared" si="172"/>
        <v>-2.3797600000000001</v>
      </c>
      <c r="AK465" s="271">
        <f t="shared" si="180"/>
        <v>103</v>
      </c>
      <c r="AL465" s="271">
        <f>VLOOKUP(AK465,RevisedCalcs!$AE$65:$AJ$72,2,FALSE)</f>
        <v>45</v>
      </c>
      <c r="AM465" s="92" t="str">
        <f t="shared" si="173"/>
        <v>-10 to 0</v>
      </c>
      <c r="AN465" s="93">
        <f t="shared" si="174"/>
        <v>0</v>
      </c>
      <c r="AO465" s="93" t="str">
        <f t="shared" si="181"/>
        <v>o</v>
      </c>
      <c r="AP465" s="94" t="str">
        <f t="shared" si="175"/>
        <v/>
      </c>
      <c r="AQ465" s="54">
        <v>0</v>
      </c>
      <c r="AR465" s="214">
        <f t="shared" si="176"/>
        <v>0</v>
      </c>
      <c r="AS465" s="214">
        <f t="shared" si="182"/>
        <v>0</v>
      </c>
      <c r="AT465" s="282">
        <f t="shared" si="183"/>
        <v>25.300000000000004</v>
      </c>
      <c r="AU465" s="268">
        <f>IF(F465&gt;0,RevisedCalcs!$AB$53*F465,"")</f>
        <v>0.66935641434859039</v>
      </c>
      <c r="AV465" s="268" t="str">
        <f>IF(AU465&lt;&gt;"","",SUMIFS(RevisedCalcs!$AF$6:$BN$6,RevisedCalcs!$AF$4:$BN$4,"&lt;="&amp;AT465)/10^3*VLOOKUP(AK465,RevisedCalcs!$AE$65:$AJ$72,6,FALSE))</f>
        <v/>
      </c>
      <c r="AW465" s="270" t="str">
        <f ca="1">IF(AU465="","",IF(AR465=1,-AU465*OFFSET(RevisedCalcs!$AD$79,0,MATCH(E464*24*60,RevisedCalcs!$AE$80:$AI$80,1)),""))</f>
        <v/>
      </c>
      <c r="AX465" s="268">
        <f t="shared" ca="1" si="184"/>
        <v>0.66935641434859039</v>
      </c>
    </row>
    <row r="466" spans="1:50" x14ac:dyDescent="0.3">
      <c r="A466" s="41" t="s">
        <v>728</v>
      </c>
      <c r="B466" s="42">
        <v>8</v>
      </c>
      <c r="C466" s="68" t="s">
        <v>244</v>
      </c>
      <c r="D466" s="95">
        <v>38665.277083333334</v>
      </c>
      <c r="E466" s="96">
        <v>5.3356481481481484E-3</v>
      </c>
      <c r="F466" s="41">
        <v>4.7</v>
      </c>
      <c r="G466" s="41">
        <v>4</v>
      </c>
      <c r="H466" s="97">
        <v>0.60256944443972316</v>
      </c>
      <c r="I466" s="98" t="s">
        <v>735</v>
      </c>
      <c r="J466" s="99">
        <v>867.7</v>
      </c>
      <c r="K466" s="100">
        <v>40491.277083333334</v>
      </c>
      <c r="L466" s="46">
        <v>59</v>
      </c>
      <c r="M466" s="101">
        <v>38665.286805555559</v>
      </c>
      <c r="N466" s="102">
        <v>10</v>
      </c>
      <c r="O466" s="46">
        <v>59</v>
      </c>
      <c r="P466" s="57">
        <v>10</v>
      </c>
      <c r="Q466" s="50">
        <v>14.461666666666668</v>
      </c>
      <c r="R466" s="103">
        <v>59</v>
      </c>
      <c r="S466" s="104">
        <v>0.45584709654756672</v>
      </c>
      <c r="T466" s="57">
        <v>185</v>
      </c>
      <c r="U466" s="105"/>
      <c r="V466" s="86">
        <v>49</v>
      </c>
      <c r="W466" s="86">
        <f t="shared" si="165"/>
        <v>48.544152903452435</v>
      </c>
      <c r="X466" s="86">
        <f t="shared" si="166"/>
        <v>2.5310000000000059</v>
      </c>
      <c r="Y466" s="86" t="str">
        <f t="shared" si="167"/>
        <v>Y</v>
      </c>
      <c r="Z466" s="88">
        <f t="shared" si="168"/>
        <v>1</v>
      </c>
      <c r="AA466" s="88" t="str">
        <f t="shared" si="169"/>
        <v>+</v>
      </c>
      <c r="AB466" s="89">
        <f t="shared" si="164"/>
        <v>46.468999999999994</v>
      </c>
      <c r="AC466" s="89">
        <f t="shared" si="164"/>
        <v>-2.9575999999999993</v>
      </c>
      <c r="AD466" s="88">
        <f t="shared" si="170"/>
        <v>1</v>
      </c>
      <c r="AE466" s="88">
        <v>2.5</v>
      </c>
      <c r="AF466" s="87">
        <f t="shared" si="177"/>
        <v>1</v>
      </c>
      <c r="AG466" s="88">
        <f t="shared" si="178"/>
        <v>1</v>
      </c>
      <c r="AH466" s="90">
        <f t="shared" si="171"/>
        <v>10.455847096547567</v>
      </c>
      <c r="AI466" s="91">
        <f t="shared" si="179"/>
        <v>56.468999999999994</v>
      </c>
      <c r="AJ466" s="82">
        <f t="shared" si="172"/>
        <v>7.0424000000000007</v>
      </c>
      <c r="AK466" s="271">
        <f t="shared" si="180"/>
        <v>108</v>
      </c>
      <c r="AL466" s="271">
        <f>VLOOKUP(AK466,RevisedCalcs!$AE$65:$AJ$72,2,FALSE)</f>
        <v>720</v>
      </c>
      <c r="AM466" s="92" t="str">
        <f t="shared" si="173"/>
        <v>10 to 20</v>
      </c>
      <c r="AN466" s="93">
        <f t="shared" si="174"/>
        <v>1</v>
      </c>
      <c r="AO466" s="93" t="str">
        <f t="shared" si="181"/>
        <v>+</v>
      </c>
      <c r="AP466" s="94" t="str">
        <f t="shared" si="175"/>
        <v/>
      </c>
      <c r="AQ466" s="54">
        <v>0</v>
      </c>
      <c r="AR466" s="214">
        <f t="shared" si="176"/>
        <v>0</v>
      </c>
      <c r="AS466" s="214">
        <f t="shared" si="182"/>
        <v>0</v>
      </c>
      <c r="AT466" s="282">
        <f t="shared" si="183"/>
        <v>7.6833333333333336</v>
      </c>
      <c r="AU466" s="268">
        <f>IF(F466&gt;0,RevisedCalcs!$AB$53*F466,"")</f>
        <v>0.65541148904966151</v>
      </c>
      <c r="AV466" s="268" t="str">
        <f>IF(AU466&lt;&gt;"","",SUMIFS(RevisedCalcs!$AF$6:$BN$6,RevisedCalcs!$AF$4:$BN$4,"&lt;="&amp;AT466)/10^3*VLOOKUP(AK466,RevisedCalcs!$AE$65:$AJ$72,6,FALSE))</f>
        <v/>
      </c>
      <c r="AW466" s="270" t="str">
        <f ca="1">IF(AU466="","",IF(AR466=1,-AU466*OFFSET(RevisedCalcs!$AD$79,0,MATCH(E465*24*60,RevisedCalcs!$AE$80:$AI$80,1)),""))</f>
        <v/>
      </c>
      <c r="AX466" s="268">
        <f t="shared" ca="1" si="184"/>
        <v>0.65541148904966151</v>
      </c>
    </row>
    <row r="467" spans="1:50" x14ac:dyDescent="0.3">
      <c r="A467" s="194" t="s">
        <v>728</v>
      </c>
      <c r="B467" s="205">
        <v>9</v>
      </c>
      <c r="C467" s="206" t="s">
        <v>245</v>
      </c>
      <c r="D467" s="207">
        <v>38665.4375</v>
      </c>
      <c r="E467" s="208">
        <v>1.4004629629629631E-2</v>
      </c>
      <c r="F467" s="194">
        <v>0</v>
      </c>
      <c r="G467" s="194">
        <v>4</v>
      </c>
      <c r="H467" s="195">
        <v>0.15508101851446554</v>
      </c>
      <c r="I467" s="196" t="s">
        <v>736</v>
      </c>
      <c r="J467" s="197">
        <v>223.31666666666666</v>
      </c>
      <c r="K467" s="209">
        <v>40491.4375</v>
      </c>
      <c r="L467" s="199">
        <v>33.799999999999997</v>
      </c>
      <c r="M467" s="101">
        <v>38665.453472222223</v>
      </c>
      <c r="N467" s="200">
        <v>12</v>
      </c>
      <c r="O467" s="199">
        <v>33.799999999999997</v>
      </c>
      <c r="P467" s="201">
        <v>12</v>
      </c>
      <c r="Q467" s="202">
        <v>3.7219444444444445</v>
      </c>
      <c r="R467" s="203">
        <v>33.799999999999997</v>
      </c>
      <c r="S467" s="204">
        <v>36.835110624949529</v>
      </c>
      <c r="T467" s="201">
        <v>159.80000000000001</v>
      </c>
      <c r="U467" s="105"/>
      <c r="V467" s="57">
        <v>21.799999999999997</v>
      </c>
      <c r="W467" s="57">
        <f t="shared" si="165"/>
        <v>15.035110624949532</v>
      </c>
      <c r="X467" s="86">
        <f t="shared" si="166"/>
        <v>23.680199999999999</v>
      </c>
      <c r="Y467" s="86" t="str">
        <f t="shared" si="167"/>
        <v/>
      </c>
      <c r="Z467" s="44">
        <f t="shared" si="168"/>
        <v>0</v>
      </c>
      <c r="AA467" s="44" t="str">
        <f t="shared" si="169"/>
        <v>o</v>
      </c>
      <c r="AB467" s="89">
        <f t="shared" ref="AB467:AC486" si="185">(AB$3+AB$4*$N467)-$N467</f>
        <v>45.480199999999996</v>
      </c>
      <c r="AC467" s="89">
        <f t="shared" si="185"/>
        <v>-3.4967999999999986</v>
      </c>
      <c r="AD467" s="44">
        <f t="shared" si="170"/>
        <v>0</v>
      </c>
      <c r="AE467" s="44">
        <v>2.5</v>
      </c>
      <c r="AF467" s="87">
        <f t="shared" si="177"/>
        <v>0</v>
      </c>
      <c r="AG467" s="44">
        <f t="shared" si="178"/>
        <v>0</v>
      </c>
      <c r="AH467" s="90">
        <f t="shared" si="171"/>
        <v>48.835110624949529</v>
      </c>
      <c r="AI467" s="91">
        <f t="shared" si="179"/>
        <v>57.480199999999996</v>
      </c>
      <c r="AJ467" s="82">
        <f t="shared" si="172"/>
        <v>8.5032000000000014</v>
      </c>
      <c r="AK467" s="271">
        <f t="shared" si="180"/>
        <v>106</v>
      </c>
      <c r="AL467" s="271">
        <f>VLOOKUP(AK467,RevisedCalcs!$AE$65:$AJ$72,2,FALSE)</f>
        <v>240</v>
      </c>
      <c r="AM467" s="92" t="str">
        <f t="shared" si="173"/>
        <v>10 to 20</v>
      </c>
      <c r="AN467" s="93">
        <f t="shared" si="174"/>
        <v>0</v>
      </c>
      <c r="AO467" s="93" t="str">
        <f t="shared" si="181"/>
        <v>o</v>
      </c>
      <c r="AP467" s="94" t="str">
        <f t="shared" si="175"/>
        <v/>
      </c>
      <c r="AQ467" s="224">
        <v>1</v>
      </c>
      <c r="AR467" s="214">
        <f t="shared" si="176"/>
        <v>0</v>
      </c>
      <c r="AS467" s="214">
        <f t="shared" si="182"/>
        <v>0</v>
      </c>
      <c r="AT467" s="282">
        <f t="shared" si="183"/>
        <v>20.166666666666668</v>
      </c>
      <c r="AU467" s="268" t="str">
        <f>IF(F467&gt;0,RevisedCalcs!$AB$53*F467,"")</f>
        <v/>
      </c>
      <c r="AV467" s="268">
        <f>IF(AU467&lt;&gt;"","",SUMIFS(RevisedCalcs!$AF$6:$BN$6,RevisedCalcs!$AF$4:$BN$4,"&lt;="&amp;AT467)/10^3*VLOOKUP(AK467,RevisedCalcs!$AE$65:$AJ$72,6,FALSE))</f>
        <v>0.47615426561059859</v>
      </c>
      <c r="AW467" s="270" t="str">
        <f ca="1">IF(AU467="","",IF(AR467=1,-AU467*OFFSET(RevisedCalcs!$AD$79,0,MATCH(E466*24*60,RevisedCalcs!$AE$80:$AI$80,1)),""))</f>
        <v/>
      </c>
      <c r="AX467" s="268">
        <f t="shared" ca="1" si="184"/>
        <v>0.47615426561059859</v>
      </c>
    </row>
    <row r="468" spans="1:50" x14ac:dyDescent="0.3">
      <c r="A468" s="41" t="s">
        <v>728</v>
      </c>
      <c r="B468" s="42">
        <v>10</v>
      </c>
      <c r="C468" s="68" t="s">
        <v>247</v>
      </c>
      <c r="D468" s="95">
        <v>38665.456250000003</v>
      </c>
      <c r="E468" s="96">
        <v>5.5092592592592589E-3</v>
      </c>
      <c r="F468" s="41">
        <v>4.7</v>
      </c>
      <c r="G468" s="41">
        <v>4</v>
      </c>
      <c r="H468" s="97">
        <v>4.7453703737119213E-3</v>
      </c>
      <c r="I468" s="98" t="s">
        <v>737</v>
      </c>
      <c r="J468" s="99">
        <v>6.833333333333333</v>
      </c>
      <c r="K468" s="100">
        <v>40491.456250000003</v>
      </c>
      <c r="L468" s="46">
        <v>150.80000000000001</v>
      </c>
      <c r="M468" s="101">
        <v>38665.453472222223</v>
      </c>
      <c r="N468" s="102">
        <v>12</v>
      </c>
      <c r="O468" s="46">
        <v>150.80000000000001</v>
      </c>
      <c r="P468" s="57">
        <v>12</v>
      </c>
      <c r="Q468" s="50">
        <v>0.11388888888888889</v>
      </c>
      <c r="R468" s="103">
        <v>150.80000000000001</v>
      </c>
      <c r="S468" s="104">
        <v>140.96727712153705</v>
      </c>
      <c r="T468" s="57">
        <v>194</v>
      </c>
      <c r="U468" s="105"/>
      <c r="V468" s="57">
        <v>138.80000000000001</v>
      </c>
      <c r="W468" s="57">
        <f t="shared" si="165"/>
        <v>2.1672771215370403</v>
      </c>
      <c r="X468" s="86">
        <f t="shared" si="166"/>
        <v>93.319800000000015</v>
      </c>
      <c r="Y468" s="86" t="str">
        <f t="shared" si="167"/>
        <v/>
      </c>
      <c r="Z468" s="44">
        <f t="shared" si="168"/>
        <v>0</v>
      </c>
      <c r="AA468" s="44" t="str">
        <f t="shared" si="169"/>
        <v>o</v>
      </c>
      <c r="AB468" s="89">
        <f t="shared" si="185"/>
        <v>45.480199999999996</v>
      </c>
      <c r="AC468" s="89">
        <f t="shared" si="185"/>
        <v>-3.4967999999999986</v>
      </c>
      <c r="AD468" s="44">
        <f t="shared" si="170"/>
        <v>1</v>
      </c>
      <c r="AE468" s="44">
        <v>2.5</v>
      </c>
      <c r="AF468" s="87">
        <f t="shared" si="177"/>
        <v>0</v>
      </c>
      <c r="AG468" s="44">
        <f t="shared" si="178"/>
        <v>0</v>
      </c>
      <c r="AH468" s="90">
        <f t="shared" si="171"/>
        <v>152.96727712153705</v>
      </c>
      <c r="AI468" s="91">
        <f t="shared" si="179"/>
        <v>57.480199999999996</v>
      </c>
      <c r="AJ468" s="82">
        <f t="shared" si="172"/>
        <v>8.5032000000000014</v>
      </c>
      <c r="AK468" s="271">
        <f t="shared" si="180"/>
        <v>102</v>
      </c>
      <c r="AL468" s="271">
        <f>VLOOKUP(AK468,RevisedCalcs!$AE$65:$AJ$72,2,FALSE)</f>
        <v>18</v>
      </c>
      <c r="AM468" s="92" t="str">
        <f t="shared" si="173"/>
        <v>10 to 20</v>
      </c>
      <c r="AN468" s="93">
        <f t="shared" si="174"/>
        <v>0</v>
      </c>
      <c r="AO468" s="93" t="str">
        <f t="shared" si="181"/>
        <v>o</v>
      </c>
      <c r="AP468" s="94" t="str">
        <f t="shared" si="175"/>
        <v/>
      </c>
      <c r="AQ468" s="54">
        <v>0</v>
      </c>
      <c r="AR468" s="214">
        <f t="shared" si="176"/>
        <v>1</v>
      </c>
      <c r="AS468" s="214">
        <f t="shared" si="182"/>
        <v>0</v>
      </c>
      <c r="AT468" s="282">
        <f t="shared" si="183"/>
        <v>7.9333333333333327</v>
      </c>
      <c r="AU468" s="268">
        <f>IF(F468&gt;0,RevisedCalcs!$AB$53*F468,"")</f>
        <v>0.65541148904966151</v>
      </c>
      <c r="AV468" s="268" t="str">
        <f>IF(AU468&lt;&gt;"","",SUMIFS(RevisedCalcs!$AF$6:$BN$6,RevisedCalcs!$AF$4:$BN$4,"&lt;="&amp;AT468)/10^3*VLOOKUP(AK468,RevisedCalcs!$AE$65:$AJ$72,6,FALSE))</f>
        <v/>
      </c>
      <c r="AW468" s="270">
        <f ca="1">IF(AU468="","",IF(AR468=1,-AU468*OFFSET(RevisedCalcs!$AD$79,0,MATCH(E467*24*60,RevisedCalcs!$AE$80:$AI$80,1)),""))</f>
        <v>-0.24342319749086022</v>
      </c>
      <c r="AX468" s="268">
        <f t="shared" ca="1" si="184"/>
        <v>0.41198829155880129</v>
      </c>
    </row>
    <row r="469" spans="1:50" x14ac:dyDescent="0.3">
      <c r="A469" s="41" t="s">
        <v>728</v>
      </c>
      <c r="B469" s="42">
        <v>11</v>
      </c>
      <c r="C469" s="68" t="s">
        <v>249</v>
      </c>
      <c r="D469" s="95">
        <v>38665.469444444447</v>
      </c>
      <c r="E469" s="96">
        <v>5.162037037037037E-3</v>
      </c>
      <c r="F469" s="41">
        <v>4.5</v>
      </c>
      <c r="G469" s="41">
        <v>4</v>
      </c>
      <c r="H469" s="97">
        <v>7.6851851845276542E-3</v>
      </c>
      <c r="I469" s="98" t="s">
        <v>738</v>
      </c>
      <c r="J469" s="99">
        <v>11.066666666666666</v>
      </c>
      <c r="K469" s="100">
        <v>40491.469444444447</v>
      </c>
      <c r="L469" s="46">
        <v>172.4</v>
      </c>
      <c r="M469" s="101">
        <v>38665.453472222223</v>
      </c>
      <c r="N469" s="102">
        <v>12</v>
      </c>
      <c r="O469" s="46">
        <v>172.4</v>
      </c>
      <c r="P469" s="57">
        <v>12</v>
      </c>
      <c r="Q469" s="50">
        <v>0.18444444444444444</v>
      </c>
      <c r="R469" s="103">
        <v>172.4</v>
      </c>
      <c r="S469" s="104">
        <v>168.57008128000103</v>
      </c>
      <c r="T469" s="57">
        <v>194</v>
      </c>
      <c r="U469" s="105"/>
      <c r="V469" s="57">
        <v>160.4</v>
      </c>
      <c r="W469" s="57">
        <f t="shared" si="165"/>
        <v>8.1700812800010283</v>
      </c>
      <c r="X469" s="86">
        <f t="shared" si="166"/>
        <v>114.91980000000001</v>
      </c>
      <c r="Y469" s="86" t="str">
        <f t="shared" si="167"/>
        <v/>
      </c>
      <c r="Z469" s="44">
        <f t="shared" si="168"/>
        <v>0</v>
      </c>
      <c r="AA469" s="44" t="str">
        <f t="shared" si="169"/>
        <v>o</v>
      </c>
      <c r="AB469" s="89">
        <f t="shared" si="185"/>
        <v>45.480199999999996</v>
      </c>
      <c r="AC469" s="89">
        <f t="shared" si="185"/>
        <v>-3.4967999999999986</v>
      </c>
      <c r="AD469" s="44">
        <f t="shared" si="170"/>
        <v>1</v>
      </c>
      <c r="AE469" s="44">
        <v>2.5</v>
      </c>
      <c r="AF469" s="87">
        <f t="shared" si="177"/>
        <v>0</v>
      </c>
      <c r="AG469" s="44">
        <f t="shared" si="178"/>
        <v>0</v>
      </c>
      <c r="AH469" s="90">
        <f t="shared" si="171"/>
        <v>180.57008128000103</v>
      </c>
      <c r="AI469" s="91">
        <f t="shared" si="179"/>
        <v>57.480199999999996</v>
      </c>
      <c r="AJ469" s="82">
        <f t="shared" si="172"/>
        <v>8.5032000000000014</v>
      </c>
      <c r="AK469" s="271">
        <f t="shared" si="180"/>
        <v>102</v>
      </c>
      <c r="AL469" s="271">
        <f>VLOOKUP(AK469,RevisedCalcs!$AE$65:$AJ$72,2,FALSE)</f>
        <v>18</v>
      </c>
      <c r="AM469" s="92" t="str">
        <f t="shared" si="173"/>
        <v>10 to 20</v>
      </c>
      <c r="AN469" s="93">
        <f t="shared" si="174"/>
        <v>0</v>
      </c>
      <c r="AO469" s="93" t="str">
        <f t="shared" si="181"/>
        <v>o</v>
      </c>
      <c r="AP469" s="94" t="str">
        <f t="shared" si="175"/>
        <v/>
      </c>
      <c r="AQ469" s="54">
        <v>0</v>
      </c>
      <c r="AR469" s="214">
        <f t="shared" si="176"/>
        <v>0</v>
      </c>
      <c r="AS469" s="214">
        <f t="shared" si="182"/>
        <v>0</v>
      </c>
      <c r="AT469" s="282">
        <f t="shared" si="183"/>
        <v>7.4333333333333327</v>
      </c>
      <c r="AU469" s="268">
        <f>IF(F469&gt;0,RevisedCalcs!$AB$53*F469,"")</f>
        <v>0.62752163845180353</v>
      </c>
      <c r="AV469" s="268" t="str">
        <f>IF(AU469&lt;&gt;"","",SUMIFS(RevisedCalcs!$AF$6:$BN$6,RevisedCalcs!$AF$4:$BN$4,"&lt;="&amp;AT469)/10^3*VLOOKUP(AK469,RevisedCalcs!$AE$65:$AJ$72,6,FALSE))</f>
        <v/>
      </c>
      <c r="AW469" s="270" t="str">
        <f ca="1">IF(AU469="","",IF(AR469=1,-AU469*OFFSET(RevisedCalcs!$AD$79,0,MATCH(E468*24*60,RevisedCalcs!$AE$80:$AI$80,1)),""))</f>
        <v/>
      </c>
      <c r="AX469" s="268">
        <f t="shared" ca="1" si="184"/>
        <v>0.62752163845180353</v>
      </c>
    </row>
    <row r="470" spans="1:50" x14ac:dyDescent="0.3">
      <c r="A470" s="41" t="s">
        <v>728</v>
      </c>
      <c r="B470" s="42">
        <v>12</v>
      </c>
      <c r="C470" s="68" t="s">
        <v>251</v>
      </c>
      <c r="D470" s="95">
        <v>38665.476388888892</v>
      </c>
      <c r="E470" s="96">
        <v>9.9537037037037042E-4</v>
      </c>
      <c r="F470" s="41">
        <v>0.4</v>
      </c>
      <c r="G470" s="41">
        <v>4</v>
      </c>
      <c r="H470" s="97">
        <v>1.7824074093368836E-3</v>
      </c>
      <c r="I470" s="98" t="s">
        <v>699</v>
      </c>
      <c r="J470" s="99">
        <v>2.5666666666666664</v>
      </c>
      <c r="K470" s="100">
        <v>40491.476388888892</v>
      </c>
      <c r="L470" s="46">
        <v>188.6</v>
      </c>
      <c r="M470" s="101">
        <v>38665.495138888888</v>
      </c>
      <c r="N470" s="102">
        <v>12</v>
      </c>
      <c r="O470" s="46">
        <v>188.6</v>
      </c>
      <c r="P470" s="57">
        <v>12</v>
      </c>
      <c r="Q470" s="50">
        <v>4.2777777777777776E-2</v>
      </c>
      <c r="R470" s="103">
        <v>188.6</v>
      </c>
      <c r="S470" s="104">
        <v>178.79291606519121</v>
      </c>
      <c r="T470" s="57">
        <v>194</v>
      </c>
      <c r="U470" s="105"/>
      <c r="V470" s="57">
        <v>176.6</v>
      </c>
      <c r="W470" s="57">
        <f t="shared" si="165"/>
        <v>2.1929160651912127</v>
      </c>
      <c r="X470" s="86">
        <f t="shared" si="166"/>
        <v>131.1198</v>
      </c>
      <c r="Y470" s="86" t="str">
        <f t="shared" si="167"/>
        <v/>
      </c>
      <c r="Z470" s="44">
        <f t="shared" si="168"/>
        <v>0</v>
      </c>
      <c r="AA470" s="44" t="str">
        <f t="shared" si="169"/>
        <v>o</v>
      </c>
      <c r="AB470" s="89">
        <f t="shared" si="185"/>
        <v>45.480199999999996</v>
      </c>
      <c r="AC470" s="89">
        <f t="shared" si="185"/>
        <v>-3.4967999999999986</v>
      </c>
      <c r="AD470" s="44">
        <f t="shared" si="170"/>
        <v>1</v>
      </c>
      <c r="AE470" s="44">
        <v>2.5</v>
      </c>
      <c r="AF470" s="87">
        <f t="shared" si="177"/>
        <v>0</v>
      </c>
      <c r="AG470" s="44">
        <f t="shared" si="178"/>
        <v>0</v>
      </c>
      <c r="AH470" s="90">
        <f t="shared" si="171"/>
        <v>190.79291606519121</v>
      </c>
      <c r="AI470" s="91">
        <f t="shared" si="179"/>
        <v>57.480199999999996</v>
      </c>
      <c r="AJ470" s="82">
        <f t="shared" si="172"/>
        <v>8.5032000000000014</v>
      </c>
      <c r="AK470" s="271">
        <f t="shared" si="180"/>
        <v>101</v>
      </c>
      <c r="AL470" s="271">
        <f>VLOOKUP(AK470,RevisedCalcs!$AE$65:$AJ$72,2,FALSE)</f>
        <v>3</v>
      </c>
      <c r="AM470" s="92" t="str">
        <f t="shared" si="173"/>
        <v>10 to 20</v>
      </c>
      <c r="AN470" s="93">
        <f t="shared" si="174"/>
        <v>0</v>
      </c>
      <c r="AO470" s="93" t="str">
        <f t="shared" si="181"/>
        <v>o</v>
      </c>
      <c r="AP470" s="94" t="str">
        <f t="shared" si="175"/>
        <v/>
      </c>
      <c r="AQ470" s="54">
        <v>0</v>
      </c>
      <c r="AR470" s="214">
        <f t="shared" si="176"/>
        <v>0</v>
      </c>
      <c r="AS470" s="214">
        <f t="shared" si="182"/>
        <v>0</v>
      </c>
      <c r="AT470" s="282">
        <f t="shared" si="183"/>
        <v>1.4333333333333333</v>
      </c>
      <c r="AU470" s="268">
        <f>IF(F470&gt;0,RevisedCalcs!$AB$53*F470,"")</f>
        <v>5.5779701195715875E-2</v>
      </c>
      <c r="AV470" s="268" t="str">
        <f>IF(AU470&lt;&gt;"","",SUMIFS(RevisedCalcs!$AF$6:$BN$6,RevisedCalcs!$AF$4:$BN$4,"&lt;="&amp;AT470)/10^3*VLOOKUP(AK470,RevisedCalcs!$AE$65:$AJ$72,6,FALSE))</f>
        <v/>
      </c>
      <c r="AW470" s="270" t="str">
        <f ca="1">IF(AU470="","",IF(AR470=1,-AU470*OFFSET(RevisedCalcs!$AD$79,0,MATCH(E469*24*60,RevisedCalcs!$AE$80:$AI$80,1)),""))</f>
        <v/>
      </c>
      <c r="AX470" s="268">
        <f t="shared" ca="1" si="184"/>
        <v>5.5779701195715875E-2</v>
      </c>
    </row>
    <row r="471" spans="1:50" x14ac:dyDescent="0.3">
      <c r="A471" s="41" t="s">
        <v>728</v>
      </c>
      <c r="B471" s="42">
        <v>13</v>
      </c>
      <c r="C471" s="68" t="s">
        <v>253</v>
      </c>
      <c r="D471" s="95">
        <v>38665.479166666664</v>
      </c>
      <c r="E471" s="96">
        <v>5.2662037037037035E-3</v>
      </c>
      <c r="F471" s="41">
        <v>3.6</v>
      </c>
      <c r="G471" s="41">
        <v>4</v>
      </c>
      <c r="H471" s="97">
        <v>1.782407402060926E-3</v>
      </c>
      <c r="I471" s="98" t="s">
        <v>699</v>
      </c>
      <c r="J471" s="99">
        <v>2.5666666666666664</v>
      </c>
      <c r="K471" s="100">
        <v>40491.479166666664</v>
      </c>
      <c r="L471" s="46">
        <v>190.4</v>
      </c>
      <c r="M471" s="101">
        <v>38665.495138888888</v>
      </c>
      <c r="N471" s="102">
        <v>12</v>
      </c>
      <c r="O471" s="46">
        <v>190.4</v>
      </c>
      <c r="P471" s="57">
        <v>12</v>
      </c>
      <c r="Q471" s="50">
        <v>4.2777777777777776E-2</v>
      </c>
      <c r="R471" s="103">
        <v>190.4</v>
      </c>
      <c r="S471" s="104">
        <v>178.79291606519121</v>
      </c>
      <c r="T471" s="57">
        <v>195.8</v>
      </c>
      <c r="U471" s="105"/>
      <c r="V471" s="57">
        <v>178.4</v>
      </c>
      <c r="W471" s="57">
        <f t="shared" si="165"/>
        <v>0.39291606519120137</v>
      </c>
      <c r="X471" s="86">
        <f t="shared" si="166"/>
        <v>132.91980000000001</v>
      </c>
      <c r="Y471" s="86" t="str">
        <f t="shared" si="167"/>
        <v/>
      </c>
      <c r="Z471" s="44">
        <f t="shared" si="168"/>
        <v>0</v>
      </c>
      <c r="AA471" s="44" t="str">
        <f t="shared" si="169"/>
        <v>o</v>
      </c>
      <c r="AB471" s="89">
        <f t="shared" si="185"/>
        <v>45.480199999999996</v>
      </c>
      <c r="AC471" s="89">
        <f t="shared" si="185"/>
        <v>-3.4967999999999986</v>
      </c>
      <c r="AD471" s="44">
        <f t="shared" si="170"/>
        <v>1</v>
      </c>
      <c r="AE471" s="44">
        <v>2.5</v>
      </c>
      <c r="AF471" s="87">
        <f t="shared" si="177"/>
        <v>0</v>
      </c>
      <c r="AG471" s="44">
        <f t="shared" si="178"/>
        <v>0</v>
      </c>
      <c r="AH471" s="90">
        <f t="shared" si="171"/>
        <v>190.79291606519121</v>
      </c>
      <c r="AI471" s="91">
        <f t="shared" si="179"/>
        <v>57.480199999999996</v>
      </c>
      <c r="AJ471" s="82">
        <f t="shared" si="172"/>
        <v>8.5032000000000014</v>
      </c>
      <c r="AK471" s="271">
        <f t="shared" si="180"/>
        <v>101</v>
      </c>
      <c r="AL471" s="271">
        <f>VLOOKUP(AK471,RevisedCalcs!$AE$65:$AJ$72,2,FALSE)</f>
        <v>3</v>
      </c>
      <c r="AM471" s="92" t="str">
        <f t="shared" si="173"/>
        <v>10 to 20</v>
      </c>
      <c r="AN471" s="93">
        <f t="shared" si="174"/>
        <v>0</v>
      </c>
      <c r="AO471" s="93" t="str">
        <f t="shared" si="181"/>
        <v>o</v>
      </c>
      <c r="AP471" s="94" t="str">
        <f t="shared" si="175"/>
        <v/>
      </c>
      <c r="AQ471" s="54">
        <v>0</v>
      </c>
      <c r="AR471" s="214">
        <f t="shared" si="176"/>
        <v>0</v>
      </c>
      <c r="AS471" s="214">
        <f t="shared" si="182"/>
        <v>0</v>
      </c>
      <c r="AT471" s="282">
        <f t="shared" si="183"/>
        <v>7.583333333333333</v>
      </c>
      <c r="AU471" s="268">
        <f>IF(F471&gt;0,RevisedCalcs!$AB$53*F471,"")</f>
        <v>0.50201731076144285</v>
      </c>
      <c r="AV471" s="268" t="str">
        <f>IF(AU471&lt;&gt;"","",SUMIFS(RevisedCalcs!$AF$6:$BN$6,RevisedCalcs!$AF$4:$BN$4,"&lt;="&amp;AT471)/10^3*VLOOKUP(AK471,RevisedCalcs!$AE$65:$AJ$72,6,FALSE))</f>
        <v/>
      </c>
      <c r="AW471" s="270" t="str">
        <f ca="1">IF(AU471="","",IF(AR471=1,-AU471*OFFSET(RevisedCalcs!$AD$79,0,MATCH(E470*24*60,RevisedCalcs!$AE$80:$AI$80,1)),""))</f>
        <v/>
      </c>
      <c r="AX471" s="268">
        <f t="shared" ca="1" si="184"/>
        <v>0.50201731076144285</v>
      </c>
    </row>
    <row r="472" spans="1:50" x14ac:dyDescent="0.3">
      <c r="A472" s="41" t="s">
        <v>728</v>
      </c>
      <c r="B472" s="42">
        <v>14</v>
      </c>
      <c r="C472" s="68" t="s">
        <v>255</v>
      </c>
      <c r="D472" s="95">
        <v>38665.531944444447</v>
      </c>
      <c r="E472" s="96">
        <v>6.7129629629629622E-3</v>
      </c>
      <c r="F472" s="41">
        <v>4.4000000000000004</v>
      </c>
      <c r="G472" s="41">
        <v>4</v>
      </c>
      <c r="H472" s="97">
        <v>4.7511574077361729E-2</v>
      </c>
      <c r="I472" s="98" t="s">
        <v>739</v>
      </c>
      <c r="J472" s="99">
        <v>68.416666666666671</v>
      </c>
      <c r="K472" s="100">
        <v>40491.531944444447</v>
      </c>
      <c r="L472" s="46">
        <v>105.8</v>
      </c>
      <c r="M472" s="101">
        <v>38665.536805555559</v>
      </c>
      <c r="N472" s="102">
        <v>12.9</v>
      </c>
      <c r="O472" s="46">
        <v>105.8</v>
      </c>
      <c r="P472" s="57">
        <v>12.9</v>
      </c>
      <c r="Q472" s="50">
        <v>1.1402777777777779</v>
      </c>
      <c r="R472" s="103">
        <v>105.8</v>
      </c>
      <c r="S472" s="104">
        <v>113.8680259815781</v>
      </c>
      <c r="T472" s="57">
        <v>190.4</v>
      </c>
      <c r="U472" s="105"/>
      <c r="V472" s="57">
        <v>92.899999999999991</v>
      </c>
      <c r="W472" s="57">
        <f t="shared" si="165"/>
        <v>20.968025981578108</v>
      </c>
      <c r="X472" s="86">
        <f t="shared" si="166"/>
        <v>47.86475999999999</v>
      </c>
      <c r="Y472" s="86" t="str">
        <f t="shared" si="167"/>
        <v/>
      </c>
      <c r="Z472" s="44">
        <f t="shared" si="168"/>
        <v>0</v>
      </c>
      <c r="AA472" s="44" t="str">
        <f t="shared" si="169"/>
        <v>o</v>
      </c>
      <c r="AB472" s="89">
        <f t="shared" si="185"/>
        <v>45.035240000000002</v>
      </c>
      <c r="AC472" s="89">
        <f t="shared" si="185"/>
        <v>-3.7394399999999983</v>
      </c>
      <c r="AD472" s="44">
        <f t="shared" si="170"/>
        <v>1</v>
      </c>
      <c r="AE472" s="44">
        <v>2.5</v>
      </c>
      <c r="AF472" s="87">
        <f t="shared" si="177"/>
        <v>0</v>
      </c>
      <c r="AG472" s="44">
        <f t="shared" si="178"/>
        <v>0</v>
      </c>
      <c r="AH472" s="90">
        <f t="shared" si="171"/>
        <v>126.76802598157811</v>
      </c>
      <c r="AI472" s="91">
        <f t="shared" si="179"/>
        <v>57.93524</v>
      </c>
      <c r="AJ472" s="82">
        <f t="shared" si="172"/>
        <v>9.160560000000002</v>
      </c>
      <c r="AK472" s="271">
        <f t="shared" si="180"/>
        <v>104</v>
      </c>
      <c r="AL472" s="271">
        <f>VLOOKUP(AK472,RevisedCalcs!$AE$65:$AJ$72,2,FALSE)</f>
        <v>75</v>
      </c>
      <c r="AM472" s="92" t="str">
        <f t="shared" si="173"/>
        <v>10 to 20</v>
      </c>
      <c r="AN472" s="93">
        <f t="shared" si="174"/>
        <v>0</v>
      </c>
      <c r="AO472" s="93" t="str">
        <f t="shared" si="181"/>
        <v>o</v>
      </c>
      <c r="AP472" s="94" t="str">
        <f t="shared" si="175"/>
        <v/>
      </c>
      <c r="AQ472" s="54">
        <v>0</v>
      </c>
      <c r="AR472" s="214">
        <f t="shared" si="176"/>
        <v>0</v>
      </c>
      <c r="AS472" s="214">
        <f t="shared" si="182"/>
        <v>0</v>
      </c>
      <c r="AT472" s="282">
        <f t="shared" si="183"/>
        <v>9.6666666666666661</v>
      </c>
      <c r="AU472" s="268">
        <f>IF(F472&gt;0,RevisedCalcs!$AB$53*F472,"")</f>
        <v>0.61357671315287465</v>
      </c>
      <c r="AV472" s="268" t="str">
        <f>IF(AU472&lt;&gt;"","",SUMIFS(RevisedCalcs!$AF$6:$BN$6,RevisedCalcs!$AF$4:$BN$4,"&lt;="&amp;AT472)/10^3*VLOOKUP(AK472,RevisedCalcs!$AE$65:$AJ$72,6,FALSE))</f>
        <v/>
      </c>
      <c r="AW472" s="270" t="str">
        <f ca="1">IF(AU472="","",IF(AR472=1,-AU472*OFFSET(RevisedCalcs!$AD$79,0,MATCH(E471*24*60,RevisedCalcs!$AE$80:$AI$80,1)),""))</f>
        <v/>
      </c>
      <c r="AX472" s="268">
        <f t="shared" ca="1" si="184"/>
        <v>0.61357671315287465</v>
      </c>
    </row>
    <row r="473" spans="1:50" x14ac:dyDescent="0.3">
      <c r="A473" s="41" t="s">
        <v>728</v>
      </c>
      <c r="B473" s="42">
        <v>15</v>
      </c>
      <c r="C473" s="68" t="s">
        <v>257</v>
      </c>
      <c r="D473" s="95">
        <v>38665.542361111111</v>
      </c>
      <c r="E473" s="96">
        <v>5.6828703703703702E-3</v>
      </c>
      <c r="F473" s="41">
        <v>3.9</v>
      </c>
      <c r="G473" s="41">
        <v>4</v>
      </c>
      <c r="H473" s="97">
        <v>3.7037037036498077E-3</v>
      </c>
      <c r="I473" s="98" t="s">
        <v>740</v>
      </c>
      <c r="J473" s="99">
        <v>5.333333333333333</v>
      </c>
      <c r="K473" s="100">
        <v>40491.542361111111</v>
      </c>
      <c r="L473" s="46">
        <v>176</v>
      </c>
      <c r="M473" s="101">
        <v>38665.536805555559</v>
      </c>
      <c r="N473" s="102">
        <v>12.9</v>
      </c>
      <c r="O473" s="46">
        <v>176</v>
      </c>
      <c r="P473" s="57">
        <v>12.9</v>
      </c>
      <c r="Q473" s="50">
        <v>8.8888888888888878E-2</v>
      </c>
      <c r="R473" s="103">
        <v>176</v>
      </c>
      <c r="S473" s="104">
        <v>171.06239734411599</v>
      </c>
      <c r="T473" s="57">
        <v>195.8</v>
      </c>
      <c r="U473" s="105"/>
      <c r="V473" s="57">
        <v>163.1</v>
      </c>
      <c r="W473" s="57">
        <f t="shared" si="165"/>
        <v>7.962397344115999</v>
      </c>
      <c r="X473" s="86">
        <f t="shared" si="166"/>
        <v>118.06475999999999</v>
      </c>
      <c r="Y473" s="86" t="str">
        <f t="shared" si="167"/>
        <v/>
      </c>
      <c r="Z473" s="44">
        <f t="shared" si="168"/>
        <v>0</v>
      </c>
      <c r="AA473" s="44" t="str">
        <f t="shared" si="169"/>
        <v>o</v>
      </c>
      <c r="AB473" s="89">
        <f t="shared" si="185"/>
        <v>45.035240000000002</v>
      </c>
      <c r="AC473" s="89">
        <f t="shared" si="185"/>
        <v>-3.7394399999999983</v>
      </c>
      <c r="AD473" s="44">
        <f t="shared" si="170"/>
        <v>1</v>
      </c>
      <c r="AE473" s="44">
        <v>2.5</v>
      </c>
      <c r="AF473" s="87">
        <f t="shared" si="177"/>
        <v>0</v>
      </c>
      <c r="AG473" s="44">
        <f t="shared" si="178"/>
        <v>0</v>
      </c>
      <c r="AH473" s="90">
        <f t="shared" si="171"/>
        <v>183.962397344116</v>
      </c>
      <c r="AI473" s="91">
        <f t="shared" si="179"/>
        <v>57.93524</v>
      </c>
      <c r="AJ473" s="82">
        <f t="shared" si="172"/>
        <v>9.160560000000002</v>
      </c>
      <c r="AK473" s="271">
        <f t="shared" si="180"/>
        <v>101</v>
      </c>
      <c r="AL473" s="271">
        <f>VLOOKUP(AK473,RevisedCalcs!$AE$65:$AJ$72,2,FALSE)</f>
        <v>3</v>
      </c>
      <c r="AM473" s="92" t="str">
        <f t="shared" si="173"/>
        <v>10 to 20</v>
      </c>
      <c r="AN473" s="93">
        <f t="shared" si="174"/>
        <v>0</v>
      </c>
      <c r="AO473" s="93" t="str">
        <f t="shared" si="181"/>
        <v>o</v>
      </c>
      <c r="AP473" s="94" t="str">
        <f t="shared" si="175"/>
        <v/>
      </c>
      <c r="AQ473" s="54">
        <v>0</v>
      </c>
      <c r="AR473" s="214">
        <f t="shared" si="176"/>
        <v>0</v>
      </c>
      <c r="AS473" s="214">
        <f t="shared" si="182"/>
        <v>0</v>
      </c>
      <c r="AT473" s="282">
        <f t="shared" si="183"/>
        <v>8.1833333333333336</v>
      </c>
      <c r="AU473" s="268">
        <f>IF(F473&gt;0,RevisedCalcs!$AB$53*F473,"")</f>
        <v>0.54385208665822971</v>
      </c>
      <c r="AV473" s="268" t="str">
        <f>IF(AU473&lt;&gt;"","",SUMIFS(RevisedCalcs!$AF$6:$BN$6,RevisedCalcs!$AF$4:$BN$4,"&lt;="&amp;AT473)/10^3*VLOOKUP(AK473,RevisedCalcs!$AE$65:$AJ$72,6,FALSE))</f>
        <v/>
      </c>
      <c r="AW473" s="270" t="str">
        <f ca="1">IF(AU473="","",IF(AR473=1,-AU473*OFFSET(RevisedCalcs!$AD$79,0,MATCH(E472*24*60,RevisedCalcs!$AE$80:$AI$80,1)),""))</f>
        <v/>
      </c>
      <c r="AX473" s="268">
        <f t="shared" ca="1" si="184"/>
        <v>0.54385208665822971</v>
      </c>
    </row>
    <row r="474" spans="1:50" x14ac:dyDescent="0.3">
      <c r="A474" s="41" t="s">
        <v>728</v>
      </c>
      <c r="B474" s="42">
        <v>16</v>
      </c>
      <c r="C474" s="68" t="s">
        <v>259</v>
      </c>
      <c r="D474" s="95">
        <v>38666.417361111111</v>
      </c>
      <c r="E474" s="96">
        <v>1.861111111111111E-2</v>
      </c>
      <c r="F474" s="41">
        <v>3.5</v>
      </c>
      <c r="G474" s="41">
        <v>5</v>
      </c>
      <c r="H474" s="97">
        <v>0.86931712963269092</v>
      </c>
      <c r="I474" s="98" t="s">
        <v>741</v>
      </c>
      <c r="J474" s="99">
        <v>1251.8166666666666</v>
      </c>
      <c r="K474" s="100">
        <v>40492.417361111111</v>
      </c>
      <c r="L474" s="46">
        <v>14</v>
      </c>
      <c r="M474" s="101">
        <v>38666.411805555559</v>
      </c>
      <c r="N474" s="102">
        <v>10.9</v>
      </c>
      <c r="O474" s="46">
        <v>14</v>
      </c>
      <c r="P474" s="57">
        <v>10.9</v>
      </c>
      <c r="Q474" s="50">
        <v>20.863611111111108</v>
      </c>
      <c r="R474" s="103">
        <v>14</v>
      </c>
      <c r="S474" s="104">
        <v>3.1710683391070305E-2</v>
      </c>
      <c r="T474" s="57">
        <v>192.2</v>
      </c>
      <c r="U474" s="105"/>
      <c r="V474" s="86">
        <v>3.0999999999999996</v>
      </c>
      <c r="W474" s="86">
        <f t="shared" si="165"/>
        <v>3.0682893166089293</v>
      </c>
      <c r="X474" s="86">
        <f t="shared" si="166"/>
        <v>42.924039999999998</v>
      </c>
      <c r="Y474" s="86" t="str">
        <f t="shared" si="167"/>
        <v>Y</v>
      </c>
      <c r="Z474" s="88">
        <f t="shared" si="168"/>
        <v>0</v>
      </c>
      <c r="AA474" s="88" t="str">
        <f t="shared" si="169"/>
        <v>o</v>
      </c>
      <c r="AB474" s="89">
        <f t="shared" si="185"/>
        <v>46.024039999999999</v>
      </c>
      <c r="AC474" s="89">
        <f t="shared" si="185"/>
        <v>-3.2002399999999991</v>
      </c>
      <c r="AD474" s="88">
        <f t="shared" si="170"/>
        <v>0</v>
      </c>
      <c r="AE474" s="88">
        <v>2.5</v>
      </c>
      <c r="AF474" s="87">
        <f t="shared" si="177"/>
        <v>0</v>
      </c>
      <c r="AG474" s="88">
        <f t="shared" si="178"/>
        <v>1</v>
      </c>
      <c r="AH474" s="90">
        <f t="shared" si="171"/>
        <v>10.931710683391071</v>
      </c>
      <c r="AI474" s="91">
        <f t="shared" si="179"/>
        <v>56.924039999999998</v>
      </c>
      <c r="AJ474" s="82">
        <f t="shared" si="172"/>
        <v>7.6997600000000013</v>
      </c>
      <c r="AK474" s="271">
        <f t="shared" si="180"/>
        <v>108</v>
      </c>
      <c r="AL474" s="271">
        <f>VLOOKUP(AK474,RevisedCalcs!$AE$65:$AJ$72,2,FALSE)</f>
        <v>720</v>
      </c>
      <c r="AM474" s="92" t="str">
        <f t="shared" si="173"/>
        <v>10 to 20</v>
      </c>
      <c r="AN474" s="93">
        <f t="shared" si="174"/>
        <v>0</v>
      </c>
      <c r="AO474" s="93" t="str">
        <f t="shared" si="181"/>
        <v>o</v>
      </c>
      <c r="AP474" s="94" t="str">
        <f t="shared" si="175"/>
        <v/>
      </c>
      <c r="AQ474" s="54">
        <v>0</v>
      </c>
      <c r="AR474" s="214">
        <f t="shared" si="176"/>
        <v>0</v>
      </c>
      <c r="AS474" s="214">
        <f t="shared" si="182"/>
        <v>0</v>
      </c>
      <c r="AT474" s="282">
        <f t="shared" si="183"/>
        <v>26.8</v>
      </c>
      <c r="AU474" s="268">
        <f>IF(F474&gt;0,RevisedCalcs!$AB$53*F474,"")</f>
        <v>0.48807238546251386</v>
      </c>
      <c r="AV474" s="268" t="str">
        <f>IF(AU474&lt;&gt;"","",SUMIFS(RevisedCalcs!$AF$6:$BN$6,RevisedCalcs!$AF$4:$BN$4,"&lt;="&amp;AT474)/10^3*VLOOKUP(AK474,RevisedCalcs!$AE$65:$AJ$72,6,FALSE))</f>
        <v/>
      </c>
      <c r="AW474" s="270" t="str">
        <f ca="1">IF(AU474="","",IF(AR474=1,-AU474*OFFSET(RevisedCalcs!$AD$79,0,MATCH(E473*24*60,RevisedCalcs!$AE$80:$AI$80,1)),""))</f>
        <v/>
      </c>
      <c r="AX474" s="268">
        <f t="shared" ca="1" si="184"/>
        <v>0.48807238546251386</v>
      </c>
    </row>
    <row r="475" spans="1:50" x14ac:dyDescent="0.3">
      <c r="A475" s="41" t="s">
        <v>728</v>
      </c>
      <c r="B475" s="42">
        <v>17</v>
      </c>
      <c r="C475" s="68" t="s">
        <v>261</v>
      </c>
      <c r="D475" s="95">
        <v>38666.461111111108</v>
      </c>
      <c r="E475" s="96">
        <v>4.7222222222222223E-3</v>
      </c>
      <c r="F475" s="41">
        <v>0.3</v>
      </c>
      <c r="G475" s="41">
        <v>5</v>
      </c>
      <c r="H475" s="97">
        <v>2.5138888886431232E-2</v>
      </c>
      <c r="I475" s="98" t="s">
        <v>742</v>
      </c>
      <c r="J475" s="99">
        <v>36.200000000000003</v>
      </c>
      <c r="K475" s="100">
        <v>40492.461111111108</v>
      </c>
      <c r="L475" s="46">
        <v>125.6</v>
      </c>
      <c r="M475" s="101">
        <v>38666.453472222223</v>
      </c>
      <c r="N475" s="102">
        <v>12</v>
      </c>
      <c r="O475" s="46">
        <v>125.6</v>
      </c>
      <c r="P475" s="57">
        <v>12</v>
      </c>
      <c r="Q475" s="50">
        <v>0.60333333333333339</v>
      </c>
      <c r="R475" s="103">
        <v>125.6</v>
      </c>
      <c r="S475" s="104">
        <v>140.23534007442646</v>
      </c>
      <c r="T475" s="57">
        <v>150.80000000000001</v>
      </c>
      <c r="U475" s="105"/>
      <c r="V475" s="57">
        <v>113.6</v>
      </c>
      <c r="W475" s="57">
        <f t="shared" si="165"/>
        <v>26.635340074426466</v>
      </c>
      <c r="X475" s="86">
        <f t="shared" si="166"/>
        <v>68.119799999999998</v>
      </c>
      <c r="Y475" s="86" t="str">
        <f t="shared" si="167"/>
        <v/>
      </c>
      <c r="Z475" s="44">
        <f t="shared" si="168"/>
        <v>0</v>
      </c>
      <c r="AA475" s="44" t="str">
        <f t="shared" si="169"/>
        <v>o</v>
      </c>
      <c r="AB475" s="89">
        <f t="shared" si="185"/>
        <v>45.480199999999996</v>
      </c>
      <c r="AC475" s="89">
        <f t="shared" si="185"/>
        <v>-3.4967999999999986</v>
      </c>
      <c r="AD475" s="44">
        <f t="shared" si="170"/>
        <v>1</v>
      </c>
      <c r="AE475" s="44">
        <v>2.5</v>
      </c>
      <c r="AF475" s="87">
        <f t="shared" si="177"/>
        <v>0</v>
      </c>
      <c r="AG475" s="44">
        <f t="shared" si="178"/>
        <v>0</v>
      </c>
      <c r="AH475" s="90">
        <f t="shared" si="171"/>
        <v>152.23534007442646</v>
      </c>
      <c r="AI475" s="91">
        <f t="shared" si="179"/>
        <v>57.480199999999996</v>
      </c>
      <c r="AJ475" s="82">
        <f t="shared" si="172"/>
        <v>8.5032000000000014</v>
      </c>
      <c r="AK475" s="271">
        <f t="shared" si="180"/>
        <v>103</v>
      </c>
      <c r="AL475" s="271">
        <f>VLOOKUP(AK475,RevisedCalcs!$AE$65:$AJ$72,2,FALSE)</f>
        <v>45</v>
      </c>
      <c r="AM475" s="92" t="str">
        <f t="shared" si="173"/>
        <v>10 to 20</v>
      </c>
      <c r="AN475" s="93">
        <f t="shared" si="174"/>
        <v>0</v>
      </c>
      <c r="AO475" s="93" t="str">
        <f t="shared" si="181"/>
        <v>o</v>
      </c>
      <c r="AP475" s="94" t="str">
        <f t="shared" si="175"/>
        <v/>
      </c>
      <c r="AQ475" s="54">
        <v>0</v>
      </c>
      <c r="AR475" s="214">
        <f t="shared" si="176"/>
        <v>0</v>
      </c>
      <c r="AS475" s="214">
        <f t="shared" si="182"/>
        <v>0</v>
      </c>
      <c r="AT475" s="282">
        <f t="shared" si="183"/>
        <v>6.8000000000000007</v>
      </c>
      <c r="AU475" s="268">
        <f>IF(F475&gt;0,RevisedCalcs!$AB$53*F475,"")</f>
        <v>4.1834775896786899E-2</v>
      </c>
      <c r="AV475" s="268" t="str">
        <f>IF(AU475&lt;&gt;"","",SUMIFS(RevisedCalcs!$AF$6:$BN$6,RevisedCalcs!$AF$4:$BN$4,"&lt;="&amp;AT475)/10^3*VLOOKUP(AK475,RevisedCalcs!$AE$65:$AJ$72,6,FALSE))</f>
        <v/>
      </c>
      <c r="AW475" s="270" t="str">
        <f ca="1">IF(AU475="","",IF(AR475=1,-AU475*OFFSET(RevisedCalcs!$AD$79,0,MATCH(E474*24*60,RevisedCalcs!$AE$80:$AI$80,1)),""))</f>
        <v/>
      </c>
      <c r="AX475" s="268">
        <f t="shared" ca="1" si="184"/>
        <v>4.1834775896786899E-2</v>
      </c>
    </row>
    <row r="476" spans="1:50" x14ac:dyDescent="0.3">
      <c r="A476" s="41" t="s">
        <v>728</v>
      </c>
      <c r="B476" s="42">
        <v>18</v>
      </c>
      <c r="C476" s="68" t="s">
        <v>263</v>
      </c>
      <c r="D476" s="95">
        <v>38666.470833333333</v>
      </c>
      <c r="E476" s="96">
        <v>4.4791666666666669E-3</v>
      </c>
      <c r="F476" s="41">
        <v>3.3</v>
      </c>
      <c r="G476" s="41">
        <v>5</v>
      </c>
      <c r="H476" s="97">
        <v>5.0000000046566129E-3</v>
      </c>
      <c r="I476" s="98" t="s">
        <v>743</v>
      </c>
      <c r="J476" s="99">
        <v>7.2</v>
      </c>
      <c r="K476" s="100">
        <v>40492.470833333333</v>
      </c>
      <c r="L476" s="46">
        <v>145.4</v>
      </c>
      <c r="M476" s="101">
        <v>38666.453472222223</v>
      </c>
      <c r="N476" s="102">
        <v>12</v>
      </c>
      <c r="O476" s="46">
        <v>145.4</v>
      </c>
      <c r="P476" s="57">
        <v>12</v>
      </c>
      <c r="Q476" s="50">
        <v>0.12000000000000001</v>
      </c>
      <c r="R476" s="103">
        <v>145.4</v>
      </c>
      <c r="S476" s="104">
        <v>132.04754512478775</v>
      </c>
      <c r="T476" s="57">
        <v>192.2</v>
      </c>
      <c r="U476" s="105"/>
      <c r="V476" s="57">
        <v>133.4</v>
      </c>
      <c r="W476" s="57">
        <f t="shared" si="165"/>
        <v>1.3524548752122598</v>
      </c>
      <c r="X476" s="86">
        <f t="shared" si="166"/>
        <v>87.919800000000009</v>
      </c>
      <c r="Y476" s="86" t="str">
        <f t="shared" si="167"/>
        <v/>
      </c>
      <c r="Z476" s="44">
        <f t="shared" si="168"/>
        <v>0</v>
      </c>
      <c r="AA476" s="44" t="str">
        <f t="shared" si="169"/>
        <v>o</v>
      </c>
      <c r="AB476" s="89">
        <f t="shared" si="185"/>
        <v>45.480199999999996</v>
      </c>
      <c r="AC476" s="89">
        <f t="shared" si="185"/>
        <v>-3.4967999999999986</v>
      </c>
      <c r="AD476" s="44">
        <f t="shared" si="170"/>
        <v>1</v>
      </c>
      <c r="AE476" s="44">
        <v>2.5</v>
      </c>
      <c r="AF476" s="87">
        <f t="shared" si="177"/>
        <v>0</v>
      </c>
      <c r="AG476" s="44">
        <f t="shared" si="178"/>
        <v>0</v>
      </c>
      <c r="AH476" s="90">
        <f t="shared" si="171"/>
        <v>144.04754512478775</v>
      </c>
      <c r="AI476" s="91">
        <f t="shared" si="179"/>
        <v>57.480199999999996</v>
      </c>
      <c r="AJ476" s="82">
        <f t="shared" si="172"/>
        <v>8.5032000000000014</v>
      </c>
      <c r="AK476" s="271">
        <f t="shared" si="180"/>
        <v>102</v>
      </c>
      <c r="AL476" s="271">
        <f>VLOOKUP(AK476,RevisedCalcs!$AE$65:$AJ$72,2,FALSE)</f>
        <v>18</v>
      </c>
      <c r="AM476" s="92" t="str">
        <f t="shared" si="173"/>
        <v>10 to 20</v>
      </c>
      <c r="AN476" s="93">
        <f t="shared" si="174"/>
        <v>0</v>
      </c>
      <c r="AO476" s="93" t="str">
        <f t="shared" si="181"/>
        <v>o</v>
      </c>
      <c r="AP476" s="94" t="str">
        <f t="shared" si="175"/>
        <v/>
      </c>
      <c r="AQ476" s="54">
        <v>0</v>
      </c>
      <c r="AR476" s="214">
        <f t="shared" si="176"/>
        <v>0</v>
      </c>
      <c r="AS476" s="214">
        <f t="shared" si="182"/>
        <v>0</v>
      </c>
      <c r="AT476" s="282">
        <f t="shared" si="183"/>
        <v>6.4500000000000011</v>
      </c>
      <c r="AU476" s="268">
        <f>IF(F476&gt;0,RevisedCalcs!$AB$53*F476,"")</f>
        <v>0.46018253486465588</v>
      </c>
      <c r="AV476" s="268" t="str">
        <f>IF(AU476&lt;&gt;"","",SUMIFS(RevisedCalcs!$AF$6:$BN$6,RevisedCalcs!$AF$4:$BN$4,"&lt;="&amp;AT476)/10^3*VLOOKUP(AK476,RevisedCalcs!$AE$65:$AJ$72,6,FALSE))</f>
        <v/>
      </c>
      <c r="AW476" s="270" t="str">
        <f ca="1">IF(AU476="","",IF(AR476=1,-AU476*OFFSET(RevisedCalcs!$AD$79,0,MATCH(E475*24*60,RevisedCalcs!$AE$80:$AI$80,1)),""))</f>
        <v/>
      </c>
      <c r="AX476" s="268">
        <f t="shared" ca="1" si="184"/>
        <v>0.46018253486465588</v>
      </c>
    </row>
    <row r="477" spans="1:50" x14ac:dyDescent="0.3">
      <c r="A477" s="41" t="s">
        <v>728</v>
      </c>
      <c r="B477" s="42">
        <v>19</v>
      </c>
      <c r="C477" s="68" t="s">
        <v>265</v>
      </c>
      <c r="D477" s="95">
        <v>38666.601388888892</v>
      </c>
      <c r="E477" s="96">
        <v>1.2222222222222223E-2</v>
      </c>
      <c r="F477" s="41">
        <v>9.4</v>
      </c>
      <c r="G477" s="41">
        <v>5</v>
      </c>
      <c r="H477" s="97">
        <v>0.12607638889312511</v>
      </c>
      <c r="I477" s="98" t="s">
        <v>744</v>
      </c>
      <c r="J477" s="99">
        <v>181.55</v>
      </c>
      <c r="K477" s="100">
        <v>40492.601388888892</v>
      </c>
      <c r="L477" s="46">
        <v>53.6</v>
      </c>
      <c r="M477" s="101">
        <v>38666.620138888888</v>
      </c>
      <c r="N477" s="102">
        <v>12.9</v>
      </c>
      <c r="O477" s="46">
        <v>53.6</v>
      </c>
      <c r="P477" s="57">
        <v>12.9</v>
      </c>
      <c r="Q477" s="50">
        <v>3.0258333333333334</v>
      </c>
      <c r="R477" s="103">
        <v>53.6</v>
      </c>
      <c r="S477" s="104">
        <v>50.984621461313111</v>
      </c>
      <c r="T477" s="57">
        <v>194</v>
      </c>
      <c r="U477" s="105"/>
      <c r="V477" s="57">
        <v>40.700000000000003</v>
      </c>
      <c r="W477" s="57">
        <f t="shared" si="165"/>
        <v>10.284621461313108</v>
      </c>
      <c r="X477" s="86">
        <f t="shared" si="166"/>
        <v>4.3352399999999989</v>
      </c>
      <c r="Y477" s="86" t="str">
        <f t="shared" si="167"/>
        <v/>
      </c>
      <c r="Z477" s="44">
        <f t="shared" si="168"/>
        <v>1</v>
      </c>
      <c r="AA477" s="44" t="str">
        <f t="shared" si="169"/>
        <v>+</v>
      </c>
      <c r="AB477" s="89">
        <f t="shared" si="185"/>
        <v>45.035240000000002</v>
      </c>
      <c r="AC477" s="89">
        <f t="shared" si="185"/>
        <v>-3.7394399999999983</v>
      </c>
      <c r="AD477" s="44">
        <f t="shared" si="170"/>
        <v>1</v>
      </c>
      <c r="AE477" s="44">
        <v>2.5</v>
      </c>
      <c r="AF477" s="87">
        <f t="shared" si="177"/>
        <v>0</v>
      </c>
      <c r="AG477" s="44">
        <f t="shared" si="178"/>
        <v>0</v>
      </c>
      <c r="AH477" s="90">
        <f t="shared" si="171"/>
        <v>63.88462146131311</v>
      </c>
      <c r="AI477" s="91">
        <f t="shared" si="179"/>
        <v>57.93524</v>
      </c>
      <c r="AJ477" s="82">
        <f t="shared" si="172"/>
        <v>9.160560000000002</v>
      </c>
      <c r="AK477" s="271">
        <f t="shared" si="180"/>
        <v>106</v>
      </c>
      <c r="AL477" s="271">
        <f>VLOOKUP(AK477,RevisedCalcs!$AE$65:$AJ$72,2,FALSE)</f>
        <v>240</v>
      </c>
      <c r="AM477" s="92" t="str">
        <f t="shared" si="173"/>
        <v>10 to 20</v>
      </c>
      <c r="AN477" s="93">
        <f t="shared" si="174"/>
        <v>1</v>
      </c>
      <c r="AO477" s="93" t="str">
        <f t="shared" si="181"/>
        <v>+</v>
      </c>
      <c r="AP477" s="94" t="str">
        <f t="shared" si="175"/>
        <v/>
      </c>
      <c r="AQ477" s="54">
        <v>0</v>
      </c>
      <c r="AR477" s="214">
        <f t="shared" si="176"/>
        <v>0</v>
      </c>
      <c r="AS477" s="214">
        <f t="shared" si="182"/>
        <v>0</v>
      </c>
      <c r="AT477" s="282">
        <f t="shared" si="183"/>
        <v>17.600000000000001</v>
      </c>
      <c r="AU477" s="268">
        <f>IF(F477&gt;0,RevisedCalcs!$AB$53*F477,"")</f>
        <v>1.310822978099323</v>
      </c>
      <c r="AV477" s="268" t="str">
        <f>IF(AU477&lt;&gt;"","",SUMIFS(RevisedCalcs!$AF$6:$BN$6,RevisedCalcs!$AF$4:$BN$4,"&lt;="&amp;AT477)/10^3*VLOOKUP(AK477,RevisedCalcs!$AE$65:$AJ$72,6,FALSE))</f>
        <v/>
      </c>
      <c r="AW477" s="270" t="str">
        <f ca="1">IF(AU477="","",IF(AR477=1,-AU477*OFFSET(RevisedCalcs!$AD$79,0,MATCH(E476*24*60,RevisedCalcs!$AE$80:$AI$80,1)),""))</f>
        <v/>
      </c>
      <c r="AX477" s="268">
        <f t="shared" ca="1" si="184"/>
        <v>1.310822978099323</v>
      </c>
    </row>
    <row r="478" spans="1:50" x14ac:dyDescent="0.3">
      <c r="A478" s="41" t="s">
        <v>728</v>
      </c>
      <c r="B478" s="42">
        <v>20</v>
      </c>
      <c r="C478" s="68" t="s">
        <v>267</v>
      </c>
      <c r="D478" s="95">
        <v>38666.660416666666</v>
      </c>
      <c r="E478" s="96">
        <v>4.1435185185185186E-3</v>
      </c>
      <c r="F478" s="41">
        <v>0.9</v>
      </c>
      <c r="G478" s="41">
        <v>5</v>
      </c>
      <c r="H478" s="97">
        <v>4.6805555553874001E-2</v>
      </c>
      <c r="I478" s="98" t="s">
        <v>745</v>
      </c>
      <c r="J478" s="99">
        <v>67.400000000000006</v>
      </c>
      <c r="K478" s="100">
        <v>40492.660416666666</v>
      </c>
      <c r="L478" s="46">
        <v>107.6</v>
      </c>
      <c r="M478" s="101">
        <v>38666.661805555559</v>
      </c>
      <c r="N478" s="102">
        <v>12</v>
      </c>
      <c r="O478" s="46">
        <v>107.6</v>
      </c>
      <c r="P478" s="57">
        <v>12</v>
      </c>
      <c r="Q478" s="50">
        <v>1.1233333333333335</v>
      </c>
      <c r="R478" s="103">
        <v>107.6</v>
      </c>
      <c r="S478" s="104">
        <v>114.10845476671882</v>
      </c>
      <c r="T478" s="57">
        <v>165.2</v>
      </c>
      <c r="U478" s="105"/>
      <c r="V478" s="57">
        <v>95.6</v>
      </c>
      <c r="W478" s="57">
        <f t="shared" si="165"/>
        <v>18.508454766718827</v>
      </c>
      <c r="X478" s="86">
        <f t="shared" si="166"/>
        <v>50.119799999999998</v>
      </c>
      <c r="Y478" s="86" t="str">
        <f t="shared" si="167"/>
        <v/>
      </c>
      <c r="Z478" s="44">
        <f t="shared" si="168"/>
        <v>0</v>
      </c>
      <c r="AA478" s="44" t="str">
        <f t="shared" si="169"/>
        <v>o</v>
      </c>
      <c r="AB478" s="89">
        <f t="shared" si="185"/>
        <v>45.480199999999996</v>
      </c>
      <c r="AC478" s="89">
        <f t="shared" si="185"/>
        <v>-3.4967999999999986</v>
      </c>
      <c r="AD478" s="44">
        <f t="shared" si="170"/>
        <v>1</v>
      </c>
      <c r="AE478" s="44">
        <v>2.5</v>
      </c>
      <c r="AF478" s="87">
        <f t="shared" si="177"/>
        <v>0</v>
      </c>
      <c r="AG478" s="44">
        <f t="shared" si="178"/>
        <v>0</v>
      </c>
      <c r="AH478" s="90">
        <f t="shared" si="171"/>
        <v>126.10845476671882</v>
      </c>
      <c r="AI478" s="91">
        <f t="shared" si="179"/>
        <v>57.480199999999996</v>
      </c>
      <c r="AJ478" s="82">
        <f t="shared" si="172"/>
        <v>8.5032000000000014</v>
      </c>
      <c r="AK478" s="271">
        <f t="shared" si="180"/>
        <v>104</v>
      </c>
      <c r="AL478" s="271">
        <f>VLOOKUP(AK478,RevisedCalcs!$AE$65:$AJ$72,2,FALSE)</f>
        <v>75</v>
      </c>
      <c r="AM478" s="92" t="str">
        <f t="shared" si="173"/>
        <v>10 to 20</v>
      </c>
      <c r="AN478" s="93">
        <f t="shared" si="174"/>
        <v>0</v>
      </c>
      <c r="AO478" s="93" t="str">
        <f t="shared" si="181"/>
        <v>o</v>
      </c>
      <c r="AP478" s="94" t="str">
        <f t="shared" si="175"/>
        <v/>
      </c>
      <c r="AQ478" s="54">
        <v>0</v>
      </c>
      <c r="AR478" s="214">
        <f t="shared" si="176"/>
        <v>0</v>
      </c>
      <c r="AS478" s="214">
        <f t="shared" si="182"/>
        <v>0</v>
      </c>
      <c r="AT478" s="282">
        <f t="shared" si="183"/>
        <v>5.9666666666666668</v>
      </c>
      <c r="AU478" s="268">
        <f>IF(F478&gt;0,RevisedCalcs!$AB$53*F478,"")</f>
        <v>0.12550432769036071</v>
      </c>
      <c r="AV478" s="268" t="str">
        <f>IF(AU478&lt;&gt;"","",SUMIFS(RevisedCalcs!$AF$6:$BN$6,RevisedCalcs!$AF$4:$BN$4,"&lt;="&amp;AT478)/10^3*VLOOKUP(AK478,RevisedCalcs!$AE$65:$AJ$72,6,FALSE))</f>
        <v/>
      </c>
      <c r="AW478" s="270" t="str">
        <f ca="1">IF(AU478="","",IF(AR478=1,-AU478*OFFSET(RevisedCalcs!$AD$79,0,MATCH(E477*24*60,RevisedCalcs!$AE$80:$AI$80,1)),""))</f>
        <v/>
      </c>
      <c r="AX478" s="268">
        <f t="shared" ca="1" si="184"/>
        <v>0.12550432769036071</v>
      </c>
    </row>
    <row r="479" spans="1:50" x14ac:dyDescent="0.3">
      <c r="A479" s="41" t="s">
        <v>728</v>
      </c>
      <c r="B479" s="42">
        <v>21</v>
      </c>
      <c r="C479" s="68" t="s">
        <v>269</v>
      </c>
      <c r="D479" s="95">
        <v>38666.666666666664</v>
      </c>
      <c r="E479" s="96">
        <v>9.5138888888888894E-3</v>
      </c>
      <c r="F479" s="41">
        <v>8.9</v>
      </c>
      <c r="G479" s="41">
        <v>5</v>
      </c>
      <c r="H479" s="97">
        <v>2.1064814791316167E-3</v>
      </c>
      <c r="I479" s="98" t="s">
        <v>746</v>
      </c>
      <c r="J479" s="99">
        <v>3.0333333333333332</v>
      </c>
      <c r="K479" s="100">
        <v>40492.666666666664</v>
      </c>
      <c r="L479" s="46">
        <v>154.4</v>
      </c>
      <c r="M479" s="101">
        <v>38666.661805555559</v>
      </c>
      <c r="N479" s="102">
        <v>12</v>
      </c>
      <c r="O479" s="46">
        <v>154.4</v>
      </c>
      <c r="P479" s="57">
        <v>12</v>
      </c>
      <c r="Q479" s="50">
        <v>5.0555555555555555E-2</v>
      </c>
      <c r="R479" s="103">
        <v>154.4</v>
      </c>
      <c r="S479" s="104">
        <v>150.01471186961845</v>
      </c>
      <c r="T479" s="57">
        <v>194</v>
      </c>
      <c r="U479" s="105"/>
      <c r="V479" s="57">
        <v>142.4</v>
      </c>
      <c r="W479" s="57">
        <f t="shared" si="165"/>
        <v>7.6147118696184464</v>
      </c>
      <c r="X479" s="86">
        <f t="shared" si="166"/>
        <v>96.919800000000009</v>
      </c>
      <c r="Y479" s="86" t="str">
        <f t="shared" si="167"/>
        <v/>
      </c>
      <c r="Z479" s="44">
        <f t="shared" si="168"/>
        <v>0</v>
      </c>
      <c r="AA479" s="44" t="str">
        <f t="shared" si="169"/>
        <v>o</v>
      </c>
      <c r="AB479" s="89">
        <f t="shared" si="185"/>
        <v>45.480199999999996</v>
      </c>
      <c r="AC479" s="89">
        <f t="shared" si="185"/>
        <v>-3.4967999999999986</v>
      </c>
      <c r="AD479" s="44">
        <f t="shared" si="170"/>
        <v>1</v>
      </c>
      <c r="AE479" s="44">
        <v>2.5</v>
      </c>
      <c r="AF479" s="87">
        <f t="shared" si="177"/>
        <v>0</v>
      </c>
      <c r="AG479" s="44">
        <f t="shared" si="178"/>
        <v>0</v>
      </c>
      <c r="AH479" s="90">
        <f t="shared" si="171"/>
        <v>162.01471186961845</v>
      </c>
      <c r="AI479" s="91">
        <f t="shared" si="179"/>
        <v>57.480199999999996</v>
      </c>
      <c r="AJ479" s="82">
        <f t="shared" si="172"/>
        <v>8.5032000000000014</v>
      </c>
      <c r="AK479" s="271">
        <f t="shared" si="180"/>
        <v>101</v>
      </c>
      <c r="AL479" s="271">
        <f>VLOOKUP(AK479,RevisedCalcs!$AE$65:$AJ$72,2,FALSE)</f>
        <v>3</v>
      </c>
      <c r="AM479" s="92" t="str">
        <f t="shared" si="173"/>
        <v>10 to 20</v>
      </c>
      <c r="AN479" s="93">
        <f t="shared" si="174"/>
        <v>0</v>
      </c>
      <c r="AO479" s="93" t="str">
        <f t="shared" si="181"/>
        <v>o</v>
      </c>
      <c r="AP479" s="94" t="str">
        <f t="shared" si="175"/>
        <v/>
      </c>
      <c r="AQ479" s="54">
        <v>0</v>
      </c>
      <c r="AR479" s="214">
        <f t="shared" si="176"/>
        <v>0</v>
      </c>
      <c r="AS479" s="214">
        <f t="shared" si="182"/>
        <v>0</v>
      </c>
      <c r="AT479" s="282">
        <f t="shared" si="183"/>
        <v>13.7</v>
      </c>
      <c r="AU479" s="268">
        <f>IF(F479&gt;0,RevisedCalcs!$AB$53*F479,"")</f>
        <v>1.2410983516046781</v>
      </c>
      <c r="AV479" s="268" t="str">
        <f>IF(AU479&lt;&gt;"","",SUMIFS(RevisedCalcs!$AF$6:$BN$6,RevisedCalcs!$AF$4:$BN$4,"&lt;="&amp;AT479)/10^3*VLOOKUP(AK479,RevisedCalcs!$AE$65:$AJ$72,6,FALSE))</f>
        <v/>
      </c>
      <c r="AW479" s="270" t="str">
        <f ca="1">IF(AU479="","",IF(AR479=1,-AU479*OFFSET(RevisedCalcs!$AD$79,0,MATCH(E478*24*60,RevisedCalcs!$AE$80:$AI$80,1)),""))</f>
        <v/>
      </c>
      <c r="AX479" s="268">
        <f t="shared" ca="1" si="184"/>
        <v>1.2410983516046781</v>
      </c>
    </row>
    <row r="480" spans="1:50" x14ac:dyDescent="0.3">
      <c r="A480" s="41" t="s">
        <v>728</v>
      </c>
      <c r="B480" s="42">
        <v>22</v>
      </c>
      <c r="C480" s="68" t="s">
        <v>271</v>
      </c>
      <c r="D480" s="95">
        <v>38667.515972222223</v>
      </c>
      <c r="E480" s="96">
        <v>2.1504629629629627E-2</v>
      </c>
      <c r="F480" s="41">
        <v>19.7</v>
      </c>
      <c r="G480" s="41">
        <v>6</v>
      </c>
      <c r="H480" s="97">
        <v>0.83979166667268146</v>
      </c>
      <c r="I480" s="98" t="s">
        <v>747</v>
      </c>
      <c r="J480" s="99">
        <v>1209.3</v>
      </c>
      <c r="K480" s="100">
        <v>40493.515972222223</v>
      </c>
      <c r="L480" s="46">
        <v>57.2</v>
      </c>
      <c r="M480" s="101">
        <v>38667.495138888888</v>
      </c>
      <c r="N480" s="102">
        <v>7</v>
      </c>
      <c r="O480" s="46">
        <v>57.2</v>
      </c>
      <c r="P480" s="57">
        <v>7</v>
      </c>
      <c r="Q480" s="50">
        <v>20.154999999999998</v>
      </c>
      <c r="R480" s="103">
        <v>57.2</v>
      </c>
      <c r="S480" s="104">
        <v>4.3053601927331542E-2</v>
      </c>
      <c r="T480" s="57">
        <v>194</v>
      </c>
      <c r="U480" s="105"/>
      <c r="V480" s="86">
        <v>50.2</v>
      </c>
      <c r="W480" s="86">
        <f t="shared" si="165"/>
        <v>50.15694639807267</v>
      </c>
      <c r="X480" s="86">
        <f t="shared" si="166"/>
        <v>2.2478000000000051</v>
      </c>
      <c r="Y480" s="86" t="str">
        <f t="shared" si="167"/>
        <v>Y</v>
      </c>
      <c r="Z480" s="88">
        <f t="shared" si="168"/>
        <v>1</v>
      </c>
      <c r="AA480" s="88" t="str">
        <f t="shared" si="169"/>
        <v>+</v>
      </c>
      <c r="AB480" s="89">
        <f t="shared" si="185"/>
        <v>47.952199999999998</v>
      </c>
      <c r="AC480" s="89">
        <f t="shared" si="185"/>
        <v>-2.1487999999999996</v>
      </c>
      <c r="AD480" s="88">
        <f t="shared" si="170"/>
        <v>1</v>
      </c>
      <c r="AE480" s="88">
        <v>2.5</v>
      </c>
      <c r="AF480" s="87">
        <f t="shared" si="177"/>
        <v>1</v>
      </c>
      <c r="AG480" s="88">
        <f t="shared" si="178"/>
        <v>1</v>
      </c>
      <c r="AH480" s="90">
        <f t="shared" si="171"/>
        <v>7.0430536019273315</v>
      </c>
      <c r="AI480" s="91">
        <f t="shared" si="179"/>
        <v>54.952199999999998</v>
      </c>
      <c r="AJ480" s="82">
        <f t="shared" si="172"/>
        <v>4.8512000000000004</v>
      </c>
      <c r="AK480" s="271">
        <f t="shared" si="180"/>
        <v>108</v>
      </c>
      <c r="AL480" s="271">
        <f>VLOOKUP(AK480,RevisedCalcs!$AE$65:$AJ$72,2,FALSE)</f>
        <v>720</v>
      </c>
      <c r="AM480" s="92" t="str">
        <f t="shared" si="173"/>
        <v>0 to 10</v>
      </c>
      <c r="AN480" s="93">
        <f t="shared" si="174"/>
        <v>1</v>
      </c>
      <c r="AO480" s="93" t="str">
        <f t="shared" si="181"/>
        <v>+</v>
      </c>
      <c r="AP480" s="94" t="str">
        <f t="shared" si="175"/>
        <v/>
      </c>
      <c r="AQ480" s="54">
        <v>0</v>
      </c>
      <c r="AR480" s="214">
        <f t="shared" si="176"/>
        <v>0</v>
      </c>
      <c r="AS480" s="214">
        <f t="shared" si="182"/>
        <v>0</v>
      </c>
      <c r="AT480" s="282">
        <f t="shared" si="183"/>
        <v>30.966666666666665</v>
      </c>
      <c r="AU480" s="268">
        <f>IF(F480&gt;0,RevisedCalcs!$AB$53*F480,"")</f>
        <v>2.7471502838890065</v>
      </c>
      <c r="AV480" s="268" t="str">
        <f>IF(AU480&lt;&gt;"","",SUMIFS(RevisedCalcs!$AF$6:$BN$6,RevisedCalcs!$AF$4:$BN$4,"&lt;="&amp;AT480)/10^3*VLOOKUP(AK480,RevisedCalcs!$AE$65:$AJ$72,6,FALSE))</f>
        <v/>
      </c>
      <c r="AW480" s="270" t="str">
        <f ca="1">IF(AU480="","",IF(AR480=1,-AU480*OFFSET(RevisedCalcs!$AD$79,0,MATCH(E479*24*60,RevisedCalcs!$AE$80:$AI$80,1)),""))</f>
        <v/>
      </c>
      <c r="AX480" s="268">
        <f t="shared" ca="1" si="184"/>
        <v>2.7471502838890065</v>
      </c>
    </row>
    <row r="481" spans="1:50" x14ac:dyDescent="0.3">
      <c r="A481" s="41" t="s">
        <v>728</v>
      </c>
      <c r="B481" s="42">
        <v>23</v>
      </c>
      <c r="C481" s="68" t="s">
        <v>273</v>
      </c>
      <c r="D481" s="95">
        <v>38667.634027777778</v>
      </c>
      <c r="E481" s="96">
        <v>2.207175925925926E-2</v>
      </c>
      <c r="F481" s="41">
        <v>19.100000000000001</v>
      </c>
      <c r="G481" s="41">
        <v>6</v>
      </c>
      <c r="H481" s="97">
        <v>9.6550925925839692E-2</v>
      </c>
      <c r="I481" s="98" t="s">
        <v>748</v>
      </c>
      <c r="J481" s="99">
        <v>139.03333333333333</v>
      </c>
      <c r="K481" s="100">
        <v>40493.634027777778</v>
      </c>
      <c r="L481" s="46">
        <v>78.8</v>
      </c>
      <c r="M481" s="101">
        <v>38667.620138888888</v>
      </c>
      <c r="N481" s="102">
        <v>8.1</v>
      </c>
      <c r="O481" s="46">
        <v>78.8</v>
      </c>
      <c r="P481" s="57">
        <v>8.1</v>
      </c>
      <c r="Q481" s="50">
        <v>2.3172222222222221</v>
      </c>
      <c r="R481" s="103">
        <v>78.8</v>
      </c>
      <c r="S481" s="104">
        <v>70.963902990393564</v>
      </c>
      <c r="T481" s="57">
        <v>194</v>
      </c>
      <c r="U481" s="105"/>
      <c r="V481" s="57">
        <v>70.7</v>
      </c>
      <c r="W481" s="57">
        <f t="shared" si="165"/>
        <v>0.2639029903935608</v>
      </c>
      <c r="X481" s="86">
        <f t="shared" si="166"/>
        <v>23.291640000000008</v>
      </c>
      <c r="Y481" s="86" t="str">
        <f t="shared" si="167"/>
        <v/>
      </c>
      <c r="Z481" s="44">
        <f t="shared" si="168"/>
        <v>0</v>
      </c>
      <c r="AA481" s="44" t="str">
        <f t="shared" si="169"/>
        <v>o</v>
      </c>
      <c r="AB481" s="89">
        <f t="shared" si="185"/>
        <v>47.408359999999995</v>
      </c>
      <c r="AC481" s="89">
        <f t="shared" si="185"/>
        <v>-2.4453599999999991</v>
      </c>
      <c r="AD481" s="44">
        <f t="shared" si="170"/>
        <v>1</v>
      </c>
      <c r="AE481" s="44">
        <v>2.5</v>
      </c>
      <c r="AF481" s="87">
        <f t="shared" si="177"/>
        <v>0</v>
      </c>
      <c r="AG481" s="44">
        <f t="shared" si="178"/>
        <v>0</v>
      </c>
      <c r="AH481" s="90">
        <f t="shared" si="171"/>
        <v>79.063902990393558</v>
      </c>
      <c r="AI481" s="91">
        <f t="shared" si="179"/>
        <v>55.508359999999996</v>
      </c>
      <c r="AJ481" s="82">
        <f t="shared" si="172"/>
        <v>5.6546400000000006</v>
      </c>
      <c r="AK481" s="271">
        <f t="shared" si="180"/>
        <v>106</v>
      </c>
      <c r="AL481" s="271">
        <f>VLOOKUP(AK481,RevisedCalcs!$AE$65:$AJ$72,2,FALSE)</f>
        <v>240</v>
      </c>
      <c r="AM481" s="92" t="str">
        <f t="shared" si="173"/>
        <v>0 to 10</v>
      </c>
      <c r="AN481" s="93">
        <f t="shared" si="174"/>
        <v>0</v>
      </c>
      <c r="AO481" s="93" t="str">
        <f t="shared" si="181"/>
        <v>o</v>
      </c>
      <c r="AP481" s="94" t="str">
        <f t="shared" si="175"/>
        <v/>
      </c>
      <c r="AQ481" s="54">
        <v>0</v>
      </c>
      <c r="AR481" s="214">
        <f t="shared" si="176"/>
        <v>0</v>
      </c>
      <c r="AS481" s="214">
        <f t="shared" si="182"/>
        <v>0</v>
      </c>
      <c r="AT481" s="282">
        <f t="shared" si="183"/>
        <v>31.783333333333331</v>
      </c>
      <c r="AU481" s="268">
        <f>IF(F481&gt;0,RevisedCalcs!$AB$53*F481,"")</f>
        <v>2.663480732095433</v>
      </c>
      <c r="AV481" s="268" t="str">
        <f>IF(AU481&lt;&gt;"","",SUMIFS(RevisedCalcs!$AF$6:$BN$6,RevisedCalcs!$AF$4:$BN$4,"&lt;="&amp;AT481)/10^3*VLOOKUP(AK481,RevisedCalcs!$AE$65:$AJ$72,6,FALSE))</f>
        <v/>
      </c>
      <c r="AW481" s="270" t="str">
        <f ca="1">IF(AU481="","",IF(AR481=1,-AU481*OFFSET(RevisedCalcs!$AD$79,0,MATCH(E480*24*60,RevisedCalcs!$AE$80:$AI$80,1)),""))</f>
        <v/>
      </c>
      <c r="AX481" s="268">
        <f t="shared" ca="1" si="184"/>
        <v>2.663480732095433</v>
      </c>
    </row>
    <row r="482" spans="1:50" x14ac:dyDescent="0.3">
      <c r="A482" s="41" t="s">
        <v>728</v>
      </c>
      <c r="B482" s="42">
        <v>24</v>
      </c>
      <c r="C482" s="68" t="s">
        <v>275</v>
      </c>
      <c r="D482" s="95">
        <v>38667.742361111108</v>
      </c>
      <c r="E482" s="96">
        <v>6.828703703703704E-3</v>
      </c>
      <c r="F482" s="41">
        <v>1.7</v>
      </c>
      <c r="G482" s="41">
        <v>6</v>
      </c>
      <c r="H482" s="97">
        <v>8.6261574069794733E-2</v>
      </c>
      <c r="I482" s="98" t="s">
        <v>749</v>
      </c>
      <c r="J482" s="99">
        <v>124.21666666666667</v>
      </c>
      <c r="K482" s="100">
        <v>40493.742361111108</v>
      </c>
      <c r="L482" s="46">
        <v>77</v>
      </c>
      <c r="M482" s="101">
        <v>38667.745138888888</v>
      </c>
      <c r="N482" s="102">
        <v>3.9</v>
      </c>
      <c r="O482" s="46">
        <v>77</v>
      </c>
      <c r="P482" s="57">
        <v>3.9</v>
      </c>
      <c r="Q482" s="50">
        <v>2.0702777777777777</v>
      </c>
      <c r="R482" s="103">
        <v>77</v>
      </c>
      <c r="S482" s="104">
        <v>80.410342425900481</v>
      </c>
      <c r="T482" s="57">
        <v>186.8</v>
      </c>
      <c r="U482" s="105"/>
      <c r="V482" s="57">
        <v>73.099999999999994</v>
      </c>
      <c r="W482" s="57">
        <f t="shared" si="165"/>
        <v>7.3103424259004868</v>
      </c>
      <c r="X482" s="86">
        <f t="shared" si="166"/>
        <v>23.615159999999996</v>
      </c>
      <c r="Y482" s="86" t="str">
        <f t="shared" si="167"/>
        <v/>
      </c>
      <c r="Z482" s="44">
        <f t="shared" si="168"/>
        <v>0</v>
      </c>
      <c r="AA482" s="44" t="str">
        <f t="shared" si="169"/>
        <v>o</v>
      </c>
      <c r="AB482" s="89">
        <f t="shared" si="185"/>
        <v>49.484839999999998</v>
      </c>
      <c r="AC482" s="89">
        <f t="shared" si="185"/>
        <v>-1.31304</v>
      </c>
      <c r="AD482" s="44">
        <f t="shared" si="170"/>
        <v>1</v>
      </c>
      <c r="AE482" s="44">
        <v>2.5</v>
      </c>
      <c r="AF482" s="87">
        <f t="shared" si="177"/>
        <v>0</v>
      </c>
      <c r="AG482" s="44">
        <f t="shared" si="178"/>
        <v>0</v>
      </c>
      <c r="AH482" s="90">
        <f t="shared" si="171"/>
        <v>84.310342425900487</v>
      </c>
      <c r="AI482" s="91">
        <f t="shared" si="179"/>
        <v>53.384839999999997</v>
      </c>
      <c r="AJ482" s="82">
        <f t="shared" si="172"/>
        <v>2.5869599999999999</v>
      </c>
      <c r="AK482" s="271">
        <f t="shared" si="180"/>
        <v>106</v>
      </c>
      <c r="AL482" s="271">
        <f>VLOOKUP(AK482,RevisedCalcs!$AE$65:$AJ$72,2,FALSE)</f>
        <v>240</v>
      </c>
      <c r="AM482" s="92" t="str">
        <f t="shared" si="173"/>
        <v>0 to 10</v>
      </c>
      <c r="AN482" s="93">
        <f t="shared" si="174"/>
        <v>0</v>
      </c>
      <c r="AO482" s="93" t="str">
        <f t="shared" si="181"/>
        <v>o</v>
      </c>
      <c r="AP482" s="94" t="str">
        <f t="shared" si="175"/>
        <v/>
      </c>
      <c r="AQ482" s="54">
        <v>0</v>
      </c>
      <c r="AR482" s="214">
        <f t="shared" si="176"/>
        <v>0</v>
      </c>
      <c r="AS482" s="214">
        <f t="shared" si="182"/>
        <v>0</v>
      </c>
      <c r="AT482" s="282">
        <f t="shared" si="183"/>
        <v>9.8333333333333339</v>
      </c>
      <c r="AU482" s="268">
        <f>IF(F482&gt;0,RevisedCalcs!$AB$53*F482,"")</f>
        <v>0.23706373008179243</v>
      </c>
      <c r="AV482" s="268" t="str">
        <f>IF(AU482&lt;&gt;"","",SUMIFS(RevisedCalcs!$AF$6:$BN$6,RevisedCalcs!$AF$4:$BN$4,"&lt;="&amp;AT482)/10^3*VLOOKUP(AK482,RevisedCalcs!$AE$65:$AJ$72,6,FALSE))</f>
        <v/>
      </c>
      <c r="AW482" s="270" t="str">
        <f ca="1">IF(AU482="","",IF(AR482=1,-AU482*OFFSET(RevisedCalcs!$AD$79,0,MATCH(E481*24*60,RevisedCalcs!$AE$80:$AI$80,1)),""))</f>
        <v/>
      </c>
      <c r="AX482" s="268">
        <f t="shared" ca="1" si="184"/>
        <v>0.23706373008179243</v>
      </c>
    </row>
    <row r="483" spans="1:50" x14ac:dyDescent="0.3">
      <c r="A483" s="41" t="s">
        <v>728</v>
      </c>
      <c r="B483" s="42">
        <v>25</v>
      </c>
      <c r="C483" s="68" t="s">
        <v>277</v>
      </c>
      <c r="D483" s="95">
        <v>38667.888888888891</v>
      </c>
      <c r="E483" s="96">
        <v>1.4467592592592593E-2</v>
      </c>
      <c r="F483" s="41">
        <v>3.4</v>
      </c>
      <c r="G483" s="41">
        <v>6</v>
      </c>
      <c r="H483" s="97">
        <v>0.13969907407590654</v>
      </c>
      <c r="I483" s="98" t="s">
        <v>750</v>
      </c>
      <c r="J483" s="99">
        <v>201.16666666666666</v>
      </c>
      <c r="K483" s="100">
        <v>40493.888888888891</v>
      </c>
      <c r="L483" s="46">
        <v>42.8</v>
      </c>
      <c r="M483" s="101">
        <v>38667.870138888888</v>
      </c>
      <c r="N483" s="102">
        <v>3.9</v>
      </c>
      <c r="O483" s="46">
        <v>42.8</v>
      </c>
      <c r="P483" s="57">
        <v>3.9</v>
      </c>
      <c r="Q483" s="50">
        <v>3.3527777777777774</v>
      </c>
      <c r="R483" s="103">
        <v>42.8</v>
      </c>
      <c r="S483" s="104">
        <v>45.400590471930137</v>
      </c>
      <c r="T483" s="57">
        <v>188.6</v>
      </c>
      <c r="U483" s="105"/>
      <c r="V483" s="57">
        <v>38.9</v>
      </c>
      <c r="W483" s="57">
        <f t="shared" si="165"/>
        <v>6.5005904719301384</v>
      </c>
      <c r="X483" s="86">
        <f t="shared" si="166"/>
        <v>10.58484</v>
      </c>
      <c r="Y483" s="86" t="str">
        <f t="shared" si="167"/>
        <v/>
      </c>
      <c r="Z483" s="44">
        <f t="shared" si="168"/>
        <v>0</v>
      </c>
      <c r="AA483" s="44" t="str">
        <f t="shared" si="169"/>
        <v>o</v>
      </c>
      <c r="AB483" s="89">
        <f t="shared" si="185"/>
        <v>49.484839999999998</v>
      </c>
      <c r="AC483" s="89">
        <f t="shared" si="185"/>
        <v>-1.31304</v>
      </c>
      <c r="AD483" s="44">
        <f t="shared" si="170"/>
        <v>1</v>
      </c>
      <c r="AE483" s="44">
        <v>2.5</v>
      </c>
      <c r="AF483" s="87">
        <f t="shared" si="177"/>
        <v>0</v>
      </c>
      <c r="AG483" s="44">
        <f t="shared" si="178"/>
        <v>0</v>
      </c>
      <c r="AH483" s="90">
        <f t="shared" si="171"/>
        <v>49.300590471930136</v>
      </c>
      <c r="AI483" s="91">
        <f t="shared" si="179"/>
        <v>53.384839999999997</v>
      </c>
      <c r="AJ483" s="82">
        <f t="shared" si="172"/>
        <v>2.5869599999999999</v>
      </c>
      <c r="AK483" s="271">
        <f t="shared" si="180"/>
        <v>106</v>
      </c>
      <c r="AL483" s="271">
        <f>VLOOKUP(AK483,RevisedCalcs!$AE$65:$AJ$72,2,FALSE)</f>
        <v>240</v>
      </c>
      <c r="AM483" s="92" t="str">
        <f t="shared" si="173"/>
        <v>0 to 10</v>
      </c>
      <c r="AN483" s="93">
        <f t="shared" si="174"/>
        <v>0</v>
      </c>
      <c r="AO483" s="93" t="str">
        <f t="shared" si="181"/>
        <v>o</v>
      </c>
      <c r="AP483" s="94" t="str">
        <f t="shared" si="175"/>
        <v/>
      </c>
      <c r="AQ483" s="54">
        <v>0</v>
      </c>
      <c r="AR483" s="214">
        <f t="shared" si="176"/>
        <v>0</v>
      </c>
      <c r="AS483" s="214">
        <f t="shared" si="182"/>
        <v>0</v>
      </c>
      <c r="AT483" s="282">
        <f t="shared" si="183"/>
        <v>20.833333333333332</v>
      </c>
      <c r="AU483" s="268">
        <f>IF(F483&gt;0,RevisedCalcs!$AB$53*F483,"")</f>
        <v>0.47412746016358487</v>
      </c>
      <c r="AV483" s="268" t="str">
        <f>IF(AU483&lt;&gt;"","",SUMIFS(RevisedCalcs!$AF$6:$BN$6,RevisedCalcs!$AF$4:$BN$4,"&lt;="&amp;AT483)/10^3*VLOOKUP(AK483,RevisedCalcs!$AE$65:$AJ$72,6,FALSE))</f>
        <v/>
      </c>
      <c r="AW483" s="270" t="str">
        <f ca="1">IF(AU483="","",IF(AR483=1,-AU483*OFFSET(RevisedCalcs!$AD$79,0,MATCH(E482*24*60,RevisedCalcs!$AE$80:$AI$80,1)),""))</f>
        <v/>
      </c>
      <c r="AX483" s="268">
        <f t="shared" ca="1" si="184"/>
        <v>0.47412746016358487</v>
      </c>
    </row>
    <row r="484" spans="1:50" x14ac:dyDescent="0.3">
      <c r="A484" s="41" t="s">
        <v>728</v>
      </c>
      <c r="B484" s="42">
        <v>26</v>
      </c>
      <c r="C484" s="68" t="s">
        <v>279</v>
      </c>
      <c r="D484" s="95">
        <v>38667.990972222222</v>
      </c>
      <c r="E484" s="96">
        <v>6.0069444444444441E-3</v>
      </c>
      <c r="F484" s="41">
        <v>1.7</v>
      </c>
      <c r="G484" s="41">
        <v>6</v>
      </c>
      <c r="H484" s="97">
        <v>8.7615740740147885E-2</v>
      </c>
      <c r="I484" s="98" t="s">
        <v>751</v>
      </c>
      <c r="J484" s="99">
        <v>126.16666666666667</v>
      </c>
      <c r="K484" s="100">
        <v>40493.990972222222</v>
      </c>
      <c r="L484" s="46">
        <v>69.8</v>
      </c>
      <c r="M484" s="101">
        <v>38667.995138888888</v>
      </c>
      <c r="N484" s="102">
        <v>1.9</v>
      </c>
      <c r="O484" s="46">
        <v>69.8</v>
      </c>
      <c r="P484" s="57">
        <v>1.9</v>
      </c>
      <c r="Q484" s="50">
        <v>2.1027777777777779</v>
      </c>
      <c r="R484" s="103">
        <v>69.8</v>
      </c>
      <c r="S484" s="104">
        <v>77.912671716866555</v>
      </c>
      <c r="T484" s="57">
        <v>165.2</v>
      </c>
      <c r="U484" s="105"/>
      <c r="V484" s="57">
        <v>67.899999999999991</v>
      </c>
      <c r="W484" s="57">
        <f t="shared" si="165"/>
        <v>10.012671716866564</v>
      </c>
      <c r="X484" s="86">
        <f t="shared" si="166"/>
        <v>17.426359999999995</v>
      </c>
      <c r="Y484" s="86" t="str">
        <f t="shared" si="167"/>
        <v/>
      </c>
      <c r="Z484" s="44">
        <f t="shared" si="168"/>
        <v>0</v>
      </c>
      <c r="AA484" s="44" t="str">
        <f t="shared" si="169"/>
        <v>o</v>
      </c>
      <c r="AB484" s="89">
        <f t="shared" si="185"/>
        <v>50.473639999999996</v>
      </c>
      <c r="AC484" s="89">
        <f t="shared" si="185"/>
        <v>-0.77383999999999986</v>
      </c>
      <c r="AD484" s="44">
        <f t="shared" si="170"/>
        <v>1</v>
      </c>
      <c r="AE484" s="44">
        <v>2.5</v>
      </c>
      <c r="AF484" s="87">
        <f t="shared" si="177"/>
        <v>0</v>
      </c>
      <c r="AG484" s="44">
        <f t="shared" si="178"/>
        <v>0</v>
      </c>
      <c r="AH484" s="90">
        <f t="shared" si="171"/>
        <v>79.812671716866561</v>
      </c>
      <c r="AI484" s="91">
        <f t="shared" si="179"/>
        <v>52.373639999999995</v>
      </c>
      <c r="AJ484" s="82">
        <f t="shared" si="172"/>
        <v>1.12616</v>
      </c>
      <c r="AK484" s="271">
        <f t="shared" si="180"/>
        <v>106</v>
      </c>
      <c r="AL484" s="271">
        <f>VLOOKUP(AK484,RevisedCalcs!$AE$65:$AJ$72,2,FALSE)</f>
        <v>240</v>
      </c>
      <c r="AM484" s="92" t="str">
        <f t="shared" si="173"/>
        <v>0 to 10</v>
      </c>
      <c r="AN484" s="93">
        <f t="shared" si="174"/>
        <v>0</v>
      </c>
      <c r="AO484" s="93" t="str">
        <f t="shared" si="181"/>
        <v>o</v>
      </c>
      <c r="AP484" s="94" t="str">
        <f t="shared" si="175"/>
        <v/>
      </c>
      <c r="AQ484" s="54">
        <v>0</v>
      </c>
      <c r="AR484" s="214">
        <f t="shared" si="176"/>
        <v>0</v>
      </c>
      <c r="AS484" s="214">
        <f t="shared" si="182"/>
        <v>0</v>
      </c>
      <c r="AT484" s="282">
        <f t="shared" si="183"/>
        <v>8.65</v>
      </c>
      <c r="AU484" s="268">
        <f>IF(F484&gt;0,RevisedCalcs!$AB$53*F484,"")</f>
        <v>0.23706373008179243</v>
      </c>
      <c r="AV484" s="268" t="str">
        <f>IF(AU484&lt;&gt;"","",SUMIFS(RevisedCalcs!$AF$6:$BN$6,RevisedCalcs!$AF$4:$BN$4,"&lt;="&amp;AT484)/10^3*VLOOKUP(AK484,RevisedCalcs!$AE$65:$AJ$72,6,FALSE))</f>
        <v/>
      </c>
      <c r="AW484" s="270" t="str">
        <f ca="1">IF(AU484="","",IF(AR484=1,-AU484*OFFSET(RevisedCalcs!$AD$79,0,MATCH(E483*24*60,RevisedCalcs!$AE$80:$AI$80,1)),""))</f>
        <v/>
      </c>
      <c r="AX484" s="268">
        <f t="shared" ca="1" si="184"/>
        <v>0.23706373008179243</v>
      </c>
    </row>
    <row r="485" spans="1:50" x14ac:dyDescent="0.3">
      <c r="A485" s="41" t="s">
        <v>728</v>
      </c>
      <c r="B485" s="42">
        <v>27</v>
      </c>
      <c r="C485" s="68" t="s">
        <v>281</v>
      </c>
      <c r="D485" s="95">
        <v>38668.342361111114</v>
      </c>
      <c r="E485" s="96">
        <v>2.8414351851851847E-2</v>
      </c>
      <c r="F485" s="41">
        <v>19.399999999999999</v>
      </c>
      <c r="G485" s="41">
        <v>7</v>
      </c>
      <c r="H485" s="97">
        <v>0.34538194444758119</v>
      </c>
      <c r="I485" s="98" t="s">
        <v>752</v>
      </c>
      <c r="J485" s="99">
        <v>497.35</v>
      </c>
      <c r="K485" s="100">
        <v>40494.342361111114</v>
      </c>
      <c r="L485" s="46">
        <v>14</v>
      </c>
      <c r="M485" s="101">
        <v>38668.328472222223</v>
      </c>
      <c r="N485" s="102">
        <v>-9</v>
      </c>
      <c r="O485" s="46">
        <v>14</v>
      </c>
      <c r="P485" s="57">
        <v>-9</v>
      </c>
      <c r="Q485" s="50">
        <v>8.2891666666666666</v>
      </c>
      <c r="R485" s="103">
        <v>14</v>
      </c>
      <c r="S485" s="104">
        <v>5.5579336736216094</v>
      </c>
      <c r="T485" s="57">
        <v>195.8</v>
      </c>
      <c r="U485" s="105"/>
      <c r="V485" s="86">
        <v>23</v>
      </c>
      <c r="W485" s="86">
        <f t="shared" si="165"/>
        <v>17.442066326378391</v>
      </c>
      <c r="X485" s="86">
        <f t="shared" si="166"/>
        <v>32.862599999999993</v>
      </c>
      <c r="Y485" s="86" t="str">
        <f t="shared" si="167"/>
        <v>Y</v>
      </c>
      <c r="Z485" s="88">
        <f t="shared" si="168"/>
        <v>0</v>
      </c>
      <c r="AA485" s="88" t="str">
        <f t="shared" si="169"/>
        <v>o</v>
      </c>
      <c r="AB485" s="89">
        <f t="shared" si="185"/>
        <v>55.862599999999993</v>
      </c>
      <c r="AC485" s="89">
        <f t="shared" si="185"/>
        <v>2.1647999999999996</v>
      </c>
      <c r="AD485" s="88">
        <f t="shared" si="170"/>
        <v>0</v>
      </c>
      <c r="AE485" s="88">
        <v>2.5</v>
      </c>
      <c r="AF485" s="87">
        <f t="shared" si="177"/>
        <v>0</v>
      </c>
      <c r="AG485" s="88">
        <f t="shared" si="178"/>
        <v>1</v>
      </c>
      <c r="AH485" s="90">
        <f t="shared" si="171"/>
        <v>-3.4420663263783906</v>
      </c>
      <c r="AI485" s="91">
        <f t="shared" si="179"/>
        <v>46.862599999999993</v>
      </c>
      <c r="AJ485" s="82">
        <f t="shared" si="172"/>
        <v>-6.8352000000000004</v>
      </c>
      <c r="AK485" s="271">
        <f t="shared" si="180"/>
        <v>107</v>
      </c>
      <c r="AL485" s="271">
        <f>VLOOKUP(AK485,RevisedCalcs!$AE$65:$AJ$72,2,FALSE)</f>
        <v>540</v>
      </c>
      <c r="AM485" s="92" t="str">
        <f t="shared" si="173"/>
        <v>-10 to 0</v>
      </c>
      <c r="AN485" s="93">
        <f t="shared" si="174"/>
        <v>0</v>
      </c>
      <c r="AO485" s="93" t="str">
        <f t="shared" si="181"/>
        <v>o</v>
      </c>
      <c r="AP485" s="94" t="str">
        <f t="shared" si="175"/>
        <v/>
      </c>
      <c r="AQ485" s="54">
        <v>0</v>
      </c>
      <c r="AR485" s="214">
        <f t="shared" si="176"/>
        <v>0</v>
      </c>
      <c r="AS485" s="214">
        <f t="shared" si="182"/>
        <v>0</v>
      </c>
      <c r="AT485" s="282">
        <f t="shared" si="183"/>
        <v>40.916666666666664</v>
      </c>
      <c r="AU485" s="268">
        <f>IF(F485&gt;0,RevisedCalcs!$AB$53*F485,"")</f>
        <v>2.7053155079922195</v>
      </c>
      <c r="AV485" s="268" t="str">
        <f>IF(AU485&lt;&gt;"","",SUMIFS(RevisedCalcs!$AF$6:$BN$6,RevisedCalcs!$AF$4:$BN$4,"&lt;="&amp;AT485)/10^3*VLOOKUP(AK485,RevisedCalcs!$AE$65:$AJ$72,6,FALSE))</f>
        <v/>
      </c>
      <c r="AW485" s="270" t="str">
        <f ca="1">IF(AU485="","",IF(AR485=1,-AU485*OFFSET(RevisedCalcs!$AD$79,0,MATCH(E484*24*60,RevisedCalcs!$AE$80:$AI$80,1)),""))</f>
        <v/>
      </c>
      <c r="AX485" s="268">
        <f t="shared" ca="1" si="184"/>
        <v>2.7053155079922195</v>
      </c>
    </row>
    <row r="486" spans="1:50" x14ac:dyDescent="0.3">
      <c r="A486" s="41" t="s">
        <v>728</v>
      </c>
      <c r="B486" s="42">
        <v>28</v>
      </c>
      <c r="C486" s="68" t="s">
        <v>283</v>
      </c>
      <c r="D486" s="95">
        <v>38668.518750000003</v>
      </c>
      <c r="E486" s="96">
        <v>9.6759259259259264E-3</v>
      </c>
      <c r="F486" s="41">
        <v>1.6</v>
      </c>
      <c r="G486" s="41">
        <v>7</v>
      </c>
      <c r="H486" s="97">
        <v>0.14797453703795327</v>
      </c>
      <c r="I486" s="98" t="s">
        <v>753</v>
      </c>
      <c r="J486" s="99">
        <v>213.08333333333334</v>
      </c>
      <c r="K486" s="100">
        <v>40494.518750000003</v>
      </c>
      <c r="L486" s="46">
        <v>39.200000000000003</v>
      </c>
      <c r="M486" s="101">
        <v>38668.536805555559</v>
      </c>
      <c r="N486" s="102">
        <v>1.9</v>
      </c>
      <c r="O486" s="46">
        <v>39.200000000000003</v>
      </c>
      <c r="P486" s="57">
        <v>1.9</v>
      </c>
      <c r="Q486" s="50">
        <v>3.5513888888888889</v>
      </c>
      <c r="R486" s="103">
        <v>39.200000000000003</v>
      </c>
      <c r="S486" s="104">
        <v>44.317752926038118</v>
      </c>
      <c r="T486" s="57">
        <v>161.6</v>
      </c>
      <c r="U486" s="105"/>
      <c r="V486" s="57">
        <v>37.300000000000004</v>
      </c>
      <c r="W486" s="57">
        <f t="shared" si="165"/>
        <v>7.0177529260381135</v>
      </c>
      <c r="X486" s="86">
        <f t="shared" si="166"/>
        <v>13.173639999999992</v>
      </c>
      <c r="Y486" s="86" t="str">
        <f t="shared" si="167"/>
        <v/>
      </c>
      <c r="Z486" s="44">
        <f t="shared" si="168"/>
        <v>0</v>
      </c>
      <c r="AA486" s="44" t="str">
        <f t="shared" si="169"/>
        <v>o</v>
      </c>
      <c r="AB486" s="89">
        <f t="shared" si="185"/>
        <v>50.473639999999996</v>
      </c>
      <c r="AC486" s="89">
        <f t="shared" si="185"/>
        <v>-0.77383999999999986</v>
      </c>
      <c r="AD486" s="44">
        <f t="shared" si="170"/>
        <v>1</v>
      </c>
      <c r="AE486" s="44">
        <v>2.5</v>
      </c>
      <c r="AF486" s="87">
        <f t="shared" si="177"/>
        <v>0</v>
      </c>
      <c r="AG486" s="44">
        <f t="shared" si="178"/>
        <v>0</v>
      </c>
      <c r="AH486" s="90">
        <f t="shared" si="171"/>
        <v>46.217752926038116</v>
      </c>
      <c r="AI486" s="91">
        <f t="shared" si="179"/>
        <v>52.373639999999995</v>
      </c>
      <c r="AJ486" s="82">
        <f t="shared" si="172"/>
        <v>1.12616</v>
      </c>
      <c r="AK486" s="271">
        <f t="shared" si="180"/>
        <v>106</v>
      </c>
      <c r="AL486" s="271">
        <f>VLOOKUP(AK486,RevisedCalcs!$AE$65:$AJ$72,2,FALSE)</f>
        <v>240</v>
      </c>
      <c r="AM486" s="92" t="str">
        <f t="shared" si="173"/>
        <v>0 to 10</v>
      </c>
      <c r="AN486" s="93">
        <f t="shared" si="174"/>
        <v>0</v>
      </c>
      <c r="AO486" s="93" t="str">
        <f t="shared" si="181"/>
        <v>o</v>
      </c>
      <c r="AP486" s="94" t="str">
        <f t="shared" si="175"/>
        <v/>
      </c>
      <c r="AQ486" s="54">
        <v>0</v>
      </c>
      <c r="AR486" s="214">
        <f t="shared" si="176"/>
        <v>0</v>
      </c>
      <c r="AS486" s="214">
        <f t="shared" si="182"/>
        <v>0</v>
      </c>
      <c r="AT486" s="282">
        <f t="shared" si="183"/>
        <v>13.933333333333334</v>
      </c>
      <c r="AU486" s="268">
        <f>IF(F486&gt;0,RevisedCalcs!$AB$53*F486,"")</f>
        <v>0.2231188047828635</v>
      </c>
      <c r="AV486" s="268" t="str">
        <f>IF(AU486&lt;&gt;"","",SUMIFS(RevisedCalcs!$AF$6:$BN$6,RevisedCalcs!$AF$4:$BN$4,"&lt;="&amp;AT486)/10^3*VLOOKUP(AK486,RevisedCalcs!$AE$65:$AJ$72,6,FALSE))</f>
        <v/>
      </c>
      <c r="AW486" s="270" t="str">
        <f ca="1">IF(AU486="","",IF(AR486=1,-AU486*OFFSET(RevisedCalcs!$AD$79,0,MATCH(E485*24*60,RevisedCalcs!$AE$80:$AI$80,1)),""))</f>
        <v/>
      </c>
      <c r="AX486" s="268">
        <f t="shared" ca="1" si="184"/>
        <v>0.2231188047828635</v>
      </c>
    </row>
    <row r="487" spans="1:50" x14ac:dyDescent="0.3">
      <c r="A487" s="41" t="s">
        <v>728</v>
      </c>
      <c r="B487" s="42">
        <v>29</v>
      </c>
      <c r="C487" s="68" t="s">
        <v>285</v>
      </c>
      <c r="D487" s="95">
        <v>38668.543055555558</v>
      </c>
      <c r="E487" s="96">
        <v>4.6296296296296293E-4</v>
      </c>
      <c r="F487" s="41">
        <v>0.1</v>
      </c>
      <c r="G487" s="41">
        <v>7</v>
      </c>
      <c r="H487" s="97">
        <v>1.4629629629780538E-2</v>
      </c>
      <c r="I487" s="98" t="s">
        <v>754</v>
      </c>
      <c r="J487" s="99">
        <v>21.066666666666666</v>
      </c>
      <c r="K487" s="100">
        <v>40494.543055555558</v>
      </c>
      <c r="L487" s="46">
        <v>168.8</v>
      </c>
      <c r="M487" s="101">
        <v>38668.536805555559</v>
      </c>
      <c r="N487" s="102">
        <v>1.9</v>
      </c>
      <c r="O487" s="46">
        <v>168.8</v>
      </c>
      <c r="P487" s="57">
        <v>1.9</v>
      </c>
      <c r="Q487" s="50">
        <v>0.3511111111111111</v>
      </c>
      <c r="R487" s="103">
        <v>168.8</v>
      </c>
      <c r="S487" s="104">
        <v>138.01678075565039</v>
      </c>
      <c r="T487" s="57">
        <v>170.6</v>
      </c>
      <c r="U487" s="105"/>
      <c r="V487" s="57">
        <v>166.9</v>
      </c>
      <c r="W487" s="57">
        <f t="shared" si="165"/>
        <v>28.883219244349618</v>
      </c>
      <c r="X487" s="86">
        <f t="shared" si="166"/>
        <v>116.42636000000002</v>
      </c>
      <c r="Y487" s="86" t="str">
        <f t="shared" si="167"/>
        <v/>
      </c>
      <c r="Z487" s="44">
        <f t="shared" si="168"/>
        <v>0</v>
      </c>
      <c r="AA487" s="44" t="str">
        <f t="shared" si="169"/>
        <v>o</v>
      </c>
      <c r="AB487" s="89">
        <f t="shared" ref="AB487:AC506" si="186">(AB$3+AB$4*$N487)-$N487</f>
        <v>50.473639999999996</v>
      </c>
      <c r="AC487" s="89">
        <f t="shared" si="186"/>
        <v>-0.77383999999999986</v>
      </c>
      <c r="AD487" s="44">
        <f t="shared" si="170"/>
        <v>1</v>
      </c>
      <c r="AE487" s="44">
        <v>2.5</v>
      </c>
      <c r="AF487" s="87">
        <f t="shared" si="177"/>
        <v>1</v>
      </c>
      <c r="AG487" s="44">
        <f t="shared" si="178"/>
        <v>0</v>
      </c>
      <c r="AH487" s="90">
        <f t="shared" si="171"/>
        <v>139.91678075565039</v>
      </c>
      <c r="AI487" s="91">
        <f t="shared" si="179"/>
        <v>52.373639999999995</v>
      </c>
      <c r="AJ487" s="82">
        <f t="shared" si="172"/>
        <v>1.12616</v>
      </c>
      <c r="AK487" s="271">
        <f t="shared" si="180"/>
        <v>102</v>
      </c>
      <c r="AL487" s="271">
        <f>VLOOKUP(AK487,RevisedCalcs!$AE$65:$AJ$72,2,FALSE)</f>
        <v>18</v>
      </c>
      <c r="AM487" s="92" t="str">
        <f t="shared" si="173"/>
        <v>0 to 10</v>
      </c>
      <c r="AN487" s="93">
        <f t="shared" si="174"/>
        <v>0</v>
      </c>
      <c r="AO487" s="93" t="str">
        <f t="shared" si="181"/>
        <v>o</v>
      </c>
      <c r="AP487" s="94" t="str">
        <f t="shared" si="175"/>
        <v/>
      </c>
      <c r="AQ487" s="54">
        <v>0</v>
      </c>
      <c r="AR487" s="214">
        <f t="shared" si="176"/>
        <v>0</v>
      </c>
      <c r="AS487" s="214">
        <f t="shared" si="182"/>
        <v>0</v>
      </c>
      <c r="AT487" s="282">
        <f t="shared" si="183"/>
        <v>0.66666666666666663</v>
      </c>
      <c r="AU487" s="268">
        <f>IF(F487&gt;0,RevisedCalcs!$AB$53*F487,"")</f>
        <v>1.3944925298928969E-2</v>
      </c>
      <c r="AV487" s="268" t="str">
        <f>IF(AU487&lt;&gt;"","",SUMIFS(RevisedCalcs!$AF$6:$BN$6,RevisedCalcs!$AF$4:$BN$4,"&lt;="&amp;AT487)/10^3*VLOOKUP(AK487,RevisedCalcs!$AE$65:$AJ$72,6,FALSE))</f>
        <v/>
      </c>
      <c r="AW487" s="270" t="str">
        <f ca="1">IF(AU487="","",IF(AR487=1,-AU487*OFFSET(RevisedCalcs!$AD$79,0,MATCH(E486*24*60,RevisedCalcs!$AE$80:$AI$80,1)),""))</f>
        <v/>
      </c>
      <c r="AX487" s="268">
        <f t="shared" ca="1" si="184"/>
        <v>1.3944925298928969E-2</v>
      </c>
    </row>
    <row r="488" spans="1:50" x14ac:dyDescent="0.3">
      <c r="A488" s="41" t="s">
        <v>728</v>
      </c>
      <c r="B488" s="42">
        <v>30</v>
      </c>
      <c r="C488" s="68" t="s">
        <v>287</v>
      </c>
      <c r="D488" s="95">
        <v>38668.547222222223</v>
      </c>
      <c r="E488" s="96">
        <v>4.8726851851851856E-3</v>
      </c>
      <c r="F488" s="41">
        <v>2</v>
      </c>
      <c r="G488" s="41">
        <v>7</v>
      </c>
      <c r="H488" s="97">
        <v>3.7037037036498077E-3</v>
      </c>
      <c r="I488" s="98" t="s">
        <v>740</v>
      </c>
      <c r="J488" s="99">
        <v>5.333333333333333</v>
      </c>
      <c r="K488" s="100">
        <v>40494.547222222223</v>
      </c>
      <c r="L488" s="46">
        <v>165.2</v>
      </c>
      <c r="M488" s="101">
        <v>38668.536805555559</v>
      </c>
      <c r="N488" s="102">
        <v>1.9</v>
      </c>
      <c r="O488" s="46">
        <v>165.2</v>
      </c>
      <c r="P488" s="57">
        <v>1.9</v>
      </c>
      <c r="Q488" s="50">
        <v>8.8888888888888878E-2</v>
      </c>
      <c r="R488" s="103">
        <v>165.2</v>
      </c>
      <c r="S488" s="104">
        <v>162.58155736311193</v>
      </c>
      <c r="T488" s="57">
        <v>195.8</v>
      </c>
      <c r="U488" s="105"/>
      <c r="V488" s="57">
        <v>163.29999999999998</v>
      </c>
      <c r="W488" s="57">
        <f t="shared" si="165"/>
        <v>0.71844263688805654</v>
      </c>
      <c r="X488" s="86">
        <f t="shared" si="166"/>
        <v>112.82635999999999</v>
      </c>
      <c r="Y488" s="86" t="str">
        <f t="shared" si="167"/>
        <v/>
      </c>
      <c r="Z488" s="44">
        <f t="shared" si="168"/>
        <v>0</v>
      </c>
      <c r="AA488" s="44" t="str">
        <f t="shared" si="169"/>
        <v>o</v>
      </c>
      <c r="AB488" s="89">
        <f t="shared" si="186"/>
        <v>50.473639999999996</v>
      </c>
      <c r="AC488" s="89">
        <f t="shared" si="186"/>
        <v>-0.77383999999999986</v>
      </c>
      <c r="AD488" s="44">
        <f t="shared" si="170"/>
        <v>1</v>
      </c>
      <c r="AE488" s="44">
        <v>2.5</v>
      </c>
      <c r="AF488" s="87">
        <f t="shared" si="177"/>
        <v>0</v>
      </c>
      <c r="AG488" s="44">
        <f t="shared" si="178"/>
        <v>0</v>
      </c>
      <c r="AH488" s="90">
        <f t="shared" si="171"/>
        <v>164.48155736311193</v>
      </c>
      <c r="AI488" s="91">
        <f t="shared" si="179"/>
        <v>52.373639999999995</v>
      </c>
      <c r="AJ488" s="82">
        <f t="shared" si="172"/>
        <v>1.12616</v>
      </c>
      <c r="AK488" s="271">
        <f t="shared" si="180"/>
        <v>101</v>
      </c>
      <c r="AL488" s="271">
        <f>VLOOKUP(AK488,RevisedCalcs!$AE$65:$AJ$72,2,FALSE)</f>
        <v>3</v>
      </c>
      <c r="AM488" s="92" t="str">
        <f t="shared" si="173"/>
        <v>0 to 10</v>
      </c>
      <c r="AN488" s="93">
        <f t="shared" si="174"/>
        <v>0</v>
      </c>
      <c r="AO488" s="93" t="str">
        <f t="shared" si="181"/>
        <v>o</v>
      </c>
      <c r="AP488" s="94" t="str">
        <f t="shared" si="175"/>
        <v/>
      </c>
      <c r="AQ488" s="54">
        <v>0</v>
      </c>
      <c r="AR488" s="214">
        <f t="shared" si="176"/>
        <v>0</v>
      </c>
      <c r="AS488" s="214">
        <f t="shared" si="182"/>
        <v>0</v>
      </c>
      <c r="AT488" s="282">
        <f t="shared" si="183"/>
        <v>7.0166666666666675</v>
      </c>
      <c r="AU488" s="268">
        <f>IF(F488&gt;0,RevisedCalcs!$AB$53*F488,"")</f>
        <v>0.27889850597857935</v>
      </c>
      <c r="AV488" s="268" t="str">
        <f>IF(AU488&lt;&gt;"","",SUMIFS(RevisedCalcs!$AF$6:$BN$6,RevisedCalcs!$AF$4:$BN$4,"&lt;="&amp;AT488)/10^3*VLOOKUP(AK488,RevisedCalcs!$AE$65:$AJ$72,6,FALSE))</f>
        <v/>
      </c>
      <c r="AW488" s="270" t="str">
        <f ca="1">IF(AU488="","",IF(AR488=1,-AU488*OFFSET(RevisedCalcs!$AD$79,0,MATCH(E487*24*60,RevisedCalcs!$AE$80:$AI$80,1)),""))</f>
        <v/>
      </c>
      <c r="AX488" s="268">
        <f t="shared" ca="1" si="184"/>
        <v>0.27889850597857935</v>
      </c>
    </row>
    <row r="489" spans="1:50" x14ac:dyDescent="0.3">
      <c r="A489" s="194" t="s">
        <v>728</v>
      </c>
      <c r="B489" s="205">
        <v>31</v>
      </c>
      <c r="C489" s="206" t="s">
        <v>289</v>
      </c>
      <c r="D489" s="207">
        <v>38668.693055555559</v>
      </c>
      <c r="E489" s="208">
        <v>1.4189814814814815E-2</v>
      </c>
      <c r="F489" s="194">
        <v>0</v>
      </c>
      <c r="G489" s="194">
        <v>7</v>
      </c>
      <c r="H489" s="195">
        <v>0.14096064815385034</v>
      </c>
      <c r="I489" s="196" t="s">
        <v>755</v>
      </c>
      <c r="J489" s="197">
        <v>202.98333333333332</v>
      </c>
      <c r="K489" s="209">
        <v>40494.693055555559</v>
      </c>
      <c r="L489" s="199">
        <v>53.6</v>
      </c>
      <c r="M489" s="101">
        <v>38668.703472222223</v>
      </c>
      <c r="N489" s="200">
        <v>-5.0999999999999996</v>
      </c>
      <c r="O489" s="199">
        <v>53.6</v>
      </c>
      <c r="P489" s="201">
        <v>-5.0999999999999996</v>
      </c>
      <c r="Q489" s="202">
        <v>3.3830555555555555</v>
      </c>
      <c r="R489" s="203">
        <v>53.6</v>
      </c>
      <c r="S489" s="204">
        <v>49.245076000376066</v>
      </c>
      <c r="T489" s="201">
        <v>152.6</v>
      </c>
      <c r="U489" s="105"/>
      <c r="V489" s="57">
        <v>58.7</v>
      </c>
      <c r="W489" s="57">
        <f t="shared" si="165"/>
        <v>9.4549239996239365</v>
      </c>
      <c r="X489" s="86">
        <f t="shared" si="166"/>
        <v>4.7655600000000078</v>
      </c>
      <c r="Y489" s="86" t="str">
        <f t="shared" si="167"/>
        <v/>
      </c>
      <c r="Z489" s="44">
        <f t="shared" si="168"/>
        <v>1</v>
      </c>
      <c r="AA489" s="44" t="str">
        <f t="shared" si="169"/>
        <v>+</v>
      </c>
      <c r="AB489" s="89">
        <f t="shared" si="186"/>
        <v>53.934439999999995</v>
      </c>
      <c r="AC489" s="89">
        <f t="shared" si="186"/>
        <v>1.1133599999999997</v>
      </c>
      <c r="AD489" s="44">
        <f t="shared" si="170"/>
        <v>1</v>
      </c>
      <c r="AE489" s="44">
        <v>2.5</v>
      </c>
      <c r="AF489" s="87">
        <f t="shared" si="177"/>
        <v>0</v>
      </c>
      <c r="AG489" s="44">
        <f t="shared" si="178"/>
        <v>0</v>
      </c>
      <c r="AH489" s="90">
        <f t="shared" si="171"/>
        <v>44.145076000376065</v>
      </c>
      <c r="AI489" s="91">
        <f t="shared" si="179"/>
        <v>48.834439999999994</v>
      </c>
      <c r="AJ489" s="82">
        <f t="shared" si="172"/>
        <v>-3.98664</v>
      </c>
      <c r="AK489" s="271">
        <f t="shared" si="180"/>
        <v>106</v>
      </c>
      <c r="AL489" s="271">
        <f>VLOOKUP(AK489,RevisedCalcs!$AE$65:$AJ$72,2,FALSE)</f>
        <v>240</v>
      </c>
      <c r="AM489" s="92" t="str">
        <f t="shared" si="173"/>
        <v>-10 to 0</v>
      </c>
      <c r="AN489" s="93">
        <f t="shared" si="174"/>
        <v>1</v>
      </c>
      <c r="AO489" s="93" t="str">
        <f t="shared" si="181"/>
        <v>+</v>
      </c>
      <c r="AP489" s="94" t="str">
        <f t="shared" si="175"/>
        <v/>
      </c>
      <c r="AQ489" s="224">
        <v>1</v>
      </c>
      <c r="AR489" s="214">
        <f t="shared" si="176"/>
        <v>0</v>
      </c>
      <c r="AS489" s="214">
        <f t="shared" si="182"/>
        <v>1</v>
      </c>
      <c r="AT489" s="282">
        <f t="shared" si="183"/>
        <v>20.433333333333334</v>
      </c>
      <c r="AU489" s="268" t="str">
        <f>IF(F489&gt;0,RevisedCalcs!$AB$53*F489,"")</f>
        <v/>
      </c>
      <c r="AV489" s="268">
        <f>IF(AU489&lt;&gt;"","",SUMIFS(RevisedCalcs!$AF$6:$BN$6,RevisedCalcs!$AF$4:$BN$4,"&lt;="&amp;AT489)/10^3*VLOOKUP(AK489,RevisedCalcs!$AE$65:$AJ$72,6,FALSE))</f>
        <v>0.47615426561059859</v>
      </c>
      <c r="AW489" s="270" t="str">
        <f ca="1">IF(AU489="","",IF(AR489=1,-AU489*OFFSET(RevisedCalcs!$AD$79,0,MATCH(E488*24*60,RevisedCalcs!$AE$80:$AI$80,1)),""))</f>
        <v/>
      </c>
      <c r="AX489" s="268">
        <f t="shared" ca="1" si="184"/>
        <v>0.47615426561059859</v>
      </c>
    </row>
    <row r="490" spans="1:50" x14ac:dyDescent="0.3">
      <c r="A490" s="41" t="s">
        <v>728</v>
      </c>
      <c r="B490" s="42">
        <v>32</v>
      </c>
      <c r="C490" s="68" t="s">
        <v>291</v>
      </c>
      <c r="D490" s="95">
        <v>38668.707638888889</v>
      </c>
      <c r="E490" s="96">
        <v>1.3981481481481482E-2</v>
      </c>
      <c r="F490" s="41">
        <v>15.4</v>
      </c>
      <c r="G490" s="41">
        <v>7</v>
      </c>
      <c r="H490" s="97">
        <v>3.9351851592073217E-4</v>
      </c>
      <c r="I490" s="98" t="s">
        <v>756</v>
      </c>
      <c r="J490" s="99">
        <v>0.56666666666666665</v>
      </c>
      <c r="K490" s="100">
        <v>40494.707638888889</v>
      </c>
      <c r="L490" s="46">
        <v>154.4</v>
      </c>
      <c r="M490" s="101">
        <v>38668.703472222223</v>
      </c>
      <c r="N490" s="102">
        <v>-5.0999999999999996</v>
      </c>
      <c r="O490" s="46">
        <v>154.4</v>
      </c>
      <c r="P490" s="57">
        <v>-5.0999999999999996</v>
      </c>
      <c r="Q490" s="50">
        <v>9.4444444444444445E-3</v>
      </c>
      <c r="R490" s="103">
        <v>154.4</v>
      </c>
      <c r="S490" s="104">
        <v>157.08222319223179</v>
      </c>
      <c r="T490" s="57">
        <v>192.2</v>
      </c>
      <c r="U490" s="105"/>
      <c r="V490" s="57">
        <v>159.5</v>
      </c>
      <c r="W490" s="57">
        <f t="shared" si="165"/>
        <v>2.417776807768206</v>
      </c>
      <c r="X490" s="86">
        <f t="shared" si="166"/>
        <v>105.56556</v>
      </c>
      <c r="Y490" s="86" t="str">
        <f t="shared" si="167"/>
        <v/>
      </c>
      <c r="Z490" s="44">
        <f t="shared" si="168"/>
        <v>0</v>
      </c>
      <c r="AA490" s="44" t="str">
        <f t="shared" si="169"/>
        <v>o</v>
      </c>
      <c r="AB490" s="89">
        <f t="shared" si="186"/>
        <v>53.934439999999995</v>
      </c>
      <c r="AC490" s="89">
        <f t="shared" si="186"/>
        <v>1.1133599999999997</v>
      </c>
      <c r="AD490" s="44">
        <f t="shared" si="170"/>
        <v>1</v>
      </c>
      <c r="AE490" s="44">
        <v>2.5</v>
      </c>
      <c r="AF490" s="87">
        <f t="shared" si="177"/>
        <v>0</v>
      </c>
      <c r="AG490" s="44">
        <f t="shared" si="178"/>
        <v>0</v>
      </c>
      <c r="AH490" s="90">
        <f t="shared" si="171"/>
        <v>151.9822231922318</v>
      </c>
      <c r="AI490" s="91">
        <f t="shared" si="179"/>
        <v>48.834439999999994</v>
      </c>
      <c r="AJ490" s="82">
        <f t="shared" si="172"/>
        <v>-3.98664</v>
      </c>
      <c r="AK490" s="271">
        <f t="shared" si="180"/>
        <v>101</v>
      </c>
      <c r="AL490" s="271">
        <f>VLOOKUP(AK490,RevisedCalcs!$AE$65:$AJ$72,2,FALSE)</f>
        <v>3</v>
      </c>
      <c r="AM490" s="92" t="str">
        <f t="shared" si="173"/>
        <v>-10 to 0</v>
      </c>
      <c r="AN490" s="93">
        <f t="shared" si="174"/>
        <v>0</v>
      </c>
      <c r="AO490" s="93" t="str">
        <f t="shared" si="181"/>
        <v>o</v>
      </c>
      <c r="AP490" s="94" t="str">
        <f t="shared" si="175"/>
        <v/>
      </c>
      <c r="AQ490" s="54">
        <v>0</v>
      </c>
      <c r="AR490" s="214">
        <f t="shared" si="176"/>
        <v>1</v>
      </c>
      <c r="AS490" s="214">
        <f t="shared" si="182"/>
        <v>0</v>
      </c>
      <c r="AT490" s="282">
        <f t="shared" si="183"/>
        <v>20.133333333333333</v>
      </c>
      <c r="AU490" s="268">
        <f>IF(F490&gt;0,RevisedCalcs!$AB$53*F490,"")</f>
        <v>2.1475184960350608</v>
      </c>
      <c r="AV490" s="268" t="str">
        <f>IF(AU490&lt;&gt;"","",SUMIFS(RevisedCalcs!$AF$6:$BN$6,RevisedCalcs!$AF$4:$BN$4,"&lt;="&amp;AT490)/10^3*VLOOKUP(AK490,RevisedCalcs!$AE$65:$AJ$72,6,FALSE))</f>
        <v/>
      </c>
      <c r="AW490" s="270">
        <f ca="1">IF(AU490="","",IF(AR490=1,-AU490*OFFSET(RevisedCalcs!$AD$79,0,MATCH(E489*24*60,RevisedCalcs!$AE$80:$AI$80,1)),""))</f>
        <v>-0.79759941305515891</v>
      </c>
      <c r="AX490" s="268">
        <f t="shared" ca="1" si="184"/>
        <v>1.3499190829799019</v>
      </c>
    </row>
    <row r="491" spans="1:50" x14ac:dyDescent="0.3">
      <c r="A491" s="41" t="s">
        <v>728</v>
      </c>
      <c r="B491" s="42">
        <v>33</v>
      </c>
      <c r="C491" s="68" t="s">
        <v>293</v>
      </c>
      <c r="D491" s="95">
        <v>38668.722916666666</v>
      </c>
      <c r="E491" s="96">
        <v>6.5046296296296302E-3</v>
      </c>
      <c r="F491" s="41">
        <v>3.8</v>
      </c>
      <c r="G491" s="41">
        <v>7</v>
      </c>
      <c r="H491" s="97">
        <v>1.2962962937308475E-3</v>
      </c>
      <c r="I491" s="98" t="s">
        <v>757</v>
      </c>
      <c r="J491" s="99">
        <v>1.8666666666666667</v>
      </c>
      <c r="K491" s="100">
        <v>40494.722916666666</v>
      </c>
      <c r="L491" s="46">
        <v>190.4</v>
      </c>
      <c r="M491" s="101">
        <v>38668.703472222223</v>
      </c>
      <c r="N491" s="102">
        <v>-5.0999999999999996</v>
      </c>
      <c r="O491" s="46">
        <v>190.4</v>
      </c>
      <c r="P491" s="57">
        <v>-5.0999999999999996</v>
      </c>
      <c r="Q491" s="50">
        <v>3.111111111111111E-2</v>
      </c>
      <c r="R491" s="103">
        <v>190.4</v>
      </c>
      <c r="S491" s="104">
        <v>194.7653762168342</v>
      </c>
      <c r="T491" s="57">
        <v>194</v>
      </c>
      <c r="U491" s="105"/>
      <c r="V491" s="57">
        <v>195.5</v>
      </c>
      <c r="W491" s="57">
        <f t="shared" si="165"/>
        <v>0.73462378316580157</v>
      </c>
      <c r="X491" s="86">
        <f t="shared" si="166"/>
        <v>141.56556</v>
      </c>
      <c r="Y491" s="86" t="str">
        <f t="shared" si="167"/>
        <v/>
      </c>
      <c r="Z491" s="44">
        <f t="shared" si="168"/>
        <v>0</v>
      </c>
      <c r="AA491" s="44" t="str">
        <f t="shared" si="169"/>
        <v>o</v>
      </c>
      <c r="AB491" s="89">
        <f t="shared" si="186"/>
        <v>53.934439999999995</v>
      </c>
      <c r="AC491" s="89">
        <f t="shared" si="186"/>
        <v>1.1133599999999997</v>
      </c>
      <c r="AD491" s="44">
        <f t="shared" si="170"/>
        <v>1</v>
      </c>
      <c r="AE491" s="44">
        <v>2.5</v>
      </c>
      <c r="AF491" s="87">
        <f t="shared" si="177"/>
        <v>0</v>
      </c>
      <c r="AG491" s="44">
        <f t="shared" si="178"/>
        <v>0</v>
      </c>
      <c r="AH491" s="90">
        <f t="shared" si="171"/>
        <v>189.6653762168342</v>
      </c>
      <c r="AI491" s="91">
        <f t="shared" si="179"/>
        <v>48.834439999999994</v>
      </c>
      <c r="AJ491" s="82">
        <f t="shared" si="172"/>
        <v>-3.98664</v>
      </c>
      <c r="AK491" s="271">
        <f t="shared" si="180"/>
        <v>101</v>
      </c>
      <c r="AL491" s="271">
        <f>VLOOKUP(AK491,RevisedCalcs!$AE$65:$AJ$72,2,FALSE)</f>
        <v>3</v>
      </c>
      <c r="AM491" s="92" t="str">
        <f t="shared" si="173"/>
        <v>-10 to 0</v>
      </c>
      <c r="AN491" s="93">
        <f t="shared" si="174"/>
        <v>0</v>
      </c>
      <c r="AO491" s="93" t="str">
        <f t="shared" si="181"/>
        <v>o</v>
      </c>
      <c r="AP491" s="94" t="str">
        <f t="shared" si="175"/>
        <v/>
      </c>
      <c r="AQ491" s="54">
        <v>0</v>
      </c>
      <c r="AR491" s="214">
        <f t="shared" si="176"/>
        <v>0</v>
      </c>
      <c r="AS491" s="214">
        <f t="shared" si="182"/>
        <v>0</v>
      </c>
      <c r="AT491" s="282">
        <f t="shared" si="183"/>
        <v>9.3666666666666671</v>
      </c>
      <c r="AU491" s="268">
        <f>IF(F491&gt;0,RevisedCalcs!$AB$53*F491,"")</f>
        <v>0.52990716135930072</v>
      </c>
      <c r="AV491" s="268" t="str">
        <f>IF(AU491&lt;&gt;"","",SUMIFS(RevisedCalcs!$AF$6:$BN$6,RevisedCalcs!$AF$4:$BN$4,"&lt;="&amp;AT491)/10^3*VLOOKUP(AK491,RevisedCalcs!$AE$65:$AJ$72,6,FALSE))</f>
        <v/>
      </c>
      <c r="AW491" s="270" t="str">
        <f ca="1">IF(AU491="","",IF(AR491=1,-AU491*OFFSET(RevisedCalcs!$AD$79,0,MATCH(E490*24*60,RevisedCalcs!$AE$80:$AI$80,1)),""))</f>
        <v/>
      </c>
      <c r="AX491" s="268">
        <f t="shared" ca="1" si="184"/>
        <v>0.52990716135930072</v>
      </c>
    </row>
    <row r="492" spans="1:50" x14ac:dyDescent="0.3">
      <c r="A492" s="41" t="s">
        <v>728</v>
      </c>
      <c r="B492" s="42">
        <v>34</v>
      </c>
      <c r="C492" s="68" t="s">
        <v>295</v>
      </c>
      <c r="D492" s="95">
        <v>38669.4375</v>
      </c>
      <c r="E492" s="96">
        <v>4.4560185185185189E-3</v>
      </c>
      <c r="F492" s="41">
        <v>3.4</v>
      </c>
      <c r="G492" s="41">
        <v>1</v>
      </c>
      <c r="H492" s="97">
        <v>0.70807870370481396</v>
      </c>
      <c r="I492" s="98" t="s">
        <v>758</v>
      </c>
      <c r="J492" s="99">
        <v>1019.6333333333333</v>
      </c>
      <c r="K492" s="100">
        <v>40495.4375</v>
      </c>
      <c r="L492" s="46">
        <v>59</v>
      </c>
      <c r="M492" s="101">
        <v>38669.453472222223</v>
      </c>
      <c r="N492" s="102">
        <v>-13</v>
      </c>
      <c r="O492" s="46">
        <v>59</v>
      </c>
      <c r="P492" s="57">
        <v>-13</v>
      </c>
      <c r="Q492" s="50">
        <v>16.99388888888889</v>
      </c>
      <c r="R492" s="103">
        <v>59</v>
      </c>
      <c r="S492" s="104">
        <v>0.17729479400680326</v>
      </c>
      <c r="T492" s="57">
        <v>165.2</v>
      </c>
      <c r="U492" s="105"/>
      <c r="V492" s="86">
        <v>72</v>
      </c>
      <c r="W492" s="86">
        <f t="shared" si="165"/>
        <v>71.822705205993202</v>
      </c>
      <c r="X492" s="86">
        <f t="shared" si="166"/>
        <v>14.159800000000004</v>
      </c>
      <c r="Y492" s="86" t="str">
        <f t="shared" si="167"/>
        <v>Y</v>
      </c>
      <c r="Z492" s="88">
        <f t="shared" si="168"/>
        <v>1</v>
      </c>
      <c r="AA492" s="88" t="str">
        <f t="shared" si="169"/>
        <v>+</v>
      </c>
      <c r="AB492" s="89">
        <f t="shared" si="186"/>
        <v>57.840199999999996</v>
      </c>
      <c r="AC492" s="89">
        <f t="shared" si="186"/>
        <v>3.2431999999999999</v>
      </c>
      <c r="AD492" s="88">
        <f t="shared" si="170"/>
        <v>1</v>
      </c>
      <c r="AE492" s="88">
        <v>2.5</v>
      </c>
      <c r="AF492" s="87">
        <f t="shared" si="177"/>
        <v>1</v>
      </c>
      <c r="AG492" s="88">
        <f t="shared" si="178"/>
        <v>1</v>
      </c>
      <c r="AH492" s="90">
        <f t="shared" si="171"/>
        <v>-12.822705205993197</v>
      </c>
      <c r="AI492" s="91">
        <f t="shared" si="179"/>
        <v>44.840199999999996</v>
      </c>
      <c r="AJ492" s="82">
        <f t="shared" si="172"/>
        <v>-9.7568000000000001</v>
      </c>
      <c r="AK492" s="271">
        <f t="shared" si="180"/>
        <v>108</v>
      </c>
      <c r="AL492" s="271">
        <f>VLOOKUP(AK492,RevisedCalcs!$AE$65:$AJ$72,2,FALSE)</f>
        <v>720</v>
      </c>
      <c r="AM492" s="92" t="str">
        <f t="shared" si="173"/>
        <v>-20 to -10</v>
      </c>
      <c r="AN492" s="93">
        <f t="shared" si="174"/>
        <v>1</v>
      </c>
      <c r="AO492" s="93" t="str">
        <f t="shared" si="181"/>
        <v>+</v>
      </c>
      <c r="AP492" s="94" t="str">
        <f t="shared" si="175"/>
        <v/>
      </c>
      <c r="AQ492" s="54">
        <v>0</v>
      </c>
      <c r="AR492" s="214">
        <f t="shared" si="176"/>
        <v>0</v>
      </c>
      <c r="AS492" s="214">
        <f t="shared" si="182"/>
        <v>0</v>
      </c>
      <c r="AT492" s="282">
        <f t="shared" si="183"/>
        <v>6.416666666666667</v>
      </c>
      <c r="AU492" s="268">
        <f>IF(F492&gt;0,RevisedCalcs!$AB$53*F492,"")</f>
        <v>0.47412746016358487</v>
      </c>
      <c r="AV492" s="268" t="str">
        <f>IF(AU492&lt;&gt;"","",SUMIFS(RevisedCalcs!$AF$6:$BN$6,RevisedCalcs!$AF$4:$BN$4,"&lt;="&amp;AT492)/10^3*VLOOKUP(AK492,RevisedCalcs!$AE$65:$AJ$72,6,FALSE))</f>
        <v/>
      </c>
      <c r="AW492" s="270" t="str">
        <f ca="1">IF(AU492="","",IF(AR492=1,-AU492*OFFSET(RevisedCalcs!$AD$79,0,MATCH(E491*24*60,RevisedCalcs!$AE$80:$AI$80,1)),""))</f>
        <v/>
      </c>
      <c r="AX492" s="268">
        <f t="shared" ca="1" si="184"/>
        <v>0.47412746016358487</v>
      </c>
    </row>
    <row r="493" spans="1:50" x14ac:dyDescent="0.3">
      <c r="A493" s="41" t="s">
        <v>728</v>
      </c>
      <c r="B493" s="42">
        <v>35</v>
      </c>
      <c r="C493" s="68" t="s">
        <v>297</v>
      </c>
      <c r="D493" s="95">
        <v>38669.615277777775</v>
      </c>
      <c r="E493" s="96">
        <v>1.4664351851851852E-2</v>
      </c>
      <c r="F493" s="41">
        <v>3.3</v>
      </c>
      <c r="G493" s="41">
        <v>1</v>
      </c>
      <c r="H493" s="97">
        <v>0.17332175925548654</v>
      </c>
      <c r="I493" s="98" t="s">
        <v>759</v>
      </c>
      <c r="J493" s="99">
        <v>249.58333333333334</v>
      </c>
      <c r="K493" s="100">
        <v>40495.615277777775</v>
      </c>
      <c r="L493" s="46">
        <v>26.6</v>
      </c>
      <c r="M493" s="101">
        <v>38669.620138888888</v>
      </c>
      <c r="N493" s="102">
        <v>-7.1</v>
      </c>
      <c r="O493" s="46">
        <v>26.6</v>
      </c>
      <c r="P493" s="57">
        <v>-7.1</v>
      </c>
      <c r="Q493" s="50">
        <v>4.1597222222222223</v>
      </c>
      <c r="R493" s="103">
        <v>26.6</v>
      </c>
      <c r="S493" s="104">
        <v>30.583375835380814</v>
      </c>
      <c r="T493" s="57">
        <v>188.6</v>
      </c>
      <c r="U493" s="105"/>
      <c r="V493" s="57">
        <v>33.700000000000003</v>
      </c>
      <c r="W493" s="57">
        <f t="shared" si="165"/>
        <v>3.1166241646191892</v>
      </c>
      <c r="X493" s="86">
        <f t="shared" si="166"/>
        <v>21.223239999999997</v>
      </c>
      <c r="Y493" s="86" t="str">
        <f t="shared" si="167"/>
        <v/>
      </c>
      <c r="Z493" s="44">
        <f t="shared" si="168"/>
        <v>0</v>
      </c>
      <c r="AA493" s="44" t="str">
        <f t="shared" si="169"/>
        <v>o</v>
      </c>
      <c r="AB493" s="89">
        <f t="shared" si="186"/>
        <v>54.92324</v>
      </c>
      <c r="AC493" s="89">
        <f t="shared" si="186"/>
        <v>1.6525600000000003</v>
      </c>
      <c r="AD493" s="44">
        <f t="shared" si="170"/>
        <v>1</v>
      </c>
      <c r="AE493" s="44">
        <v>2.5</v>
      </c>
      <c r="AF493" s="87">
        <f t="shared" si="177"/>
        <v>0</v>
      </c>
      <c r="AG493" s="44">
        <f t="shared" si="178"/>
        <v>0</v>
      </c>
      <c r="AH493" s="90">
        <f t="shared" si="171"/>
        <v>23.483375835380812</v>
      </c>
      <c r="AI493" s="91">
        <f t="shared" si="179"/>
        <v>47.823239999999998</v>
      </c>
      <c r="AJ493" s="82">
        <f t="shared" si="172"/>
        <v>-5.4474399999999994</v>
      </c>
      <c r="AK493" s="271">
        <f t="shared" si="180"/>
        <v>106</v>
      </c>
      <c r="AL493" s="271">
        <f>VLOOKUP(AK493,RevisedCalcs!$AE$65:$AJ$72,2,FALSE)</f>
        <v>240</v>
      </c>
      <c r="AM493" s="92" t="str">
        <f t="shared" si="173"/>
        <v>-10 to 0</v>
      </c>
      <c r="AN493" s="93">
        <f t="shared" si="174"/>
        <v>0</v>
      </c>
      <c r="AO493" s="93" t="str">
        <f t="shared" si="181"/>
        <v>o</v>
      </c>
      <c r="AP493" s="94" t="str">
        <f t="shared" si="175"/>
        <v/>
      </c>
      <c r="AQ493" s="54">
        <v>0</v>
      </c>
      <c r="AR493" s="214">
        <f t="shared" si="176"/>
        <v>0</v>
      </c>
      <c r="AS493" s="214">
        <f t="shared" si="182"/>
        <v>0</v>
      </c>
      <c r="AT493" s="282">
        <f t="shared" si="183"/>
        <v>21.116666666666667</v>
      </c>
      <c r="AU493" s="268">
        <f>IF(F493&gt;0,RevisedCalcs!$AB$53*F493,"")</f>
        <v>0.46018253486465588</v>
      </c>
      <c r="AV493" s="268" t="str">
        <f>IF(AU493&lt;&gt;"","",SUMIFS(RevisedCalcs!$AF$6:$BN$6,RevisedCalcs!$AF$4:$BN$4,"&lt;="&amp;AT493)/10^3*VLOOKUP(AK493,RevisedCalcs!$AE$65:$AJ$72,6,FALSE))</f>
        <v/>
      </c>
      <c r="AW493" s="270" t="str">
        <f ca="1">IF(AU493="","",IF(AR493=1,-AU493*OFFSET(RevisedCalcs!$AD$79,0,MATCH(E492*24*60,RevisedCalcs!$AE$80:$AI$80,1)),""))</f>
        <v/>
      </c>
      <c r="AX493" s="268">
        <f t="shared" ca="1" si="184"/>
        <v>0.46018253486465588</v>
      </c>
    </row>
    <row r="494" spans="1:50" x14ac:dyDescent="0.3">
      <c r="A494" s="194" t="s">
        <v>728</v>
      </c>
      <c r="B494" s="205">
        <v>36</v>
      </c>
      <c r="C494" s="206" t="s">
        <v>299</v>
      </c>
      <c r="D494" s="207">
        <v>38669.663888888892</v>
      </c>
      <c r="E494" s="208">
        <v>3.2407407407407406E-4</v>
      </c>
      <c r="F494" s="194">
        <v>0</v>
      </c>
      <c r="G494" s="194">
        <v>1</v>
      </c>
      <c r="H494" s="195">
        <v>3.3946759263926651E-2</v>
      </c>
      <c r="I494" s="196" t="s">
        <v>632</v>
      </c>
      <c r="J494" s="197">
        <v>48.883333333333333</v>
      </c>
      <c r="K494" s="209">
        <v>40495.663888888892</v>
      </c>
      <c r="L494" s="199">
        <v>122</v>
      </c>
      <c r="M494" s="225">
        <v>38669.661805555559</v>
      </c>
      <c r="N494" s="200">
        <v>-7.1</v>
      </c>
      <c r="O494" s="199">
        <v>122</v>
      </c>
      <c r="P494" s="201">
        <v>-7.1</v>
      </c>
      <c r="Q494" s="202">
        <v>0.81472222222222224</v>
      </c>
      <c r="R494" s="203">
        <v>122</v>
      </c>
      <c r="S494" s="204">
        <v>139.48880105266042</v>
      </c>
      <c r="T494" s="201">
        <v>123.8</v>
      </c>
      <c r="U494" s="105"/>
      <c r="V494" s="57">
        <v>129.1</v>
      </c>
      <c r="W494" s="57">
        <f t="shared" si="165"/>
        <v>10.388801052660426</v>
      </c>
      <c r="X494" s="86">
        <f t="shared" si="166"/>
        <v>74.176760000000002</v>
      </c>
      <c r="Y494" s="86" t="str">
        <f t="shared" si="167"/>
        <v/>
      </c>
      <c r="Z494" s="44">
        <f t="shared" si="168"/>
        <v>0</v>
      </c>
      <c r="AA494" s="44" t="str">
        <f t="shared" si="169"/>
        <v>o</v>
      </c>
      <c r="AB494" s="89">
        <f t="shared" si="186"/>
        <v>54.92324</v>
      </c>
      <c r="AC494" s="89">
        <f t="shared" si="186"/>
        <v>1.6525600000000003</v>
      </c>
      <c r="AD494" s="44">
        <f t="shared" si="170"/>
        <v>1</v>
      </c>
      <c r="AE494" s="44">
        <v>2.5</v>
      </c>
      <c r="AF494" s="87">
        <f t="shared" si="177"/>
        <v>0</v>
      </c>
      <c r="AG494" s="44">
        <f t="shared" si="178"/>
        <v>0</v>
      </c>
      <c r="AH494" s="90">
        <f t="shared" si="171"/>
        <v>132.38880105266043</v>
      </c>
      <c r="AI494" s="91">
        <f t="shared" si="179"/>
        <v>47.823239999999998</v>
      </c>
      <c r="AJ494" s="82">
        <f t="shared" si="172"/>
        <v>-5.4474399999999994</v>
      </c>
      <c r="AK494" s="271">
        <f t="shared" si="180"/>
        <v>103</v>
      </c>
      <c r="AL494" s="271">
        <f>VLOOKUP(AK494,RevisedCalcs!$AE$65:$AJ$72,2,FALSE)</f>
        <v>45</v>
      </c>
      <c r="AM494" s="92" t="str">
        <f t="shared" si="173"/>
        <v>-10 to 0</v>
      </c>
      <c r="AN494" s="93">
        <f t="shared" si="174"/>
        <v>0</v>
      </c>
      <c r="AO494" s="93" t="str">
        <f t="shared" si="181"/>
        <v>o</v>
      </c>
      <c r="AP494" s="94" t="str">
        <f t="shared" si="175"/>
        <v/>
      </c>
      <c r="AQ494" s="224">
        <v>1</v>
      </c>
      <c r="AR494" s="214">
        <f t="shared" si="176"/>
        <v>0</v>
      </c>
      <c r="AS494" s="214">
        <f t="shared" si="182"/>
        <v>0</v>
      </c>
      <c r="AT494" s="282">
        <f t="shared" si="183"/>
        <v>0.46666666666666667</v>
      </c>
      <c r="AU494" s="268" t="str">
        <f>IF(F494&gt;0,RevisedCalcs!$AB$53*F494,"")</f>
        <v/>
      </c>
      <c r="AV494" s="268">
        <f>IF(AU494&lt;&gt;"","",SUMIFS(RevisedCalcs!$AF$6:$BN$6,RevisedCalcs!$AF$4:$BN$4,"&lt;="&amp;AT494)/10^3*VLOOKUP(AK494,RevisedCalcs!$AE$65:$AJ$72,6,FALSE))</f>
        <v>0</v>
      </c>
      <c r="AW494" s="270" t="str">
        <f ca="1">IF(AU494="","",IF(AR494=1,-AU494*OFFSET(RevisedCalcs!$AD$79,0,MATCH(E493*24*60,RevisedCalcs!$AE$80:$AI$80,1)),""))</f>
        <v/>
      </c>
      <c r="AX494" s="268">
        <f t="shared" ca="1" si="184"/>
        <v>0</v>
      </c>
    </row>
    <row r="495" spans="1:50" x14ac:dyDescent="0.3">
      <c r="A495" s="41" t="s">
        <v>728</v>
      </c>
      <c r="B495" s="42">
        <v>37</v>
      </c>
      <c r="C495" s="68" t="s">
        <v>301</v>
      </c>
      <c r="D495" s="95">
        <v>38669.734722222223</v>
      </c>
      <c r="E495" s="96">
        <v>9.7916666666666655E-3</v>
      </c>
      <c r="F495" s="41">
        <v>9.4</v>
      </c>
      <c r="G495" s="41">
        <v>1</v>
      </c>
      <c r="H495" s="97">
        <v>7.0509259254322387E-2</v>
      </c>
      <c r="I495" s="98" t="s">
        <v>760</v>
      </c>
      <c r="J495" s="99">
        <v>101.53333333333333</v>
      </c>
      <c r="K495" s="100">
        <v>40495.734722222223</v>
      </c>
      <c r="L495" s="46">
        <v>89.6</v>
      </c>
      <c r="M495" s="101">
        <v>38669.745138888888</v>
      </c>
      <c r="N495" s="102">
        <v>-11</v>
      </c>
      <c r="O495" s="46">
        <v>89.6</v>
      </c>
      <c r="P495" s="57">
        <v>-11</v>
      </c>
      <c r="Q495" s="50">
        <v>1.6922222222222223</v>
      </c>
      <c r="R495" s="103">
        <v>89.6</v>
      </c>
      <c r="S495" s="104">
        <v>66.719992318670947</v>
      </c>
      <c r="T495" s="57">
        <v>190.4</v>
      </c>
      <c r="U495" s="105"/>
      <c r="V495" s="57">
        <v>100.6</v>
      </c>
      <c r="W495" s="57">
        <f t="shared" si="165"/>
        <v>33.880007681329047</v>
      </c>
      <c r="X495" s="86">
        <f t="shared" si="166"/>
        <v>43.748599999999996</v>
      </c>
      <c r="Y495" s="86" t="str">
        <f t="shared" si="167"/>
        <v/>
      </c>
      <c r="Z495" s="44">
        <f t="shared" si="168"/>
        <v>0</v>
      </c>
      <c r="AA495" s="44" t="str">
        <f t="shared" si="169"/>
        <v>o</v>
      </c>
      <c r="AB495" s="89">
        <f t="shared" si="186"/>
        <v>56.851399999999998</v>
      </c>
      <c r="AC495" s="89">
        <f t="shared" si="186"/>
        <v>2.7040000000000006</v>
      </c>
      <c r="AD495" s="44">
        <f t="shared" si="170"/>
        <v>1</v>
      </c>
      <c r="AE495" s="44">
        <v>2.5</v>
      </c>
      <c r="AF495" s="87">
        <f t="shared" si="177"/>
        <v>1</v>
      </c>
      <c r="AG495" s="44">
        <f t="shared" si="178"/>
        <v>0</v>
      </c>
      <c r="AH495" s="90">
        <f t="shared" si="171"/>
        <v>55.719992318670947</v>
      </c>
      <c r="AI495" s="91">
        <f t="shared" si="179"/>
        <v>45.851399999999998</v>
      </c>
      <c r="AJ495" s="82">
        <f t="shared" si="172"/>
        <v>-8.2959999999999994</v>
      </c>
      <c r="AK495" s="271">
        <f t="shared" si="180"/>
        <v>105</v>
      </c>
      <c r="AL495" s="271">
        <f>VLOOKUP(AK495,RevisedCalcs!$AE$65:$AJ$72,2,FALSE)</f>
        <v>105</v>
      </c>
      <c r="AM495" s="92" t="str">
        <f t="shared" si="173"/>
        <v>-20 to -10</v>
      </c>
      <c r="AN495" s="93">
        <f t="shared" si="174"/>
        <v>0</v>
      </c>
      <c r="AO495" s="93" t="str">
        <f t="shared" si="181"/>
        <v>o</v>
      </c>
      <c r="AP495" s="94" t="str">
        <f t="shared" si="175"/>
        <v/>
      </c>
      <c r="AQ495" s="54">
        <v>0</v>
      </c>
      <c r="AR495" s="214">
        <f t="shared" si="176"/>
        <v>0</v>
      </c>
      <c r="AS495" s="214">
        <f t="shared" si="182"/>
        <v>0</v>
      </c>
      <c r="AT495" s="282">
        <f t="shared" si="183"/>
        <v>14.1</v>
      </c>
      <c r="AU495" s="268">
        <f>IF(F495&gt;0,RevisedCalcs!$AB$53*F495,"")</f>
        <v>1.310822978099323</v>
      </c>
      <c r="AV495" s="268" t="str">
        <f>IF(AU495&lt;&gt;"","",SUMIFS(RevisedCalcs!$AF$6:$BN$6,RevisedCalcs!$AF$4:$BN$4,"&lt;="&amp;AT495)/10^3*VLOOKUP(AK495,RevisedCalcs!$AE$65:$AJ$72,6,FALSE))</f>
        <v/>
      </c>
      <c r="AW495" s="270" t="str">
        <f ca="1">IF(AU495="","",IF(AR495=1,-AU495*OFFSET(RevisedCalcs!$AD$79,0,MATCH(E494*24*60,RevisedCalcs!$AE$80:$AI$80,1)),""))</f>
        <v/>
      </c>
      <c r="AX495" s="268">
        <f t="shared" ca="1" si="184"/>
        <v>1.310822978099323</v>
      </c>
    </row>
    <row r="496" spans="1:50" x14ac:dyDescent="0.3">
      <c r="A496" s="41" t="s">
        <v>728</v>
      </c>
      <c r="B496" s="42">
        <v>38</v>
      </c>
      <c r="C496" s="68" t="s">
        <v>303</v>
      </c>
      <c r="D496" s="95">
        <v>38669.759027777778</v>
      </c>
      <c r="E496" s="96">
        <v>7.4074074074074068E-3</v>
      </c>
      <c r="F496" s="41">
        <v>0.3</v>
      </c>
      <c r="G496" s="41">
        <v>1</v>
      </c>
      <c r="H496" s="97">
        <v>1.4513888891087845E-2</v>
      </c>
      <c r="I496" s="98" t="s">
        <v>761</v>
      </c>
      <c r="J496" s="99">
        <v>20.9</v>
      </c>
      <c r="K496" s="100">
        <v>40495.759027777778</v>
      </c>
      <c r="L496" s="46">
        <v>186.8</v>
      </c>
      <c r="M496" s="101">
        <v>38669.745138888888</v>
      </c>
      <c r="N496" s="102">
        <v>-11</v>
      </c>
      <c r="O496" s="46">
        <v>186.8</v>
      </c>
      <c r="P496" s="57">
        <v>-11</v>
      </c>
      <c r="Q496" s="50">
        <v>0.34833333333333333</v>
      </c>
      <c r="R496" s="103">
        <v>186.8</v>
      </c>
      <c r="S496" s="104">
        <v>174.25602868564138</v>
      </c>
      <c r="T496" s="57">
        <v>181.4</v>
      </c>
      <c r="U496" s="105"/>
      <c r="V496" s="57">
        <v>197.8</v>
      </c>
      <c r="W496" s="57">
        <f t="shared" si="165"/>
        <v>23.543971314358629</v>
      </c>
      <c r="X496" s="86">
        <f t="shared" si="166"/>
        <v>140.9486</v>
      </c>
      <c r="Y496" s="86" t="str">
        <f t="shared" si="167"/>
        <v/>
      </c>
      <c r="Z496" s="44">
        <f t="shared" si="168"/>
        <v>0</v>
      </c>
      <c r="AA496" s="44" t="str">
        <f t="shared" si="169"/>
        <v>o</v>
      </c>
      <c r="AB496" s="89">
        <f t="shared" si="186"/>
        <v>56.851399999999998</v>
      </c>
      <c r="AC496" s="89">
        <f t="shared" si="186"/>
        <v>2.7040000000000006</v>
      </c>
      <c r="AD496" s="44">
        <f t="shared" si="170"/>
        <v>1</v>
      </c>
      <c r="AE496" s="44">
        <v>2.5</v>
      </c>
      <c r="AF496" s="87">
        <f t="shared" si="177"/>
        <v>1</v>
      </c>
      <c r="AG496" s="44">
        <f t="shared" si="178"/>
        <v>0</v>
      </c>
      <c r="AH496" s="90">
        <f t="shared" si="171"/>
        <v>163.25602868564138</v>
      </c>
      <c r="AI496" s="91">
        <f t="shared" si="179"/>
        <v>45.851399999999998</v>
      </c>
      <c r="AJ496" s="82">
        <f t="shared" si="172"/>
        <v>-8.2959999999999994</v>
      </c>
      <c r="AK496" s="271">
        <f t="shared" si="180"/>
        <v>102</v>
      </c>
      <c r="AL496" s="271">
        <f>VLOOKUP(AK496,RevisedCalcs!$AE$65:$AJ$72,2,FALSE)</f>
        <v>18</v>
      </c>
      <c r="AM496" s="92" t="str">
        <f t="shared" si="173"/>
        <v>-20 to -10</v>
      </c>
      <c r="AN496" s="93">
        <f t="shared" si="174"/>
        <v>0</v>
      </c>
      <c r="AO496" s="93" t="str">
        <f t="shared" si="181"/>
        <v>o</v>
      </c>
      <c r="AP496" s="94" t="str">
        <f t="shared" si="175"/>
        <v/>
      </c>
      <c r="AQ496" s="54">
        <v>0</v>
      </c>
      <c r="AR496" s="214">
        <f t="shared" si="176"/>
        <v>0</v>
      </c>
      <c r="AS496" s="214">
        <f t="shared" si="182"/>
        <v>0</v>
      </c>
      <c r="AT496" s="282">
        <f t="shared" si="183"/>
        <v>10.666666666666666</v>
      </c>
      <c r="AU496" s="268">
        <f>IF(F496&gt;0,RevisedCalcs!$AB$53*F496,"")</f>
        <v>4.1834775896786899E-2</v>
      </c>
      <c r="AV496" s="268" t="str">
        <f>IF(AU496&lt;&gt;"","",SUMIFS(RevisedCalcs!$AF$6:$BN$6,RevisedCalcs!$AF$4:$BN$4,"&lt;="&amp;AT496)/10^3*VLOOKUP(AK496,RevisedCalcs!$AE$65:$AJ$72,6,FALSE))</f>
        <v/>
      </c>
      <c r="AW496" s="270" t="str">
        <f ca="1">IF(AU496="","",IF(AR496=1,-AU496*OFFSET(RevisedCalcs!$AD$79,0,MATCH(E495*24*60,RevisedCalcs!$AE$80:$AI$80,1)),""))</f>
        <v/>
      </c>
      <c r="AX496" s="268">
        <f t="shared" ca="1" si="184"/>
        <v>4.1834775896786899E-2</v>
      </c>
    </row>
    <row r="497" spans="1:50" x14ac:dyDescent="0.3">
      <c r="A497" s="41" t="s">
        <v>728</v>
      </c>
      <c r="B497" s="42">
        <v>39</v>
      </c>
      <c r="C497" s="68" t="s">
        <v>305</v>
      </c>
      <c r="D497" s="95">
        <v>38669.770138888889</v>
      </c>
      <c r="E497" s="96">
        <v>5.0925925925925921E-3</v>
      </c>
      <c r="F497" s="41">
        <v>3.6</v>
      </c>
      <c r="G497" s="41">
        <v>1</v>
      </c>
      <c r="H497" s="97">
        <v>3.7037037036498077E-3</v>
      </c>
      <c r="I497" s="98" t="s">
        <v>740</v>
      </c>
      <c r="J497" s="99">
        <v>5.333333333333333</v>
      </c>
      <c r="K497" s="100">
        <v>40495.770138888889</v>
      </c>
      <c r="L497" s="46">
        <v>172.4</v>
      </c>
      <c r="M497" s="101">
        <v>38669.786805555559</v>
      </c>
      <c r="N497" s="102">
        <v>-11.9</v>
      </c>
      <c r="O497" s="46">
        <v>172.4</v>
      </c>
      <c r="P497" s="57">
        <v>-11.9</v>
      </c>
      <c r="Q497" s="50">
        <v>8.8888888888888878E-2</v>
      </c>
      <c r="R497" s="103">
        <v>172.4</v>
      </c>
      <c r="S497" s="104">
        <v>186.28936003728239</v>
      </c>
      <c r="T497" s="57">
        <v>194</v>
      </c>
      <c r="U497" s="105"/>
      <c r="V497" s="57">
        <v>184.3</v>
      </c>
      <c r="W497" s="57">
        <f t="shared" si="165"/>
        <v>1.9893600372823812</v>
      </c>
      <c r="X497" s="86">
        <f t="shared" si="166"/>
        <v>127.00364000000002</v>
      </c>
      <c r="Y497" s="86" t="str">
        <f t="shared" si="167"/>
        <v/>
      </c>
      <c r="Z497" s="44">
        <f t="shared" si="168"/>
        <v>0</v>
      </c>
      <c r="AA497" s="44" t="str">
        <f t="shared" si="169"/>
        <v>o</v>
      </c>
      <c r="AB497" s="89">
        <f t="shared" si="186"/>
        <v>57.296359999999993</v>
      </c>
      <c r="AC497" s="89">
        <f t="shared" si="186"/>
        <v>2.9466400000000004</v>
      </c>
      <c r="AD497" s="44">
        <f t="shared" si="170"/>
        <v>1</v>
      </c>
      <c r="AE497" s="44">
        <v>2.5</v>
      </c>
      <c r="AF497" s="87">
        <f t="shared" si="177"/>
        <v>0</v>
      </c>
      <c r="AG497" s="44">
        <f t="shared" si="178"/>
        <v>0</v>
      </c>
      <c r="AH497" s="90">
        <f t="shared" si="171"/>
        <v>174.38936003728239</v>
      </c>
      <c r="AI497" s="91">
        <f t="shared" si="179"/>
        <v>45.396359999999994</v>
      </c>
      <c r="AJ497" s="82">
        <f t="shared" si="172"/>
        <v>-8.95336</v>
      </c>
      <c r="AK497" s="271">
        <f t="shared" si="180"/>
        <v>101</v>
      </c>
      <c r="AL497" s="271">
        <f>VLOOKUP(AK497,RevisedCalcs!$AE$65:$AJ$72,2,FALSE)</f>
        <v>3</v>
      </c>
      <c r="AM497" s="92" t="str">
        <f t="shared" si="173"/>
        <v>-20 to -10</v>
      </c>
      <c r="AN497" s="93">
        <f t="shared" si="174"/>
        <v>0</v>
      </c>
      <c r="AO497" s="93" t="str">
        <f t="shared" si="181"/>
        <v>o</v>
      </c>
      <c r="AP497" s="94" t="str">
        <f t="shared" si="175"/>
        <v/>
      </c>
      <c r="AQ497" s="54">
        <v>0</v>
      </c>
      <c r="AR497" s="214">
        <f t="shared" si="176"/>
        <v>0</v>
      </c>
      <c r="AS497" s="214">
        <f t="shared" si="182"/>
        <v>0</v>
      </c>
      <c r="AT497" s="282">
        <f t="shared" si="183"/>
        <v>7.3333333333333321</v>
      </c>
      <c r="AU497" s="268">
        <f>IF(F497&gt;0,RevisedCalcs!$AB$53*F497,"")</f>
        <v>0.50201731076144285</v>
      </c>
      <c r="AV497" s="268" t="str">
        <f>IF(AU497&lt;&gt;"","",SUMIFS(RevisedCalcs!$AF$6:$BN$6,RevisedCalcs!$AF$4:$BN$4,"&lt;="&amp;AT497)/10^3*VLOOKUP(AK497,RevisedCalcs!$AE$65:$AJ$72,6,FALSE))</f>
        <v/>
      </c>
      <c r="AW497" s="270" t="str">
        <f ca="1">IF(AU497="","",IF(AR497=1,-AU497*OFFSET(RevisedCalcs!$AD$79,0,MATCH(E496*24*60,RevisedCalcs!$AE$80:$AI$80,1)),""))</f>
        <v/>
      </c>
      <c r="AX497" s="268">
        <f t="shared" ca="1" si="184"/>
        <v>0.50201731076144285</v>
      </c>
    </row>
    <row r="498" spans="1:50" x14ac:dyDescent="0.3">
      <c r="A498" s="194" t="s">
        <v>728</v>
      </c>
      <c r="B498" s="205">
        <v>40</v>
      </c>
      <c r="C498" s="206" t="s">
        <v>307</v>
      </c>
      <c r="D498" s="207">
        <v>38669.936805555553</v>
      </c>
      <c r="E498" s="208">
        <v>9.8611111111111104E-3</v>
      </c>
      <c r="F498" s="194">
        <v>0</v>
      </c>
      <c r="G498" s="194">
        <v>1</v>
      </c>
      <c r="H498" s="195">
        <v>0.16157407407445135</v>
      </c>
      <c r="I498" s="196" t="s">
        <v>762</v>
      </c>
      <c r="J498" s="197">
        <v>232.66666666666666</v>
      </c>
      <c r="K498" s="209">
        <v>40495.936805555553</v>
      </c>
      <c r="L498" s="199">
        <v>64.400000000000006</v>
      </c>
      <c r="M498" s="101">
        <v>38669.953472222223</v>
      </c>
      <c r="N498" s="200">
        <v>-14.1</v>
      </c>
      <c r="O498" s="199">
        <v>64.400000000000006</v>
      </c>
      <c r="P498" s="201">
        <v>-14.1</v>
      </c>
      <c r="Q498" s="202">
        <v>3.8777777777777778</v>
      </c>
      <c r="R498" s="203">
        <v>64.400000000000006</v>
      </c>
      <c r="S498" s="204">
        <v>41.529926546472339</v>
      </c>
      <c r="T498" s="201">
        <v>143.6</v>
      </c>
      <c r="U498" s="105"/>
      <c r="V498" s="57">
        <v>78.5</v>
      </c>
      <c r="W498" s="57">
        <f t="shared" si="165"/>
        <v>36.970073453527661</v>
      </c>
      <c r="X498" s="86">
        <f t="shared" si="166"/>
        <v>20.115960000000001</v>
      </c>
      <c r="Y498" s="86" t="str">
        <f t="shared" si="167"/>
        <v/>
      </c>
      <c r="Z498" s="44">
        <f t="shared" si="168"/>
        <v>1</v>
      </c>
      <c r="AA498" s="44" t="str">
        <f t="shared" si="169"/>
        <v>+</v>
      </c>
      <c r="AB498" s="89">
        <f t="shared" si="186"/>
        <v>58.384039999999999</v>
      </c>
      <c r="AC498" s="89">
        <f t="shared" si="186"/>
        <v>3.5397599999999994</v>
      </c>
      <c r="AD498" s="44">
        <f t="shared" si="170"/>
        <v>1</v>
      </c>
      <c r="AE498" s="44">
        <v>2.5</v>
      </c>
      <c r="AF498" s="87">
        <f t="shared" si="177"/>
        <v>1</v>
      </c>
      <c r="AG498" s="44">
        <f t="shared" si="178"/>
        <v>0</v>
      </c>
      <c r="AH498" s="90">
        <f t="shared" si="171"/>
        <v>27.429926546472338</v>
      </c>
      <c r="AI498" s="91">
        <f t="shared" si="179"/>
        <v>44.284039999999997</v>
      </c>
      <c r="AJ498" s="82">
        <f t="shared" si="172"/>
        <v>-10.56024</v>
      </c>
      <c r="AK498" s="271">
        <f t="shared" si="180"/>
        <v>106</v>
      </c>
      <c r="AL498" s="271">
        <f>VLOOKUP(AK498,RevisedCalcs!$AE$65:$AJ$72,2,FALSE)</f>
        <v>240</v>
      </c>
      <c r="AM498" s="92" t="str">
        <f t="shared" si="173"/>
        <v>-20 to -10</v>
      </c>
      <c r="AN498" s="93">
        <f t="shared" si="174"/>
        <v>1</v>
      </c>
      <c r="AO498" s="93" t="str">
        <f t="shared" si="181"/>
        <v>+</v>
      </c>
      <c r="AP498" s="94" t="str">
        <f t="shared" si="175"/>
        <v/>
      </c>
      <c r="AQ498" s="224">
        <v>1</v>
      </c>
      <c r="AR498" s="214">
        <f t="shared" si="176"/>
        <v>0</v>
      </c>
      <c r="AS498" s="214">
        <f t="shared" si="182"/>
        <v>1</v>
      </c>
      <c r="AT498" s="282">
        <f t="shared" si="183"/>
        <v>14.199999999999998</v>
      </c>
      <c r="AU498" s="268" t="str">
        <f>IF(F498&gt;0,RevisedCalcs!$AB$53*F498,"")</f>
        <v/>
      </c>
      <c r="AV498" s="268">
        <f>IF(AU498&lt;&gt;"","",SUMIFS(RevisedCalcs!$AF$6:$BN$6,RevisedCalcs!$AF$4:$BN$4,"&lt;="&amp;AT498)/10^3*VLOOKUP(AK498,RevisedCalcs!$AE$65:$AJ$72,6,FALSE))</f>
        <v>0.44602476991146589</v>
      </c>
      <c r="AW498" s="270" t="str">
        <f ca="1">IF(AU498="","",IF(AR498=1,-AU498*OFFSET(RevisedCalcs!$AD$79,0,MATCH(E497*24*60,RevisedCalcs!$AE$80:$AI$80,1)),""))</f>
        <v/>
      </c>
      <c r="AX498" s="268">
        <f t="shared" ca="1" si="184"/>
        <v>0.44602476991146589</v>
      </c>
    </row>
    <row r="499" spans="1:50" x14ac:dyDescent="0.3">
      <c r="A499" s="41" t="s">
        <v>728</v>
      </c>
      <c r="B499" s="42">
        <v>41</v>
      </c>
      <c r="C499" s="68" t="s">
        <v>309</v>
      </c>
      <c r="D499" s="95">
        <v>38670.27847222222</v>
      </c>
      <c r="E499" s="96">
        <v>4.7106481481481478E-3</v>
      </c>
      <c r="F499" s="41">
        <v>4.7</v>
      </c>
      <c r="G499" s="41">
        <v>2</v>
      </c>
      <c r="H499" s="97">
        <v>0.33180555555736646</v>
      </c>
      <c r="I499" s="98" t="s">
        <v>763</v>
      </c>
      <c r="J499" s="99">
        <v>477.8</v>
      </c>
      <c r="K499" s="100">
        <v>40496.27847222222</v>
      </c>
      <c r="L499" s="46">
        <v>60.8</v>
      </c>
      <c r="M499" s="101">
        <v>38670.286805555559</v>
      </c>
      <c r="N499" s="102">
        <v>-15</v>
      </c>
      <c r="O499" s="46">
        <v>60.8</v>
      </c>
      <c r="P499" s="57">
        <v>-15</v>
      </c>
      <c r="Q499" s="50">
        <v>7.9633333333333338</v>
      </c>
      <c r="R499" s="103">
        <v>60.8</v>
      </c>
      <c r="S499" s="104">
        <v>5.7940062373617174</v>
      </c>
      <c r="T499" s="57">
        <v>176</v>
      </c>
      <c r="U499" s="105"/>
      <c r="V499" s="86">
        <v>75.8</v>
      </c>
      <c r="W499" s="86">
        <f t="shared" si="165"/>
        <v>70.005993762638283</v>
      </c>
      <c r="X499" s="86">
        <f t="shared" si="166"/>
        <v>16.971000000000004</v>
      </c>
      <c r="Y499" s="86" t="str">
        <f t="shared" si="167"/>
        <v>Y</v>
      </c>
      <c r="Z499" s="88">
        <f t="shared" si="168"/>
        <v>1</v>
      </c>
      <c r="AA499" s="88" t="str">
        <f t="shared" si="169"/>
        <v>+</v>
      </c>
      <c r="AB499" s="89">
        <f t="shared" si="186"/>
        <v>58.828999999999994</v>
      </c>
      <c r="AC499" s="89">
        <f t="shared" si="186"/>
        <v>3.7823999999999991</v>
      </c>
      <c r="AD499" s="88">
        <f t="shared" si="170"/>
        <v>1</v>
      </c>
      <c r="AE499" s="88">
        <v>2.5</v>
      </c>
      <c r="AF499" s="87">
        <f t="shared" si="177"/>
        <v>1</v>
      </c>
      <c r="AG499" s="88">
        <f t="shared" si="178"/>
        <v>1</v>
      </c>
      <c r="AH499" s="90">
        <f t="shared" si="171"/>
        <v>-9.2059937626382826</v>
      </c>
      <c r="AI499" s="91">
        <f t="shared" si="179"/>
        <v>43.828999999999994</v>
      </c>
      <c r="AJ499" s="82">
        <f t="shared" si="172"/>
        <v>-11.217600000000001</v>
      </c>
      <c r="AK499" s="271">
        <f t="shared" si="180"/>
        <v>107</v>
      </c>
      <c r="AL499" s="271">
        <f>VLOOKUP(AK499,RevisedCalcs!$AE$65:$AJ$72,2,FALSE)</f>
        <v>540</v>
      </c>
      <c r="AM499" s="92" t="str">
        <f t="shared" si="173"/>
        <v>-20 to -10</v>
      </c>
      <c r="AN499" s="93">
        <f t="shared" si="174"/>
        <v>1</v>
      </c>
      <c r="AO499" s="93" t="str">
        <f t="shared" si="181"/>
        <v>+</v>
      </c>
      <c r="AP499" s="94" t="str">
        <f t="shared" si="175"/>
        <v/>
      </c>
      <c r="AQ499" s="54">
        <v>0</v>
      </c>
      <c r="AR499" s="214">
        <f t="shared" si="176"/>
        <v>0</v>
      </c>
      <c r="AS499" s="214">
        <f t="shared" si="182"/>
        <v>0</v>
      </c>
      <c r="AT499" s="282">
        <f t="shared" si="183"/>
        <v>6.7833333333333332</v>
      </c>
      <c r="AU499" s="268">
        <f>IF(F499&gt;0,RevisedCalcs!$AB$53*F499,"")</f>
        <v>0.65541148904966151</v>
      </c>
      <c r="AV499" s="268" t="str">
        <f>IF(AU499&lt;&gt;"","",SUMIFS(RevisedCalcs!$AF$6:$BN$6,RevisedCalcs!$AF$4:$BN$4,"&lt;="&amp;AT499)/10^3*VLOOKUP(AK499,RevisedCalcs!$AE$65:$AJ$72,6,FALSE))</f>
        <v/>
      </c>
      <c r="AW499" s="270" t="str">
        <f ca="1">IF(AU499="","",IF(AR499=1,-AU499*OFFSET(RevisedCalcs!$AD$79,0,MATCH(E498*24*60,RevisedCalcs!$AE$80:$AI$80,1)),""))</f>
        <v/>
      </c>
      <c r="AX499" s="268">
        <f t="shared" ca="1" si="184"/>
        <v>0.65541148904966151</v>
      </c>
    </row>
    <row r="500" spans="1:50" x14ac:dyDescent="0.3">
      <c r="A500" s="194" t="s">
        <v>728</v>
      </c>
      <c r="B500" s="205">
        <v>42</v>
      </c>
      <c r="C500" s="206" t="s">
        <v>311</v>
      </c>
      <c r="D500" s="207">
        <v>38670.436805555553</v>
      </c>
      <c r="E500" s="208">
        <v>1.4189814814814815E-2</v>
      </c>
      <c r="F500" s="194">
        <v>0</v>
      </c>
      <c r="G500" s="194">
        <v>2</v>
      </c>
      <c r="H500" s="195">
        <v>0.15362268518219935</v>
      </c>
      <c r="I500" s="196" t="s">
        <v>764</v>
      </c>
      <c r="J500" s="197">
        <v>221.21666666666667</v>
      </c>
      <c r="K500" s="209">
        <v>40496.436805555553</v>
      </c>
      <c r="L500" s="199">
        <v>26.6</v>
      </c>
      <c r="M500" s="101">
        <v>38670.453472222223</v>
      </c>
      <c r="N500" s="200">
        <v>-9.9</v>
      </c>
      <c r="O500" s="199">
        <v>26.6</v>
      </c>
      <c r="P500" s="201">
        <v>-9.9</v>
      </c>
      <c r="Q500" s="202">
        <v>3.6869444444444444</v>
      </c>
      <c r="R500" s="203">
        <v>26.6</v>
      </c>
      <c r="S500" s="204">
        <v>40.161739296292446</v>
      </c>
      <c r="T500" s="201">
        <v>143.6</v>
      </c>
      <c r="U500" s="105"/>
      <c r="V500" s="57">
        <v>36.5</v>
      </c>
      <c r="W500" s="57">
        <f t="shared" si="165"/>
        <v>3.6617392962924455</v>
      </c>
      <c r="X500" s="86">
        <f t="shared" si="166"/>
        <v>19.807559999999995</v>
      </c>
      <c r="Y500" s="86" t="str">
        <f t="shared" si="167"/>
        <v/>
      </c>
      <c r="Z500" s="44">
        <f t="shared" si="168"/>
        <v>0</v>
      </c>
      <c r="AA500" s="44" t="str">
        <f t="shared" si="169"/>
        <v>o</v>
      </c>
      <c r="AB500" s="89">
        <f t="shared" si="186"/>
        <v>56.307559999999995</v>
      </c>
      <c r="AC500" s="89">
        <f t="shared" si="186"/>
        <v>2.4074400000000002</v>
      </c>
      <c r="AD500" s="44">
        <f t="shared" si="170"/>
        <v>1</v>
      </c>
      <c r="AE500" s="44">
        <v>2.5</v>
      </c>
      <c r="AF500" s="87">
        <f t="shared" si="177"/>
        <v>0</v>
      </c>
      <c r="AG500" s="44">
        <f t="shared" si="178"/>
        <v>0</v>
      </c>
      <c r="AH500" s="90">
        <f t="shared" si="171"/>
        <v>30.261739296292447</v>
      </c>
      <c r="AI500" s="91">
        <f t="shared" si="179"/>
        <v>46.407559999999997</v>
      </c>
      <c r="AJ500" s="82">
        <f t="shared" si="172"/>
        <v>-7.4925600000000001</v>
      </c>
      <c r="AK500" s="271">
        <f t="shared" si="180"/>
        <v>106</v>
      </c>
      <c r="AL500" s="271">
        <f>VLOOKUP(AK500,RevisedCalcs!$AE$65:$AJ$72,2,FALSE)</f>
        <v>240</v>
      </c>
      <c r="AM500" s="92" t="str">
        <f t="shared" si="173"/>
        <v>-10 to 0</v>
      </c>
      <c r="AN500" s="93">
        <f t="shared" si="174"/>
        <v>0</v>
      </c>
      <c r="AO500" s="93" t="str">
        <f t="shared" si="181"/>
        <v>o</v>
      </c>
      <c r="AP500" s="94" t="str">
        <f t="shared" si="175"/>
        <v/>
      </c>
      <c r="AQ500" s="224">
        <v>1</v>
      </c>
      <c r="AR500" s="214">
        <f t="shared" si="176"/>
        <v>0</v>
      </c>
      <c r="AS500" s="214">
        <f t="shared" si="182"/>
        <v>0</v>
      </c>
      <c r="AT500" s="282">
        <f t="shared" si="183"/>
        <v>20.433333333333334</v>
      </c>
      <c r="AU500" s="268" t="str">
        <f>IF(F500&gt;0,RevisedCalcs!$AB$53*F500,"")</f>
        <v/>
      </c>
      <c r="AV500" s="268">
        <f>IF(AU500&lt;&gt;"","",SUMIFS(RevisedCalcs!$AF$6:$BN$6,RevisedCalcs!$AF$4:$BN$4,"&lt;="&amp;AT500)/10^3*VLOOKUP(AK500,RevisedCalcs!$AE$65:$AJ$72,6,FALSE))</f>
        <v>0.47615426561059859</v>
      </c>
      <c r="AW500" s="270" t="str">
        <f ca="1">IF(AU500="","",IF(AR500=1,-AU500*OFFSET(RevisedCalcs!$AD$79,0,MATCH(E499*24*60,RevisedCalcs!$AE$80:$AI$80,1)),""))</f>
        <v/>
      </c>
      <c r="AX500" s="268">
        <f t="shared" ca="1" si="184"/>
        <v>0.47615426561059859</v>
      </c>
    </row>
    <row r="501" spans="1:50" x14ac:dyDescent="0.3">
      <c r="A501" s="41" t="s">
        <v>728</v>
      </c>
      <c r="B501" s="42">
        <v>43</v>
      </c>
      <c r="C501" s="68" t="s">
        <v>312</v>
      </c>
      <c r="D501" s="95">
        <v>38670.46875</v>
      </c>
      <c r="E501" s="96">
        <v>5.5787037037037038E-3</v>
      </c>
      <c r="F501" s="41">
        <v>6.2</v>
      </c>
      <c r="G501" s="41">
        <v>2</v>
      </c>
      <c r="H501" s="97">
        <v>1.7754629632690921E-2</v>
      </c>
      <c r="I501" s="98" t="s">
        <v>765</v>
      </c>
      <c r="J501" s="99">
        <v>25.566666666666666</v>
      </c>
      <c r="K501" s="100">
        <v>40496.46875</v>
      </c>
      <c r="L501" s="46">
        <v>113</v>
      </c>
      <c r="M501" s="101">
        <v>38670.453472222223</v>
      </c>
      <c r="N501" s="102">
        <v>-9.9</v>
      </c>
      <c r="O501" s="46">
        <v>113</v>
      </c>
      <c r="P501" s="57">
        <v>-9.9</v>
      </c>
      <c r="Q501" s="50">
        <v>0.42611111111111111</v>
      </c>
      <c r="R501" s="103">
        <v>113</v>
      </c>
      <c r="S501" s="104">
        <v>128.58739491735111</v>
      </c>
      <c r="T501" s="57">
        <v>188.6</v>
      </c>
      <c r="U501" s="105"/>
      <c r="V501" s="57">
        <v>122.9</v>
      </c>
      <c r="W501" s="57">
        <f t="shared" si="165"/>
        <v>5.6873949173510994</v>
      </c>
      <c r="X501" s="86">
        <f t="shared" si="166"/>
        <v>66.592440000000011</v>
      </c>
      <c r="Y501" s="86" t="str">
        <f t="shared" si="167"/>
        <v/>
      </c>
      <c r="Z501" s="44">
        <f t="shared" si="168"/>
        <v>0</v>
      </c>
      <c r="AA501" s="44" t="str">
        <f t="shared" si="169"/>
        <v>o</v>
      </c>
      <c r="AB501" s="89">
        <f t="shared" si="186"/>
        <v>56.307559999999995</v>
      </c>
      <c r="AC501" s="89">
        <f t="shared" si="186"/>
        <v>2.4074400000000002</v>
      </c>
      <c r="AD501" s="44">
        <f t="shared" si="170"/>
        <v>1</v>
      </c>
      <c r="AE501" s="44">
        <v>2.5</v>
      </c>
      <c r="AF501" s="87">
        <f t="shared" si="177"/>
        <v>0</v>
      </c>
      <c r="AG501" s="44">
        <f t="shared" si="178"/>
        <v>0</v>
      </c>
      <c r="AH501" s="90">
        <f t="shared" si="171"/>
        <v>118.6873949173511</v>
      </c>
      <c r="AI501" s="91">
        <f t="shared" si="179"/>
        <v>46.407559999999997</v>
      </c>
      <c r="AJ501" s="82">
        <f t="shared" si="172"/>
        <v>-7.4925600000000001</v>
      </c>
      <c r="AK501" s="271">
        <f t="shared" si="180"/>
        <v>102</v>
      </c>
      <c r="AL501" s="271">
        <f>VLOOKUP(AK501,RevisedCalcs!$AE$65:$AJ$72,2,FALSE)</f>
        <v>18</v>
      </c>
      <c r="AM501" s="92" t="str">
        <f t="shared" si="173"/>
        <v>-10 to 0</v>
      </c>
      <c r="AN501" s="93">
        <f t="shared" si="174"/>
        <v>0</v>
      </c>
      <c r="AO501" s="93" t="str">
        <f t="shared" si="181"/>
        <v>o</v>
      </c>
      <c r="AP501" s="94" t="str">
        <f t="shared" si="175"/>
        <v/>
      </c>
      <c r="AQ501" s="54">
        <v>0</v>
      </c>
      <c r="AR501" s="214">
        <f t="shared" si="176"/>
        <v>1</v>
      </c>
      <c r="AS501" s="214">
        <f t="shared" si="182"/>
        <v>0</v>
      </c>
      <c r="AT501" s="282">
        <f t="shared" si="183"/>
        <v>8.0333333333333332</v>
      </c>
      <c r="AU501" s="268">
        <f>IF(F501&gt;0,RevisedCalcs!$AB$53*F501,"")</f>
        <v>0.86458536853359602</v>
      </c>
      <c r="AV501" s="268" t="str">
        <f>IF(AU501&lt;&gt;"","",SUMIFS(RevisedCalcs!$AF$6:$BN$6,RevisedCalcs!$AF$4:$BN$4,"&lt;="&amp;AT501)/10^3*VLOOKUP(AK501,RevisedCalcs!$AE$65:$AJ$72,6,FALSE))</f>
        <v/>
      </c>
      <c r="AW501" s="270">
        <f ca="1">IF(AU501="","",IF(AR501=1,-AU501*OFFSET(RevisedCalcs!$AD$79,0,MATCH(E500*24*60,RevisedCalcs!$AE$80:$AI$80,1)),""))</f>
        <v>-0.32111145200921987</v>
      </c>
      <c r="AX501" s="268">
        <f t="shared" ca="1" si="184"/>
        <v>0.54347391652437615</v>
      </c>
    </row>
    <row r="502" spans="1:50" x14ac:dyDescent="0.3">
      <c r="A502" s="41" t="s">
        <v>728</v>
      </c>
      <c r="B502" s="42">
        <v>44</v>
      </c>
      <c r="C502" s="68" t="s">
        <v>314</v>
      </c>
      <c r="D502" s="95">
        <v>38670.479861111111</v>
      </c>
      <c r="E502" s="96">
        <v>7.291666666666667E-4</v>
      </c>
      <c r="F502" s="41">
        <v>0.1</v>
      </c>
      <c r="G502" s="41">
        <v>2</v>
      </c>
      <c r="H502" s="97">
        <v>5.5324074055533856E-3</v>
      </c>
      <c r="I502" s="98" t="s">
        <v>766</v>
      </c>
      <c r="J502" s="99">
        <v>7.9666666666666668</v>
      </c>
      <c r="K502" s="100">
        <v>40496.479861111111</v>
      </c>
      <c r="L502" s="46">
        <v>170.6</v>
      </c>
      <c r="M502" s="101">
        <v>38670.495138888888</v>
      </c>
      <c r="N502" s="102">
        <v>-7.1</v>
      </c>
      <c r="O502" s="46">
        <v>170.6</v>
      </c>
      <c r="P502" s="57">
        <v>-7.1</v>
      </c>
      <c r="Q502" s="50">
        <v>0.13277777777777777</v>
      </c>
      <c r="R502" s="103">
        <v>170.6</v>
      </c>
      <c r="S502" s="104">
        <v>185.19335287375878</v>
      </c>
      <c r="T502" s="57">
        <v>167</v>
      </c>
      <c r="U502" s="105"/>
      <c r="V502" s="57">
        <v>177.7</v>
      </c>
      <c r="W502" s="57">
        <f t="shared" si="165"/>
        <v>7.4933528737587949</v>
      </c>
      <c r="X502" s="86">
        <f t="shared" si="166"/>
        <v>122.77676</v>
      </c>
      <c r="Y502" s="86" t="str">
        <f t="shared" si="167"/>
        <v/>
      </c>
      <c r="Z502" s="44">
        <f t="shared" si="168"/>
        <v>0</v>
      </c>
      <c r="AA502" s="44" t="str">
        <f t="shared" si="169"/>
        <v>o</v>
      </c>
      <c r="AB502" s="89">
        <f t="shared" si="186"/>
        <v>54.92324</v>
      </c>
      <c r="AC502" s="89">
        <f t="shared" si="186"/>
        <v>1.6525600000000003</v>
      </c>
      <c r="AD502" s="44">
        <f t="shared" si="170"/>
        <v>1</v>
      </c>
      <c r="AE502" s="44">
        <v>2.5</v>
      </c>
      <c r="AF502" s="87">
        <f t="shared" si="177"/>
        <v>0</v>
      </c>
      <c r="AG502" s="44">
        <f t="shared" si="178"/>
        <v>0</v>
      </c>
      <c r="AH502" s="90">
        <f t="shared" si="171"/>
        <v>178.09335287375879</v>
      </c>
      <c r="AI502" s="91">
        <f t="shared" si="179"/>
        <v>47.823239999999998</v>
      </c>
      <c r="AJ502" s="82">
        <f t="shared" si="172"/>
        <v>-5.4474399999999994</v>
      </c>
      <c r="AK502" s="271">
        <f t="shared" si="180"/>
        <v>102</v>
      </c>
      <c r="AL502" s="271">
        <f>VLOOKUP(AK502,RevisedCalcs!$AE$65:$AJ$72,2,FALSE)</f>
        <v>18</v>
      </c>
      <c r="AM502" s="92" t="str">
        <f t="shared" si="173"/>
        <v>-10 to 0</v>
      </c>
      <c r="AN502" s="93">
        <f t="shared" si="174"/>
        <v>0</v>
      </c>
      <c r="AO502" s="93" t="str">
        <f t="shared" si="181"/>
        <v>o</v>
      </c>
      <c r="AP502" s="94" t="str">
        <f t="shared" si="175"/>
        <v/>
      </c>
      <c r="AQ502" s="54">
        <v>0</v>
      </c>
      <c r="AR502" s="214">
        <f t="shared" si="176"/>
        <v>0</v>
      </c>
      <c r="AS502" s="214">
        <f t="shared" si="182"/>
        <v>0</v>
      </c>
      <c r="AT502" s="282">
        <f t="shared" si="183"/>
        <v>1.05</v>
      </c>
      <c r="AU502" s="268">
        <f>IF(F502&gt;0,RevisedCalcs!$AB$53*F502,"")</f>
        <v>1.3944925298928969E-2</v>
      </c>
      <c r="AV502" s="268" t="str">
        <f>IF(AU502&lt;&gt;"","",SUMIFS(RevisedCalcs!$AF$6:$BN$6,RevisedCalcs!$AF$4:$BN$4,"&lt;="&amp;AT502)/10^3*VLOOKUP(AK502,RevisedCalcs!$AE$65:$AJ$72,6,FALSE))</f>
        <v/>
      </c>
      <c r="AW502" s="270" t="str">
        <f ca="1">IF(AU502="","",IF(AR502=1,-AU502*OFFSET(RevisedCalcs!$AD$79,0,MATCH(E501*24*60,RevisedCalcs!$AE$80:$AI$80,1)),""))</f>
        <v/>
      </c>
      <c r="AX502" s="268">
        <f t="shared" ca="1" si="184"/>
        <v>1.3944925298928969E-2</v>
      </c>
    </row>
    <row r="503" spans="1:50" x14ac:dyDescent="0.3">
      <c r="A503" s="41" t="s">
        <v>728</v>
      </c>
      <c r="B503" s="42">
        <v>45</v>
      </c>
      <c r="C503" s="68" t="s">
        <v>539</v>
      </c>
      <c r="D503" s="95">
        <v>38670.490972222222</v>
      </c>
      <c r="E503" s="96">
        <v>5.5555555555555558E-3</v>
      </c>
      <c r="F503" s="41">
        <v>3.7</v>
      </c>
      <c r="G503" s="41">
        <v>2</v>
      </c>
      <c r="H503" s="97">
        <v>1.0381944441178348E-2</v>
      </c>
      <c r="I503" s="98" t="s">
        <v>767</v>
      </c>
      <c r="J503" s="99">
        <v>14.95</v>
      </c>
      <c r="K503" s="100">
        <v>40496.490972222222</v>
      </c>
      <c r="L503" s="46">
        <v>165.2</v>
      </c>
      <c r="M503" s="101">
        <v>38670.495138888888</v>
      </c>
      <c r="N503" s="102">
        <v>-7.1</v>
      </c>
      <c r="O503" s="46">
        <v>165.2</v>
      </c>
      <c r="P503" s="57">
        <v>-7.1</v>
      </c>
      <c r="Q503" s="50">
        <v>0.24916666666666665</v>
      </c>
      <c r="R503" s="103">
        <v>165.2</v>
      </c>
      <c r="S503" s="104">
        <v>156.97337109572047</v>
      </c>
      <c r="T503" s="57">
        <v>188.6</v>
      </c>
      <c r="U503" s="105"/>
      <c r="V503" s="57">
        <v>172.29999999999998</v>
      </c>
      <c r="W503" s="57">
        <f t="shared" si="165"/>
        <v>15.326628904279517</v>
      </c>
      <c r="X503" s="86">
        <f t="shared" si="166"/>
        <v>117.37675999999999</v>
      </c>
      <c r="Y503" s="86" t="str">
        <f t="shared" si="167"/>
        <v/>
      </c>
      <c r="Z503" s="44">
        <f t="shared" si="168"/>
        <v>0</v>
      </c>
      <c r="AA503" s="44" t="str">
        <f t="shared" si="169"/>
        <v>o</v>
      </c>
      <c r="AB503" s="89">
        <f t="shared" si="186"/>
        <v>54.92324</v>
      </c>
      <c r="AC503" s="89">
        <f t="shared" si="186"/>
        <v>1.6525600000000003</v>
      </c>
      <c r="AD503" s="44">
        <f t="shared" si="170"/>
        <v>1</v>
      </c>
      <c r="AE503" s="44">
        <v>2.5</v>
      </c>
      <c r="AF503" s="87">
        <f t="shared" si="177"/>
        <v>0</v>
      </c>
      <c r="AG503" s="44">
        <f t="shared" si="178"/>
        <v>0</v>
      </c>
      <c r="AH503" s="90">
        <f t="shared" si="171"/>
        <v>149.87337109572047</v>
      </c>
      <c r="AI503" s="91">
        <f t="shared" si="179"/>
        <v>47.823239999999998</v>
      </c>
      <c r="AJ503" s="82">
        <f t="shared" si="172"/>
        <v>-5.4474399999999994</v>
      </c>
      <c r="AK503" s="271">
        <f t="shared" si="180"/>
        <v>102</v>
      </c>
      <c r="AL503" s="271">
        <f>VLOOKUP(AK503,RevisedCalcs!$AE$65:$AJ$72,2,FALSE)</f>
        <v>18</v>
      </c>
      <c r="AM503" s="92" t="str">
        <f t="shared" si="173"/>
        <v>-10 to 0</v>
      </c>
      <c r="AN503" s="93">
        <f t="shared" si="174"/>
        <v>0</v>
      </c>
      <c r="AO503" s="93" t="str">
        <f t="shared" si="181"/>
        <v>o</v>
      </c>
      <c r="AP503" s="94" t="str">
        <f t="shared" si="175"/>
        <v/>
      </c>
      <c r="AQ503" s="54">
        <v>0</v>
      </c>
      <c r="AR503" s="214">
        <f t="shared" si="176"/>
        <v>0</v>
      </c>
      <c r="AS503" s="214">
        <f t="shared" si="182"/>
        <v>0</v>
      </c>
      <c r="AT503" s="282">
        <f t="shared" si="183"/>
        <v>8</v>
      </c>
      <c r="AU503" s="268">
        <f>IF(F503&gt;0,RevisedCalcs!$AB$53*F503,"")</f>
        <v>0.51596223606037184</v>
      </c>
      <c r="AV503" s="268" t="str">
        <f>IF(AU503&lt;&gt;"","",SUMIFS(RevisedCalcs!$AF$6:$BN$6,RevisedCalcs!$AF$4:$BN$4,"&lt;="&amp;AT503)/10^3*VLOOKUP(AK503,RevisedCalcs!$AE$65:$AJ$72,6,FALSE))</f>
        <v/>
      </c>
      <c r="AW503" s="270" t="str">
        <f ca="1">IF(AU503="","",IF(AR503=1,-AU503*OFFSET(RevisedCalcs!$AD$79,0,MATCH(E502*24*60,RevisedCalcs!$AE$80:$AI$80,1)),""))</f>
        <v/>
      </c>
      <c r="AX503" s="268">
        <f t="shared" ca="1" si="184"/>
        <v>0.51596223606037184</v>
      </c>
    </row>
    <row r="504" spans="1:50" x14ac:dyDescent="0.3">
      <c r="A504" s="41" t="s">
        <v>728</v>
      </c>
      <c r="B504" s="42">
        <v>46</v>
      </c>
      <c r="C504" s="68" t="s">
        <v>541</v>
      </c>
      <c r="D504" s="95">
        <v>38671.27847222222</v>
      </c>
      <c r="E504" s="96">
        <v>4.8032407407407407E-3</v>
      </c>
      <c r="F504" s="41">
        <v>4.7</v>
      </c>
      <c r="G504" s="41">
        <v>3</v>
      </c>
      <c r="H504" s="97">
        <v>0.78194444443943212</v>
      </c>
      <c r="I504" s="98" t="s">
        <v>768</v>
      </c>
      <c r="J504" s="99">
        <v>1126</v>
      </c>
      <c r="K504" s="100">
        <v>40497.27847222222</v>
      </c>
      <c r="L504" s="46">
        <v>57.2</v>
      </c>
      <c r="M504" s="101">
        <v>38671.286805555559</v>
      </c>
      <c r="N504" s="102">
        <v>-7.1</v>
      </c>
      <c r="O504" s="46">
        <v>57.2</v>
      </c>
      <c r="P504" s="57">
        <v>-7.1</v>
      </c>
      <c r="Q504" s="50">
        <v>18.766666666666666</v>
      </c>
      <c r="R504" s="103">
        <v>57.2</v>
      </c>
      <c r="S504" s="104">
        <v>8.0231121378690595E-2</v>
      </c>
      <c r="T504" s="57">
        <v>176</v>
      </c>
      <c r="U504" s="105"/>
      <c r="V504" s="86">
        <v>64.3</v>
      </c>
      <c r="W504" s="86">
        <f t="shared" si="165"/>
        <v>64.219768878621309</v>
      </c>
      <c r="X504" s="86">
        <f t="shared" si="166"/>
        <v>9.3767599999999973</v>
      </c>
      <c r="Y504" s="86" t="str">
        <f t="shared" si="167"/>
        <v>Y</v>
      </c>
      <c r="Z504" s="88">
        <f t="shared" si="168"/>
        <v>1</v>
      </c>
      <c r="AA504" s="88" t="str">
        <f t="shared" si="169"/>
        <v>+</v>
      </c>
      <c r="AB504" s="89">
        <f t="shared" si="186"/>
        <v>54.92324</v>
      </c>
      <c r="AC504" s="89">
        <f t="shared" si="186"/>
        <v>1.6525600000000003</v>
      </c>
      <c r="AD504" s="88">
        <f t="shared" si="170"/>
        <v>1</v>
      </c>
      <c r="AE504" s="88">
        <v>2.5</v>
      </c>
      <c r="AF504" s="87">
        <f t="shared" si="177"/>
        <v>1</v>
      </c>
      <c r="AG504" s="88">
        <f t="shared" si="178"/>
        <v>1</v>
      </c>
      <c r="AH504" s="90">
        <f t="shared" si="171"/>
        <v>-7.019768878621309</v>
      </c>
      <c r="AI504" s="91">
        <f t="shared" si="179"/>
        <v>47.823239999999998</v>
      </c>
      <c r="AJ504" s="82">
        <f t="shared" si="172"/>
        <v>-5.4474399999999994</v>
      </c>
      <c r="AK504" s="271">
        <f t="shared" si="180"/>
        <v>108</v>
      </c>
      <c r="AL504" s="271">
        <f>VLOOKUP(AK504,RevisedCalcs!$AE$65:$AJ$72,2,FALSE)</f>
        <v>720</v>
      </c>
      <c r="AM504" s="92" t="str">
        <f t="shared" si="173"/>
        <v>-10 to 0</v>
      </c>
      <c r="AN504" s="93">
        <f t="shared" si="174"/>
        <v>1</v>
      </c>
      <c r="AO504" s="93" t="str">
        <f t="shared" si="181"/>
        <v>+</v>
      </c>
      <c r="AP504" s="94" t="str">
        <f t="shared" si="175"/>
        <v/>
      </c>
      <c r="AQ504" s="54">
        <v>0</v>
      </c>
      <c r="AR504" s="214">
        <f t="shared" si="176"/>
        <v>0</v>
      </c>
      <c r="AS504" s="214">
        <f t="shared" si="182"/>
        <v>0</v>
      </c>
      <c r="AT504" s="282">
        <f t="shared" si="183"/>
        <v>6.916666666666667</v>
      </c>
      <c r="AU504" s="268">
        <f>IF(F504&gt;0,RevisedCalcs!$AB$53*F504,"")</f>
        <v>0.65541148904966151</v>
      </c>
      <c r="AV504" s="268" t="str">
        <f>IF(AU504&lt;&gt;"","",SUMIFS(RevisedCalcs!$AF$6:$BN$6,RevisedCalcs!$AF$4:$BN$4,"&lt;="&amp;AT504)/10^3*VLOOKUP(AK504,RevisedCalcs!$AE$65:$AJ$72,6,FALSE))</f>
        <v/>
      </c>
      <c r="AW504" s="270" t="str">
        <f ca="1">IF(AU504="","",IF(AR504=1,-AU504*OFFSET(RevisedCalcs!$AD$79,0,MATCH(E503*24*60,RevisedCalcs!$AE$80:$AI$80,1)),""))</f>
        <v/>
      </c>
      <c r="AX504" s="268">
        <f t="shared" ca="1" si="184"/>
        <v>0.65541148904966151</v>
      </c>
    </row>
    <row r="505" spans="1:50" x14ac:dyDescent="0.3">
      <c r="A505" s="41" t="s">
        <v>769</v>
      </c>
      <c r="B505" s="42">
        <v>2</v>
      </c>
      <c r="C505" s="68" t="s">
        <v>232</v>
      </c>
      <c r="D505" s="95">
        <v>38672.762499999997</v>
      </c>
      <c r="E505" s="96">
        <v>1.0520833333333333E-2</v>
      </c>
      <c r="F505" s="41">
        <v>1.8</v>
      </c>
      <c r="G505" s="41">
        <v>4</v>
      </c>
      <c r="H505" s="97">
        <v>6.8460648144537117E-2</v>
      </c>
      <c r="I505" s="98" t="s">
        <v>770</v>
      </c>
      <c r="J505" s="99">
        <v>98.583333333333329</v>
      </c>
      <c r="K505" s="100">
        <v>40498.762499999997</v>
      </c>
      <c r="L505" s="46">
        <v>109.4</v>
      </c>
      <c r="M505" s="101">
        <v>38672.770833333336</v>
      </c>
      <c r="N505" s="102">
        <v>12.2</v>
      </c>
      <c r="O505" s="46">
        <v>109.4</v>
      </c>
      <c r="P505" s="57">
        <v>12.2</v>
      </c>
      <c r="Q505" s="50">
        <v>1.6430555555555555</v>
      </c>
      <c r="R505" s="103">
        <v>109.4</v>
      </c>
      <c r="S505" s="104">
        <v>58.833084316395471</v>
      </c>
      <c r="T505" s="57">
        <v>183.2</v>
      </c>
      <c r="U505" s="113">
        <v>240.97868789533999</v>
      </c>
      <c r="V505" s="57">
        <v>97.2</v>
      </c>
      <c r="W505" s="57">
        <f t="shared" si="165"/>
        <v>38.366915683604532</v>
      </c>
      <c r="X505" s="86">
        <f t="shared" si="166"/>
        <v>51.818680000000001</v>
      </c>
      <c r="Y505" s="86" t="str">
        <f t="shared" si="167"/>
        <v/>
      </c>
      <c r="Z505" s="44">
        <f t="shared" si="168"/>
        <v>0</v>
      </c>
      <c r="AA505" s="44" t="str">
        <f t="shared" si="169"/>
        <v>o</v>
      </c>
      <c r="AB505" s="89">
        <f t="shared" si="186"/>
        <v>45.381320000000002</v>
      </c>
      <c r="AC505" s="89">
        <f t="shared" si="186"/>
        <v>-3.5507199999999983</v>
      </c>
      <c r="AD505" s="44">
        <f t="shared" si="170"/>
        <v>1</v>
      </c>
      <c r="AE505" s="44">
        <v>1.6</v>
      </c>
      <c r="AF505" s="87">
        <f t="shared" si="177"/>
        <v>1</v>
      </c>
      <c r="AG505" s="44">
        <f t="shared" si="178"/>
        <v>0</v>
      </c>
      <c r="AH505" s="90">
        <f t="shared" si="171"/>
        <v>71.033084316395474</v>
      </c>
      <c r="AI505" s="91">
        <f t="shared" si="179"/>
        <v>57.581320000000005</v>
      </c>
      <c r="AJ505" s="82">
        <f t="shared" si="172"/>
        <v>8.649280000000001</v>
      </c>
      <c r="AK505" s="271">
        <f t="shared" si="180"/>
        <v>105</v>
      </c>
      <c r="AL505" s="271">
        <f>VLOOKUP(AK505,RevisedCalcs!$AE$65:$AJ$72,2,FALSE)</f>
        <v>105</v>
      </c>
      <c r="AM505" s="92" t="str">
        <f t="shared" si="173"/>
        <v>10 to 20</v>
      </c>
      <c r="AN505" s="93">
        <f t="shared" si="174"/>
        <v>0</v>
      </c>
      <c r="AO505" s="93" t="str">
        <f t="shared" si="181"/>
        <v>o</v>
      </c>
      <c r="AP505" s="94" t="str">
        <f t="shared" si="175"/>
        <v/>
      </c>
      <c r="AQ505" s="54">
        <v>0</v>
      </c>
      <c r="AR505" s="214">
        <f t="shared" si="176"/>
        <v>0</v>
      </c>
      <c r="AS505" s="214">
        <f t="shared" si="182"/>
        <v>0</v>
      </c>
      <c r="AT505" s="282">
        <f t="shared" si="183"/>
        <v>15.15</v>
      </c>
      <c r="AU505" s="268">
        <f>IF(F505&gt;0,RevisedCalcs!$AB$53*F505,"")</f>
        <v>0.25100865538072142</v>
      </c>
      <c r="AV505" s="268" t="str">
        <f>IF(AU505&lt;&gt;"","",SUMIFS(RevisedCalcs!$AF$6:$BN$6,RevisedCalcs!$AF$4:$BN$4,"&lt;="&amp;AT505)/10^3*VLOOKUP(AK505,RevisedCalcs!$AE$65:$AJ$72,6,FALSE))</f>
        <v/>
      </c>
      <c r="AW505" s="270" t="str">
        <f ca="1">IF(AU505="","",IF(AR505=1,-AU505*OFFSET(RevisedCalcs!$AD$79,0,MATCH(E504*24*60,RevisedCalcs!$AE$80:$AI$80,1)),""))</f>
        <v/>
      </c>
      <c r="AX505" s="268">
        <f t="shared" ca="1" si="184"/>
        <v>0.25100865538072142</v>
      </c>
    </row>
    <row r="506" spans="1:50" x14ac:dyDescent="0.3">
      <c r="A506" s="41" t="s">
        <v>769</v>
      </c>
      <c r="B506" s="42">
        <v>3</v>
      </c>
      <c r="C506" s="68" t="s">
        <v>234</v>
      </c>
      <c r="D506" s="95">
        <v>38672.854861111111</v>
      </c>
      <c r="E506" s="96">
        <v>9.9189814814814817E-3</v>
      </c>
      <c r="F506" s="41">
        <v>1.8</v>
      </c>
      <c r="G506" s="41">
        <v>4</v>
      </c>
      <c r="H506" s="97">
        <v>8.184027778042946E-2</v>
      </c>
      <c r="I506" s="98" t="s">
        <v>771</v>
      </c>
      <c r="J506" s="99">
        <v>117.85</v>
      </c>
      <c r="K506" s="100">
        <v>40498.854861111111</v>
      </c>
      <c r="L506" s="46">
        <v>80.599999999999994</v>
      </c>
      <c r="M506" s="101">
        <v>38672.870138888888</v>
      </c>
      <c r="N506" s="102">
        <v>12.9</v>
      </c>
      <c r="O506" s="46">
        <v>80.599999999999994</v>
      </c>
      <c r="P506" s="57">
        <v>12.9</v>
      </c>
      <c r="Q506" s="50">
        <v>1.9641666666666666</v>
      </c>
      <c r="R506" s="103">
        <v>80.599999999999994</v>
      </c>
      <c r="S506" s="104">
        <v>47.564222881937077</v>
      </c>
      <c r="T506" s="57">
        <v>181.4</v>
      </c>
      <c r="U506" s="113">
        <v>240.38113041488</v>
      </c>
      <c r="V506" s="57">
        <v>67.699999999999989</v>
      </c>
      <c r="W506" s="57">
        <f t="shared" si="165"/>
        <v>20.135777118062911</v>
      </c>
      <c r="X506" s="86">
        <f t="shared" si="166"/>
        <v>22.664759999999987</v>
      </c>
      <c r="Y506" s="86" t="str">
        <f t="shared" si="167"/>
        <v/>
      </c>
      <c r="Z506" s="44">
        <f t="shared" si="168"/>
        <v>0</v>
      </c>
      <c r="AA506" s="44" t="str">
        <f t="shared" si="169"/>
        <v>o</v>
      </c>
      <c r="AB506" s="89">
        <f t="shared" si="186"/>
        <v>45.035240000000002</v>
      </c>
      <c r="AC506" s="89">
        <f t="shared" si="186"/>
        <v>-3.7394399999999983</v>
      </c>
      <c r="AD506" s="44">
        <f t="shared" si="170"/>
        <v>1</v>
      </c>
      <c r="AE506" s="44">
        <v>1.6</v>
      </c>
      <c r="AF506" s="87">
        <f t="shared" si="177"/>
        <v>1</v>
      </c>
      <c r="AG506" s="44">
        <f t="shared" si="178"/>
        <v>0</v>
      </c>
      <c r="AH506" s="90">
        <f t="shared" si="171"/>
        <v>60.464222881937076</v>
      </c>
      <c r="AI506" s="91">
        <f t="shared" si="179"/>
        <v>57.93524</v>
      </c>
      <c r="AJ506" s="82">
        <f t="shared" si="172"/>
        <v>9.160560000000002</v>
      </c>
      <c r="AK506" s="271">
        <f t="shared" si="180"/>
        <v>105</v>
      </c>
      <c r="AL506" s="271">
        <f>VLOOKUP(AK506,RevisedCalcs!$AE$65:$AJ$72,2,FALSE)</f>
        <v>105</v>
      </c>
      <c r="AM506" s="92" t="str">
        <f t="shared" si="173"/>
        <v>10 to 20</v>
      </c>
      <c r="AN506" s="93">
        <f t="shared" si="174"/>
        <v>0</v>
      </c>
      <c r="AO506" s="93" t="str">
        <f t="shared" si="181"/>
        <v>o</v>
      </c>
      <c r="AP506" s="94" t="str">
        <f t="shared" si="175"/>
        <v/>
      </c>
      <c r="AQ506" s="54">
        <v>0</v>
      </c>
      <c r="AR506" s="214">
        <f t="shared" si="176"/>
        <v>0</v>
      </c>
      <c r="AS506" s="214">
        <f t="shared" si="182"/>
        <v>0</v>
      </c>
      <c r="AT506" s="282">
        <f t="shared" si="183"/>
        <v>14.283333333333335</v>
      </c>
      <c r="AU506" s="268">
        <f>IF(F506&gt;0,RevisedCalcs!$AB$53*F506,"")</f>
        <v>0.25100865538072142</v>
      </c>
      <c r="AV506" s="268" t="str">
        <f>IF(AU506&lt;&gt;"","",SUMIFS(RevisedCalcs!$AF$6:$BN$6,RevisedCalcs!$AF$4:$BN$4,"&lt;="&amp;AT506)/10^3*VLOOKUP(AK506,RevisedCalcs!$AE$65:$AJ$72,6,FALSE))</f>
        <v/>
      </c>
      <c r="AW506" s="270" t="str">
        <f ca="1">IF(AU506="","",IF(AR506=1,-AU506*OFFSET(RevisedCalcs!$AD$79,0,MATCH(E505*24*60,RevisedCalcs!$AE$80:$AI$80,1)),""))</f>
        <v/>
      </c>
      <c r="AX506" s="268">
        <f t="shared" ca="1" si="184"/>
        <v>0.25100865538072142</v>
      </c>
    </row>
    <row r="507" spans="1:50" x14ac:dyDescent="0.3">
      <c r="A507" s="41" t="s">
        <v>769</v>
      </c>
      <c r="B507" s="42">
        <v>4</v>
      </c>
      <c r="C507" s="68" t="s">
        <v>236</v>
      </c>
      <c r="D507" s="95">
        <v>38674.467361111114</v>
      </c>
      <c r="E507" s="96">
        <v>4.0856481481481481E-3</v>
      </c>
      <c r="F507" s="41">
        <v>1.2</v>
      </c>
      <c r="G507" s="41">
        <v>6</v>
      </c>
      <c r="H507" s="97">
        <v>1.6025810185237788</v>
      </c>
      <c r="I507" s="98" t="s">
        <v>772</v>
      </c>
      <c r="J507" s="99">
        <v>2307.7166666666667</v>
      </c>
      <c r="K507" s="100">
        <v>40500.467361111114</v>
      </c>
      <c r="L507" s="46">
        <v>57.2</v>
      </c>
      <c r="M507" s="101">
        <v>38674.453472222223</v>
      </c>
      <c r="N507" s="102">
        <v>10</v>
      </c>
      <c r="O507" s="46">
        <v>57.2</v>
      </c>
      <c r="P507" s="57">
        <v>10</v>
      </c>
      <c r="Q507" s="50">
        <v>38.461944444444448</v>
      </c>
      <c r="R507" s="103">
        <v>57.2</v>
      </c>
      <c r="S507" s="104">
        <v>2.4376642926426939E-9</v>
      </c>
      <c r="T507" s="57">
        <v>167</v>
      </c>
      <c r="U507" s="113">
        <v>183.75454268741117</v>
      </c>
      <c r="V507" s="86">
        <v>47.2</v>
      </c>
      <c r="W507" s="86">
        <f t="shared" si="165"/>
        <v>47.199999997562337</v>
      </c>
      <c r="X507" s="86">
        <f t="shared" si="166"/>
        <v>0.73100000000000875</v>
      </c>
      <c r="Y507" s="86" t="str">
        <f t="shared" si="167"/>
        <v>Y</v>
      </c>
      <c r="Z507" s="88">
        <f t="shared" si="168"/>
        <v>1</v>
      </c>
      <c r="AA507" s="88" t="str">
        <f t="shared" si="169"/>
        <v>+</v>
      </c>
      <c r="AB507" s="89">
        <f t="shared" ref="AB507:AC526" si="187">(AB$3+AB$4*$N507)-$N507</f>
        <v>46.468999999999994</v>
      </c>
      <c r="AC507" s="89">
        <f t="shared" si="187"/>
        <v>-2.9575999999999993</v>
      </c>
      <c r="AD507" s="88">
        <f t="shared" si="170"/>
        <v>1</v>
      </c>
      <c r="AE507" s="88">
        <v>1.6</v>
      </c>
      <c r="AF507" s="87">
        <f t="shared" si="177"/>
        <v>1</v>
      </c>
      <c r="AG507" s="88">
        <f t="shared" si="178"/>
        <v>1</v>
      </c>
      <c r="AH507" s="90">
        <f t="shared" si="171"/>
        <v>10.000000002437664</v>
      </c>
      <c r="AI507" s="91">
        <f t="shared" si="179"/>
        <v>56.468999999999994</v>
      </c>
      <c r="AJ507" s="82">
        <f t="shared" si="172"/>
        <v>7.0424000000000007</v>
      </c>
      <c r="AK507" s="271">
        <f t="shared" si="180"/>
        <v>108</v>
      </c>
      <c r="AL507" s="271">
        <f>VLOOKUP(AK507,RevisedCalcs!$AE$65:$AJ$72,2,FALSE)</f>
        <v>720</v>
      </c>
      <c r="AM507" s="92" t="str">
        <f t="shared" si="173"/>
        <v>10 to 20</v>
      </c>
      <c r="AN507" s="93">
        <f t="shared" si="174"/>
        <v>1</v>
      </c>
      <c r="AO507" s="93" t="str">
        <f t="shared" si="181"/>
        <v>+</v>
      </c>
      <c r="AP507" s="94" t="str">
        <f t="shared" si="175"/>
        <v/>
      </c>
      <c r="AQ507" s="54">
        <v>0</v>
      </c>
      <c r="AR507" s="214">
        <f t="shared" si="176"/>
        <v>0</v>
      </c>
      <c r="AS507" s="214">
        <f t="shared" si="182"/>
        <v>0</v>
      </c>
      <c r="AT507" s="282">
        <f t="shared" si="183"/>
        <v>5.8833333333333337</v>
      </c>
      <c r="AU507" s="268">
        <f>IF(F507&gt;0,RevisedCalcs!$AB$53*F507,"")</f>
        <v>0.1673391035871476</v>
      </c>
      <c r="AV507" s="268" t="str">
        <f>IF(AU507&lt;&gt;"","",SUMIFS(RevisedCalcs!$AF$6:$BN$6,RevisedCalcs!$AF$4:$BN$4,"&lt;="&amp;AT507)/10^3*VLOOKUP(AK507,RevisedCalcs!$AE$65:$AJ$72,6,FALSE))</f>
        <v/>
      </c>
      <c r="AW507" s="270" t="str">
        <f ca="1">IF(AU507="","",IF(AR507=1,-AU507*OFFSET(RevisedCalcs!$AD$79,0,MATCH(E506*24*60,RevisedCalcs!$AE$80:$AI$80,1)),""))</f>
        <v/>
      </c>
      <c r="AX507" s="268">
        <f t="shared" ca="1" si="184"/>
        <v>0.1673391035871476</v>
      </c>
    </row>
    <row r="508" spans="1:50" x14ac:dyDescent="0.3">
      <c r="A508" s="41" t="s">
        <v>769</v>
      </c>
      <c r="B508" s="42">
        <v>5</v>
      </c>
      <c r="C508" s="68" t="s">
        <v>238</v>
      </c>
      <c r="D508" s="95">
        <v>38674.522222222222</v>
      </c>
      <c r="E508" s="96">
        <v>5.7175925925925927E-3</v>
      </c>
      <c r="F508" s="41">
        <v>1.3</v>
      </c>
      <c r="G508" s="41">
        <v>6</v>
      </c>
      <c r="H508" s="97">
        <v>5.0775462957972195E-2</v>
      </c>
      <c r="I508" s="98" t="s">
        <v>773</v>
      </c>
      <c r="J508" s="99">
        <v>73.11666666666666</v>
      </c>
      <c r="K508" s="100">
        <v>40500.522222222222</v>
      </c>
      <c r="L508" s="46">
        <v>87.8</v>
      </c>
      <c r="M508" s="101">
        <v>38674.536805555559</v>
      </c>
      <c r="N508" s="102">
        <v>10.9</v>
      </c>
      <c r="O508" s="46">
        <v>87.8</v>
      </c>
      <c r="P508" s="57">
        <v>10.9</v>
      </c>
      <c r="Q508" s="50">
        <v>1.2186111111111111</v>
      </c>
      <c r="R508" s="103">
        <v>87.8</v>
      </c>
      <c r="S508" s="104">
        <v>70.750615578636499</v>
      </c>
      <c r="T508" s="57">
        <v>172.4</v>
      </c>
      <c r="U508" s="113">
        <v>241.77154526215298</v>
      </c>
      <c r="V508" s="57">
        <v>76.899999999999991</v>
      </c>
      <c r="W508" s="57">
        <f t="shared" si="165"/>
        <v>6.1493844213634929</v>
      </c>
      <c r="X508" s="86">
        <f t="shared" si="166"/>
        <v>30.875959999999992</v>
      </c>
      <c r="Y508" s="86" t="str">
        <f t="shared" si="167"/>
        <v/>
      </c>
      <c r="Z508" s="44">
        <f t="shared" si="168"/>
        <v>0</v>
      </c>
      <c r="AA508" s="44" t="str">
        <f t="shared" si="169"/>
        <v>o</v>
      </c>
      <c r="AB508" s="89">
        <f t="shared" si="187"/>
        <v>46.024039999999999</v>
      </c>
      <c r="AC508" s="89">
        <f t="shared" si="187"/>
        <v>-3.2002399999999991</v>
      </c>
      <c r="AD508" s="44">
        <f t="shared" si="170"/>
        <v>1</v>
      </c>
      <c r="AE508" s="44">
        <v>1.6</v>
      </c>
      <c r="AF508" s="87">
        <f t="shared" si="177"/>
        <v>0</v>
      </c>
      <c r="AG508" s="44">
        <f t="shared" si="178"/>
        <v>0</v>
      </c>
      <c r="AH508" s="90">
        <f t="shared" si="171"/>
        <v>81.650615578636504</v>
      </c>
      <c r="AI508" s="91">
        <f t="shared" si="179"/>
        <v>56.924039999999998</v>
      </c>
      <c r="AJ508" s="82">
        <f t="shared" si="172"/>
        <v>7.6997600000000013</v>
      </c>
      <c r="AK508" s="271">
        <f t="shared" si="180"/>
        <v>104</v>
      </c>
      <c r="AL508" s="271">
        <f>VLOOKUP(AK508,RevisedCalcs!$AE$65:$AJ$72,2,FALSE)</f>
        <v>75</v>
      </c>
      <c r="AM508" s="92" t="str">
        <f t="shared" si="173"/>
        <v>10 to 20</v>
      </c>
      <c r="AN508" s="93">
        <f t="shared" si="174"/>
        <v>0</v>
      </c>
      <c r="AO508" s="93" t="str">
        <f t="shared" si="181"/>
        <v>o</v>
      </c>
      <c r="AP508" s="94" t="str">
        <f t="shared" si="175"/>
        <v/>
      </c>
      <c r="AQ508" s="54">
        <v>0</v>
      </c>
      <c r="AR508" s="214">
        <f t="shared" si="176"/>
        <v>0</v>
      </c>
      <c r="AS508" s="214">
        <f t="shared" si="182"/>
        <v>0</v>
      </c>
      <c r="AT508" s="282">
        <f t="shared" si="183"/>
        <v>8.2333333333333325</v>
      </c>
      <c r="AU508" s="268">
        <f>IF(F508&gt;0,RevisedCalcs!$AB$53*F508,"")</f>
        <v>0.18128402888607659</v>
      </c>
      <c r="AV508" s="268" t="str">
        <f>IF(AU508&lt;&gt;"","",SUMIFS(RevisedCalcs!$AF$6:$BN$6,RevisedCalcs!$AF$4:$BN$4,"&lt;="&amp;AT508)/10^3*VLOOKUP(AK508,RevisedCalcs!$AE$65:$AJ$72,6,FALSE))</f>
        <v/>
      </c>
      <c r="AW508" s="270" t="str">
        <f ca="1">IF(AU508="","",IF(AR508=1,-AU508*OFFSET(RevisedCalcs!$AD$79,0,MATCH(E507*24*60,RevisedCalcs!$AE$80:$AI$80,1)),""))</f>
        <v/>
      </c>
      <c r="AX508" s="268">
        <f t="shared" ca="1" si="184"/>
        <v>0.18128402888607659</v>
      </c>
    </row>
    <row r="509" spans="1:50" x14ac:dyDescent="0.3">
      <c r="A509" s="41" t="s">
        <v>769</v>
      </c>
      <c r="B509" s="42">
        <v>6</v>
      </c>
      <c r="C509" s="68" t="s">
        <v>240</v>
      </c>
      <c r="D509" s="95">
        <v>38674.601388888892</v>
      </c>
      <c r="E509" s="96">
        <v>9.780092592592592E-3</v>
      </c>
      <c r="F509" s="41">
        <v>4.9000000000000004</v>
      </c>
      <c r="G509" s="41">
        <v>6</v>
      </c>
      <c r="H509" s="97">
        <v>7.3449074079690035E-2</v>
      </c>
      <c r="I509" s="98" t="s">
        <v>774</v>
      </c>
      <c r="J509" s="99">
        <v>105.76666666666667</v>
      </c>
      <c r="K509" s="100">
        <v>40500.601388888892</v>
      </c>
      <c r="L509" s="46">
        <v>96.8</v>
      </c>
      <c r="M509" s="101">
        <v>38674.620138888888</v>
      </c>
      <c r="N509" s="102">
        <v>12.9</v>
      </c>
      <c r="O509" s="46">
        <v>96.8</v>
      </c>
      <c r="P509" s="57">
        <v>12.9</v>
      </c>
      <c r="Q509" s="50">
        <v>1.7627777777777778</v>
      </c>
      <c r="R509" s="103">
        <v>96.8</v>
      </c>
      <c r="S509" s="104">
        <v>50.771750266068892</v>
      </c>
      <c r="T509" s="57">
        <v>183.2</v>
      </c>
      <c r="U509" s="113">
        <v>240.7556675027339</v>
      </c>
      <c r="V509" s="57">
        <v>83.899999999999991</v>
      </c>
      <c r="W509" s="57">
        <f t="shared" si="165"/>
        <v>33.128249733931099</v>
      </c>
      <c r="X509" s="86">
        <f t="shared" si="166"/>
        <v>38.86475999999999</v>
      </c>
      <c r="Y509" s="86" t="str">
        <f t="shared" si="167"/>
        <v/>
      </c>
      <c r="Z509" s="44">
        <f t="shared" si="168"/>
        <v>0</v>
      </c>
      <c r="AA509" s="44" t="str">
        <f t="shared" si="169"/>
        <v>o</v>
      </c>
      <c r="AB509" s="89">
        <f t="shared" si="187"/>
        <v>45.035240000000002</v>
      </c>
      <c r="AC509" s="89">
        <f t="shared" si="187"/>
        <v>-3.7394399999999983</v>
      </c>
      <c r="AD509" s="44">
        <f t="shared" si="170"/>
        <v>1</v>
      </c>
      <c r="AE509" s="44">
        <v>1.6</v>
      </c>
      <c r="AF509" s="87">
        <f t="shared" si="177"/>
        <v>1</v>
      </c>
      <c r="AG509" s="44">
        <f t="shared" si="178"/>
        <v>0</v>
      </c>
      <c r="AH509" s="90">
        <f t="shared" si="171"/>
        <v>63.671750266068891</v>
      </c>
      <c r="AI509" s="91">
        <f t="shared" si="179"/>
        <v>57.93524</v>
      </c>
      <c r="AJ509" s="82">
        <f t="shared" si="172"/>
        <v>9.160560000000002</v>
      </c>
      <c r="AK509" s="271">
        <f t="shared" si="180"/>
        <v>105</v>
      </c>
      <c r="AL509" s="271">
        <f>VLOOKUP(AK509,RevisedCalcs!$AE$65:$AJ$72,2,FALSE)</f>
        <v>105</v>
      </c>
      <c r="AM509" s="92" t="str">
        <f t="shared" si="173"/>
        <v>10 to 20</v>
      </c>
      <c r="AN509" s="93">
        <f t="shared" si="174"/>
        <v>0</v>
      </c>
      <c r="AO509" s="93" t="str">
        <f t="shared" si="181"/>
        <v>o</v>
      </c>
      <c r="AP509" s="94" t="str">
        <f t="shared" si="175"/>
        <v/>
      </c>
      <c r="AQ509" s="54">
        <v>0</v>
      </c>
      <c r="AR509" s="214">
        <f t="shared" si="176"/>
        <v>0</v>
      </c>
      <c r="AS509" s="214">
        <f t="shared" si="182"/>
        <v>0</v>
      </c>
      <c r="AT509" s="282">
        <f t="shared" si="183"/>
        <v>14.083333333333334</v>
      </c>
      <c r="AU509" s="268">
        <f>IF(F509&gt;0,RevisedCalcs!$AB$53*F509,"")</f>
        <v>0.68330133964751949</v>
      </c>
      <c r="AV509" s="268" t="str">
        <f>IF(AU509&lt;&gt;"","",SUMIFS(RevisedCalcs!$AF$6:$BN$6,RevisedCalcs!$AF$4:$BN$4,"&lt;="&amp;AT509)/10^3*VLOOKUP(AK509,RevisedCalcs!$AE$65:$AJ$72,6,FALSE))</f>
        <v/>
      </c>
      <c r="AW509" s="270" t="str">
        <f ca="1">IF(AU509="","",IF(AR509=1,-AU509*OFFSET(RevisedCalcs!$AD$79,0,MATCH(E508*24*60,RevisedCalcs!$AE$80:$AI$80,1)),""))</f>
        <v/>
      </c>
      <c r="AX509" s="268">
        <f t="shared" ca="1" si="184"/>
        <v>0.68330133964751949</v>
      </c>
    </row>
    <row r="510" spans="1:50" x14ac:dyDescent="0.3">
      <c r="A510" s="41" t="s">
        <v>769</v>
      </c>
      <c r="B510" s="42">
        <v>7</v>
      </c>
      <c r="C510" s="68" t="s">
        <v>242</v>
      </c>
      <c r="D510" s="95">
        <v>38674.62777777778</v>
      </c>
      <c r="E510" s="96">
        <v>1.0636574074074074E-2</v>
      </c>
      <c r="F510" s="41">
        <v>4.4000000000000004</v>
      </c>
      <c r="G510" s="41">
        <v>6</v>
      </c>
      <c r="H510" s="97">
        <v>1.6608796293439809E-2</v>
      </c>
      <c r="I510" s="98" t="s">
        <v>775</v>
      </c>
      <c r="J510" s="99">
        <v>23.916666666666668</v>
      </c>
      <c r="K510" s="100">
        <v>40500.62777777778</v>
      </c>
      <c r="L510" s="46">
        <v>149</v>
      </c>
      <c r="M510" s="101">
        <v>38674.620138888888</v>
      </c>
      <c r="N510" s="102">
        <v>12.9</v>
      </c>
      <c r="O510" s="46">
        <v>149</v>
      </c>
      <c r="P510" s="57">
        <v>12.9</v>
      </c>
      <c r="Q510" s="50">
        <v>0.39861111111111114</v>
      </c>
      <c r="R510" s="103">
        <v>149</v>
      </c>
      <c r="S510" s="104">
        <v>131.46142957683043</v>
      </c>
      <c r="T510" s="57">
        <v>183.2</v>
      </c>
      <c r="U510" s="113">
        <v>243.31304199875601</v>
      </c>
      <c r="V510" s="57">
        <v>136.1</v>
      </c>
      <c r="W510" s="57">
        <f t="shared" si="165"/>
        <v>4.6385704231695684</v>
      </c>
      <c r="X510" s="86">
        <f t="shared" si="166"/>
        <v>91.064759999999993</v>
      </c>
      <c r="Y510" s="86" t="str">
        <f t="shared" si="167"/>
        <v/>
      </c>
      <c r="Z510" s="44">
        <f t="shared" si="168"/>
        <v>0</v>
      </c>
      <c r="AA510" s="44" t="str">
        <f t="shared" si="169"/>
        <v>o</v>
      </c>
      <c r="AB510" s="89">
        <f t="shared" si="187"/>
        <v>45.035240000000002</v>
      </c>
      <c r="AC510" s="89">
        <f t="shared" si="187"/>
        <v>-3.7394399999999983</v>
      </c>
      <c r="AD510" s="44">
        <f t="shared" si="170"/>
        <v>1</v>
      </c>
      <c r="AE510" s="44">
        <v>1.6</v>
      </c>
      <c r="AF510" s="87">
        <f t="shared" si="177"/>
        <v>0</v>
      </c>
      <c r="AG510" s="44">
        <f t="shared" si="178"/>
        <v>0</v>
      </c>
      <c r="AH510" s="90">
        <f t="shared" si="171"/>
        <v>144.36142957683043</v>
      </c>
      <c r="AI510" s="91">
        <f t="shared" si="179"/>
        <v>57.93524</v>
      </c>
      <c r="AJ510" s="82">
        <f t="shared" si="172"/>
        <v>9.160560000000002</v>
      </c>
      <c r="AK510" s="271">
        <f t="shared" si="180"/>
        <v>102</v>
      </c>
      <c r="AL510" s="271">
        <f>VLOOKUP(AK510,RevisedCalcs!$AE$65:$AJ$72,2,FALSE)</f>
        <v>18</v>
      </c>
      <c r="AM510" s="92" t="str">
        <f t="shared" si="173"/>
        <v>10 to 20</v>
      </c>
      <c r="AN510" s="93">
        <f t="shared" si="174"/>
        <v>0</v>
      </c>
      <c r="AO510" s="93" t="str">
        <f t="shared" si="181"/>
        <v>o</v>
      </c>
      <c r="AP510" s="94" t="str">
        <f t="shared" si="175"/>
        <v/>
      </c>
      <c r="AQ510" s="54">
        <v>0</v>
      </c>
      <c r="AR510" s="214">
        <f t="shared" si="176"/>
        <v>0</v>
      </c>
      <c r="AS510" s="214">
        <f t="shared" si="182"/>
        <v>0</v>
      </c>
      <c r="AT510" s="282">
        <f t="shared" si="183"/>
        <v>15.316666666666666</v>
      </c>
      <c r="AU510" s="268">
        <f>IF(F510&gt;0,RevisedCalcs!$AB$53*F510,"")</f>
        <v>0.61357671315287465</v>
      </c>
      <c r="AV510" s="268" t="str">
        <f>IF(AU510&lt;&gt;"","",SUMIFS(RevisedCalcs!$AF$6:$BN$6,RevisedCalcs!$AF$4:$BN$4,"&lt;="&amp;AT510)/10^3*VLOOKUP(AK510,RevisedCalcs!$AE$65:$AJ$72,6,FALSE))</f>
        <v/>
      </c>
      <c r="AW510" s="270" t="str">
        <f ca="1">IF(AU510="","",IF(AR510=1,-AU510*OFFSET(RevisedCalcs!$AD$79,0,MATCH(E509*24*60,RevisedCalcs!$AE$80:$AI$80,1)),""))</f>
        <v/>
      </c>
      <c r="AX510" s="268">
        <f t="shared" ca="1" si="184"/>
        <v>0.61357671315287465</v>
      </c>
    </row>
    <row r="511" spans="1:50" x14ac:dyDescent="0.3">
      <c r="A511" s="41" t="s">
        <v>769</v>
      </c>
      <c r="B511" s="42">
        <v>8</v>
      </c>
      <c r="C511" s="68" t="s">
        <v>244</v>
      </c>
      <c r="D511" s="95">
        <v>38674.65902777778</v>
      </c>
      <c r="E511" s="96">
        <v>9.1666666666666667E-3</v>
      </c>
      <c r="F511" s="41">
        <v>3.3</v>
      </c>
      <c r="G511" s="41">
        <v>6</v>
      </c>
      <c r="H511" s="97">
        <v>2.061342592787696E-2</v>
      </c>
      <c r="I511" s="98" t="s">
        <v>776</v>
      </c>
      <c r="J511" s="99">
        <v>29.683333333333334</v>
      </c>
      <c r="K511" s="100">
        <v>40500.65902777778</v>
      </c>
      <c r="L511" s="46">
        <v>145.4</v>
      </c>
      <c r="M511" s="101">
        <v>38674.661805555559</v>
      </c>
      <c r="N511" s="102">
        <v>14</v>
      </c>
      <c r="O511" s="46">
        <v>145.4</v>
      </c>
      <c r="P511" s="57">
        <v>14</v>
      </c>
      <c r="Q511" s="50">
        <v>0.49472222222222223</v>
      </c>
      <c r="R511" s="103">
        <v>145.4</v>
      </c>
      <c r="S511" s="104">
        <v>122.70967557090938</v>
      </c>
      <c r="T511" s="57">
        <v>183.2</v>
      </c>
      <c r="U511" s="113">
        <v>243.13169812853266</v>
      </c>
      <c r="V511" s="57">
        <v>131.4</v>
      </c>
      <c r="W511" s="57">
        <f t="shared" si="165"/>
        <v>8.690324429090623</v>
      </c>
      <c r="X511" s="86">
        <f t="shared" si="166"/>
        <v>86.908600000000007</v>
      </c>
      <c r="Y511" s="86" t="str">
        <f t="shared" si="167"/>
        <v/>
      </c>
      <c r="Z511" s="44">
        <f t="shared" si="168"/>
        <v>0</v>
      </c>
      <c r="AA511" s="44" t="str">
        <f t="shared" si="169"/>
        <v>o</v>
      </c>
      <c r="AB511" s="89">
        <f t="shared" si="187"/>
        <v>44.491399999999999</v>
      </c>
      <c r="AC511" s="89">
        <f t="shared" si="187"/>
        <v>-4.0359999999999996</v>
      </c>
      <c r="AD511" s="44">
        <f t="shared" si="170"/>
        <v>1</v>
      </c>
      <c r="AE511" s="44">
        <v>1.6</v>
      </c>
      <c r="AF511" s="87">
        <f t="shared" si="177"/>
        <v>0</v>
      </c>
      <c r="AG511" s="44">
        <f t="shared" si="178"/>
        <v>0</v>
      </c>
      <c r="AH511" s="90">
        <f t="shared" si="171"/>
        <v>136.70967557090938</v>
      </c>
      <c r="AI511" s="91">
        <f t="shared" si="179"/>
        <v>58.491399999999999</v>
      </c>
      <c r="AJ511" s="82">
        <f t="shared" si="172"/>
        <v>9.9640000000000004</v>
      </c>
      <c r="AK511" s="271">
        <f t="shared" si="180"/>
        <v>102</v>
      </c>
      <c r="AL511" s="271">
        <f>VLOOKUP(AK511,RevisedCalcs!$AE$65:$AJ$72,2,FALSE)</f>
        <v>18</v>
      </c>
      <c r="AM511" s="92" t="str">
        <f t="shared" si="173"/>
        <v>10 to 20</v>
      </c>
      <c r="AN511" s="93">
        <f t="shared" si="174"/>
        <v>0</v>
      </c>
      <c r="AO511" s="93" t="str">
        <f t="shared" si="181"/>
        <v>o</v>
      </c>
      <c r="AP511" s="94" t="str">
        <f t="shared" si="175"/>
        <v/>
      </c>
      <c r="AQ511" s="54">
        <v>0</v>
      </c>
      <c r="AR511" s="214">
        <f t="shared" si="176"/>
        <v>0</v>
      </c>
      <c r="AS511" s="214">
        <f t="shared" si="182"/>
        <v>0</v>
      </c>
      <c r="AT511" s="282">
        <f t="shared" si="183"/>
        <v>13.2</v>
      </c>
      <c r="AU511" s="268">
        <f>IF(F511&gt;0,RevisedCalcs!$AB$53*F511,"")</f>
        <v>0.46018253486465588</v>
      </c>
      <c r="AV511" s="268" t="str">
        <f>IF(AU511&lt;&gt;"","",SUMIFS(RevisedCalcs!$AF$6:$BN$6,RevisedCalcs!$AF$4:$BN$4,"&lt;="&amp;AT511)/10^3*VLOOKUP(AK511,RevisedCalcs!$AE$65:$AJ$72,6,FALSE))</f>
        <v/>
      </c>
      <c r="AW511" s="270" t="str">
        <f ca="1">IF(AU511="","",IF(AR511=1,-AU511*OFFSET(RevisedCalcs!$AD$79,0,MATCH(E510*24*60,RevisedCalcs!$AE$80:$AI$80,1)),""))</f>
        <v/>
      </c>
      <c r="AX511" s="268">
        <f t="shared" ca="1" si="184"/>
        <v>0.46018253486465588</v>
      </c>
    </row>
    <row r="512" spans="1:50" x14ac:dyDescent="0.3">
      <c r="A512" s="41" t="s">
        <v>769</v>
      </c>
      <c r="B512" s="42">
        <v>9</v>
      </c>
      <c r="C512" s="68" t="s">
        <v>245</v>
      </c>
      <c r="D512" s="95">
        <v>38674.68472222222</v>
      </c>
      <c r="E512" s="96">
        <v>5.0925925925925921E-3</v>
      </c>
      <c r="F512" s="41">
        <v>1.9</v>
      </c>
      <c r="G512" s="41">
        <v>6</v>
      </c>
      <c r="H512" s="97">
        <v>1.6527777777810115E-2</v>
      </c>
      <c r="I512" s="98" t="s">
        <v>777</v>
      </c>
      <c r="J512" s="99">
        <v>23.8</v>
      </c>
      <c r="K512" s="100">
        <v>40500.68472222222</v>
      </c>
      <c r="L512" s="46">
        <v>149</v>
      </c>
      <c r="M512" s="101">
        <v>38674.703472222223</v>
      </c>
      <c r="N512" s="102">
        <v>15.1</v>
      </c>
      <c r="O512" s="46">
        <v>149</v>
      </c>
      <c r="P512" s="57">
        <v>15.1</v>
      </c>
      <c r="Q512" s="50">
        <v>0.39666666666666667</v>
      </c>
      <c r="R512" s="103">
        <v>149</v>
      </c>
      <c r="S512" s="104">
        <v>129.92711296840909</v>
      </c>
      <c r="T512" s="57">
        <v>183.2</v>
      </c>
      <c r="U512" s="113">
        <v>243.31671263860062</v>
      </c>
      <c r="V512" s="57">
        <v>133.9</v>
      </c>
      <c r="W512" s="57">
        <f t="shared" si="165"/>
        <v>3.9728870315909148</v>
      </c>
      <c r="X512" s="86">
        <f t="shared" si="166"/>
        <v>89.95244000000001</v>
      </c>
      <c r="Y512" s="86" t="str">
        <f t="shared" si="167"/>
        <v/>
      </c>
      <c r="Z512" s="44">
        <f t="shared" si="168"/>
        <v>0</v>
      </c>
      <c r="AA512" s="44" t="str">
        <f t="shared" si="169"/>
        <v>o</v>
      </c>
      <c r="AB512" s="89">
        <f t="shared" si="187"/>
        <v>43.947559999999996</v>
      </c>
      <c r="AC512" s="89">
        <f t="shared" si="187"/>
        <v>-4.3325599999999991</v>
      </c>
      <c r="AD512" s="44">
        <f t="shared" si="170"/>
        <v>1</v>
      </c>
      <c r="AE512" s="44">
        <v>1.6</v>
      </c>
      <c r="AF512" s="87">
        <f t="shared" si="177"/>
        <v>0</v>
      </c>
      <c r="AG512" s="44">
        <f t="shared" si="178"/>
        <v>0</v>
      </c>
      <c r="AH512" s="90">
        <f t="shared" si="171"/>
        <v>145.02711296840909</v>
      </c>
      <c r="AI512" s="91">
        <f t="shared" si="179"/>
        <v>59.047559999999997</v>
      </c>
      <c r="AJ512" s="82">
        <f t="shared" si="172"/>
        <v>10.767440000000001</v>
      </c>
      <c r="AK512" s="271">
        <f t="shared" si="180"/>
        <v>102</v>
      </c>
      <c r="AL512" s="271">
        <f>VLOOKUP(AK512,RevisedCalcs!$AE$65:$AJ$72,2,FALSE)</f>
        <v>18</v>
      </c>
      <c r="AM512" s="92" t="str">
        <f t="shared" si="173"/>
        <v>10 to 20</v>
      </c>
      <c r="AN512" s="93">
        <f t="shared" si="174"/>
        <v>0</v>
      </c>
      <c r="AO512" s="93" t="str">
        <f t="shared" si="181"/>
        <v>o</v>
      </c>
      <c r="AP512" s="94" t="str">
        <f t="shared" si="175"/>
        <v/>
      </c>
      <c r="AQ512" s="54">
        <v>0</v>
      </c>
      <c r="AR512" s="214">
        <f t="shared" si="176"/>
        <v>0</v>
      </c>
      <c r="AS512" s="214">
        <f t="shared" si="182"/>
        <v>0</v>
      </c>
      <c r="AT512" s="282">
        <f t="shared" si="183"/>
        <v>7.3333333333333321</v>
      </c>
      <c r="AU512" s="268">
        <f>IF(F512&gt;0,RevisedCalcs!$AB$53*F512,"")</f>
        <v>0.26495358067965036</v>
      </c>
      <c r="AV512" s="268" t="str">
        <f>IF(AU512&lt;&gt;"","",SUMIFS(RevisedCalcs!$AF$6:$BN$6,RevisedCalcs!$AF$4:$BN$4,"&lt;="&amp;AT512)/10^3*VLOOKUP(AK512,RevisedCalcs!$AE$65:$AJ$72,6,FALSE))</f>
        <v/>
      </c>
      <c r="AW512" s="270" t="str">
        <f ca="1">IF(AU512="","",IF(AR512=1,-AU512*OFFSET(RevisedCalcs!$AD$79,0,MATCH(E511*24*60,RevisedCalcs!$AE$80:$AI$80,1)),""))</f>
        <v/>
      </c>
      <c r="AX512" s="268">
        <f t="shared" ca="1" si="184"/>
        <v>0.26495358067965036</v>
      </c>
    </row>
    <row r="513" spans="1:50" x14ac:dyDescent="0.3">
      <c r="A513" s="41" t="s">
        <v>769</v>
      </c>
      <c r="B513" s="42">
        <v>10</v>
      </c>
      <c r="C513" s="68" t="s">
        <v>247</v>
      </c>
      <c r="D513" s="95">
        <v>38674.692361111112</v>
      </c>
      <c r="E513" s="96">
        <v>8.7962962962962968E-3</v>
      </c>
      <c r="F513" s="41">
        <v>4.9000000000000004</v>
      </c>
      <c r="G513" s="41">
        <v>6</v>
      </c>
      <c r="H513" s="97">
        <v>2.5462963021709584E-3</v>
      </c>
      <c r="I513" s="98" t="s">
        <v>778</v>
      </c>
      <c r="J513" s="99">
        <v>3.6666666666666665</v>
      </c>
      <c r="K513" s="100">
        <v>40500.692361111112</v>
      </c>
      <c r="L513" s="46">
        <v>174.2</v>
      </c>
      <c r="M513" s="101">
        <v>38674.703472222223</v>
      </c>
      <c r="N513" s="102">
        <v>15.1</v>
      </c>
      <c r="O513" s="46">
        <v>174.2</v>
      </c>
      <c r="P513" s="57">
        <v>15.1</v>
      </c>
      <c r="Q513" s="50">
        <v>6.1111111111111109E-2</v>
      </c>
      <c r="R513" s="103">
        <v>174.2</v>
      </c>
      <c r="S513" s="104">
        <v>161.55974504908284</v>
      </c>
      <c r="T513" s="57">
        <v>183.2</v>
      </c>
      <c r="U513" s="113">
        <v>243.95125069919382</v>
      </c>
      <c r="V513" s="57">
        <v>159.1</v>
      </c>
      <c r="W513" s="57">
        <f t="shared" si="165"/>
        <v>2.4597450490828408</v>
      </c>
      <c r="X513" s="86">
        <f t="shared" si="166"/>
        <v>115.15244</v>
      </c>
      <c r="Y513" s="86" t="str">
        <f t="shared" si="167"/>
        <v/>
      </c>
      <c r="Z513" s="44">
        <f t="shared" si="168"/>
        <v>0</v>
      </c>
      <c r="AA513" s="44" t="str">
        <f t="shared" si="169"/>
        <v>o</v>
      </c>
      <c r="AB513" s="89">
        <f t="shared" si="187"/>
        <v>43.947559999999996</v>
      </c>
      <c r="AC513" s="89">
        <f t="shared" si="187"/>
        <v>-4.3325599999999991</v>
      </c>
      <c r="AD513" s="44">
        <f t="shared" si="170"/>
        <v>1</v>
      </c>
      <c r="AE513" s="44">
        <v>1.6</v>
      </c>
      <c r="AF513" s="87">
        <f t="shared" si="177"/>
        <v>0</v>
      </c>
      <c r="AG513" s="44">
        <f t="shared" si="178"/>
        <v>0</v>
      </c>
      <c r="AH513" s="90">
        <f t="shared" si="171"/>
        <v>176.65974504908283</v>
      </c>
      <c r="AI513" s="91">
        <f t="shared" si="179"/>
        <v>59.047559999999997</v>
      </c>
      <c r="AJ513" s="82">
        <f t="shared" si="172"/>
        <v>10.767440000000001</v>
      </c>
      <c r="AK513" s="271">
        <f t="shared" si="180"/>
        <v>101</v>
      </c>
      <c r="AL513" s="271">
        <f>VLOOKUP(AK513,RevisedCalcs!$AE$65:$AJ$72,2,FALSE)</f>
        <v>3</v>
      </c>
      <c r="AM513" s="92" t="str">
        <f t="shared" si="173"/>
        <v>10 to 20</v>
      </c>
      <c r="AN513" s="93">
        <f t="shared" si="174"/>
        <v>0</v>
      </c>
      <c r="AO513" s="93" t="str">
        <f t="shared" si="181"/>
        <v>o</v>
      </c>
      <c r="AP513" s="94" t="str">
        <f t="shared" si="175"/>
        <v/>
      </c>
      <c r="AQ513" s="54">
        <v>0</v>
      </c>
      <c r="AR513" s="214">
        <f t="shared" si="176"/>
        <v>0</v>
      </c>
      <c r="AS513" s="214">
        <f t="shared" si="182"/>
        <v>0</v>
      </c>
      <c r="AT513" s="282">
        <f t="shared" si="183"/>
        <v>12.666666666666668</v>
      </c>
      <c r="AU513" s="268">
        <f>IF(F513&gt;0,RevisedCalcs!$AB$53*F513,"")</f>
        <v>0.68330133964751949</v>
      </c>
      <c r="AV513" s="268" t="str">
        <f>IF(AU513&lt;&gt;"","",SUMIFS(RevisedCalcs!$AF$6:$BN$6,RevisedCalcs!$AF$4:$BN$4,"&lt;="&amp;AT513)/10^3*VLOOKUP(AK513,RevisedCalcs!$AE$65:$AJ$72,6,FALSE))</f>
        <v/>
      </c>
      <c r="AW513" s="270" t="str">
        <f ca="1">IF(AU513="","",IF(AR513=1,-AU513*OFFSET(RevisedCalcs!$AD$79,0,MATCH(E512*24*60,RevisedCalcs!$AE$80:$AI$80,1)),""))</f>
        <v/>
      </c>
      <c r="AX513" s="268">
        <f t="shared" ca="1" si="184"/>
        <v>0.68330133964751949</v>
      </c>
    </row>
    <row r="514" spans="1:50" x14ac:dyDescent="0.3">
      <c r="A514" s="41" t="s">
        <v>769</v>
      </c>
      <c r="B514" s="42">
        <v>11</v>
      </c>
      <c r="C514" s="68" t="s">
        <v>249</v>
      </c>
      <c r="D514" s="95">
        <v>38674.711111111108</v>
      </c>
      <c r="E514" s="96">
        <v>8.0439814814814818E-3</v>
      </c>
      <c r="F514" s="41">
        <v>0.9</v>
      </c>
      <c r="G514" s="41">
        <v>6</v>
      </c>
      <c r="H514" s="97">
        <v>9.9537037021946162E-3</v>
      </c>
      <c r="I514" s="98" t="s">
        <v>779</v>
      </c>
      <c r="J514" s="99">
        <v>14.333333333333334</v>
      </c>
      <c r="K514" s="100">
        <v>40500.711111111108</v>
      </c>
      <c r="L514" s="46">
        <v>165.2</v>
      </c>
      <c r="M514" s="101">
        <v>38674.703472222223</v>
      </c>
      <c r="N514" s="102">
        <v>15.1</v>
      </c>
      <c r="O514" s="46">
        <v>165.2</v>
      </c>
      <c r="P514" s="57">
        <v>15.1</v>
      </c>
      <c r="Q514" s="50">
        <v>0.2388888888888889</v>
      </c>
      <c r="R514" s="103">
        <v>165.2</v>
      </c>
      <c r="S514" s="104">
        <v>143.94489722620705</v>
      </c>
      <c r="T514" s="57">
        <v>183.2</v>
      </c>
      <c r="U514" s="113">
        <v>243.61480135657692</v>
      </c>
      <c r="V514" s="57">
        <v>150.1</v>
      </c>
      <c r="W514" s="57">
        <f t="shared" si="165"/>
        <v>6.1551027737929473</v>
      </c>
      <c r="X514" s="86">
        <f t="shared" si="166"/>
        <v>106.15244</v>
      </c>
      <c r="Y514" s="86" t="str">
        <f t="shared" si="167"/>
        <v/>
      </c>
      <c r="Z514" s="44">
        <f t="shared" si="168"/>
        <v>0</v>
      </c>
      <c r="AA514" s="44" t="str">
        <f t="shared" si="169"/>
        <v>o</v>
      </c>
      <c r="AB514" s="89">
        <f t="shared" si="187"/>
        <v>43.947559999999996</v>
      </c>
      <c r="AC514" s="89">
        <f t="shared" si="187"/>
        <v>-4.3325599999999991</v>
      </c>
      <c r="AD514" s="44">
        <f t="shared" si="170"/>
        <v>1</v>
      </c>
      <c r="AE514" s="44">
        <v>1.6</v>
      </c>
      <c r="AF514" s="87">
        <f t="shared" si="177"/>
        <v>0</v>
      </c>
      <c r="AG514" s="44">
        <f t="shared" si="178"/>
        <v>0</v>
      </c>
      <c r="AH514" s="90">
        <f t="shared" si="171"/>
        <v>159.04489722620704</v>
      </c>
      <c r="AI514" s="91">
        <f t="shared" si="179"/>
        <v>59.047559999999997</v>
      </c>
      <c r="AJ514" s="82">
        <f t="shared" si="172"/>
        <v>10.767440000000001</v>
      </c>
      <c r="AK514" s="271">
        <f t="shared" si="180"/>
        <v>102</v>
      </c>
      <c r="AL514" s="271">
        <f>VLOOKUP(AK514,RevisedCalcs!$AE$65:$AJ$72,2,FALSE)</f>
        <v>18</v>
      </c>
      <c r="AM514" s="92" t="str">
        <f t="shared" si="173"/>
        <v>10 to 20</v>
      </c>
      <c r="AN514" s="93">
        <f t="shared" si="174"/>
        <v>0</v>
      </c>
      <c r="AO514" s="93" t="str">
        <f t="shared" si="181"/>
        <v>o</v>
      </c>
      <c r="AP514" s="94" t="str">
        <f t="shared" si="175"/>
        <v/>
      </c>
      <c r="AQ514" s="54">
        <v>0</v>
      </c>
      <c r="AR514" s="214">
        <f t="shared" si="176"/>
        <v>0</v>
      </c>
      <c r="AS514" s="214">
        <f t="shared" si="182"/>
        <v>0</v>
      </c>
      <c r="AT514" s="282">
        <f t="shared" si="183"/>
        <v>11.583333333333334</v>
      </c>
      <c r="AU514" s="268">
        <f>IF(F514&gt;0,RevisedCalcs!$AB$53*F514,"")</f>
        <v>0.12550432769036071</v>
      </c>
      <c r="AV514" s="268" t="str">
        <f>IF(AU514&lt;&gt;"","",SUMIFS(RevisedCalcs!$AF$6:$BN$6,RevisedCalcs!$AF$4:$BN$4,"&lt;="&amp;AT514)/10^3*VLOOKUP(AK514,RevisedCalcs!$AE$65:$AJ$72,6,FALSE))</f>
        <v/>
      </c>
      <c r="AW514" s="270" t="str">
        <f ca="1">IF(AU514="","",IF(AR514=1,-AU514*OFFSET(RevisedCalcs!$AD$79,0,MATCH(E513*24*60,RevisedCalcs!$AE$80:$AI$80,1)),""))</f>
        <v/>
      </c>
      <c r="AX514" s="268">
        <f t="shared" ca="1" si="184"/>
        <v>0.12550432769036071</v>
      </c>
    </row>
    <row r="515" spans="1:50" x14ac:dyDescent="0.3">
      <c r="A515" s="41" t="s">
        <v>769</v>
      </c>
      <c r="B515" s="42">
        <v>12</v>
      </c>
      <c r="C515" s="68" t="s">
        <v>251</v>
      </c>
      <c r="D515" s="95">
        <v>38674.738194444442</v>
      </c>
      <c r="E515" s="96">
        <v>2.5231481481481483E-2</v>
      </c>
      <c r="F515" s="41">
        <v>5.7</v>
      </c>
      <c r="G515" s="41">
        <v>6</v>
      </c>
      <c r="H515" s="97">
        <v>1.9039351849642117E-2</v>
      </c>
      <c r="I515" s="98" t="s">
        <v>780</v>
      </c>
      <c r="J515" s="99">
        <v>27.416666666666668</v>
      </c>
      <c r="K515" s="100">
        <v>40500.738194444442</v>
      </c>
      <c r="L515" s="46">
        <v>149</v>
      </c>
      <c r="M515" s="101">
        <v>38674.745138888888</v>
      </c>
      <c r="N515" s="102">
        <v>12</v>
      </c>
      <c r="O515" s="46">
        <v>149</v>
      </c>
      <c r="P515" s="57">
        <v>12</v>
      </c>
      <c r="Q515" s="50">
        <v>0.45694444444444449</v>
      </c>
      <c r="R515" s="103">
        <v>149</v>
      </c>
      <c r="S515" s="104">
        <v>127.24370251081928</v>
      </c>
      <c r="T515" s="57">
        <v>183.2</v>
      </c>
      <c r="U515" s="113">
        <v>243.20295661589313</v>
      </c>
      <c r="V515" s="57">
        <v>137</v>
      </c>
      <c r="W515" s="57">
        <f t="shared" si="165"/>
        <v>9.7562974891807244</v>
      </c>
      <c r="X515" s="86">
        <f t="shared" si="166"/>
        <v>91.519800000000004</v>
      </c>
      <c r="Y515" s="86" t="str">
        <f t="shared" si="167"/>
        <v/>
      </c>
      <c r="Z515" s="44">
        <f t="shared" si="168"/>
        <v>0</v>
      </c>
      <c r="AA515" s="44" t="str">
        <f t="shared" si="169"/>
        <v>o</v>
      </c>
      <c r="AB515" s="89">
        <f t="shared" si="187"/>
        <v>45.480199999999996</v>
      </c>
      <c r="AC515" s="89">
        <f t="shared" si="187"/>
        <v>-3.4967999999999986</v>
      </c>
      <c r="AD515" s="44">
        <f t="shared" si="170"/>
        <v>1</v>
      </c>
      <c r="AE515" s="44">
        <v>1.6</v>
      </c>
      <c r="AF515" s="87">
        <f t="shared" si="177"/>
        <v>0</v>
      </c>
      <c r="AG515" s="44">
        <f t="shared" si="178"/>
        <v>0</v>
      </c>
      <c r="AH515" s="90">
        <f t="shared" si="171"/>
        <v>139.24370251081928</v>
      </c>
      <c r="AI515" s="91">
        <f t="shared" si="179"/>
        <v>57.480199999999996</v>
      </c>
      <c r="AJ515" s="82">
        <f t="shared" si="172"/>
        <v>8.5032000000000014</v>
      </c>
      <c r="AK515" s="271">
        <f t="shared" si="180"/>
        <v>102</v>
      </c>
      <c r="AL515" s="271">
        <f>VLOOKUP(AK515,RevisedCalcs!$AE$65:$AJ$72,2,FALSE)</f>
        <v>18</v>
      </c>
      <c r="AM515" s="92" t="str">
        <f t="shared" si="173"/>
        <v>10 to 20</v>
      </c>
      <c r="AN515" s="93">
        <f t="shared" si="174"/>
        <v>0</v>
      </c>
      <c r="AO515" s="93" t="str">
        <f t="shared" si="181"/>
        <v>o</v>
      </c>
      <c r="AP515" s="94" t="str">
        <f t="shared" si="175"/>
        <v/>
      </c>
      <c r="AQ515" s="54">
        <v>0</v>
      </c>
      <c r="AR515" s="214">
        <f t="shared" si="176"/>
        <v>0</v>
      </c>
      <c r="AS515" s="214">
        <f t="shared" si="182"/>
        <v>0</v>
      </c>
      <c r="AT515" s="282">
        <f t="shared" si="183"/>
        <v>36.333333333333336</v>
      </c>
      <c r="AU515" s="268">
        <f>IF(F515&gt;0,RevisedCalcs!$AB$53*F515,"")</f>
        <v>0.79486074203895118</v>
      </c>
      <c r="AV515" s="268" t="str">
        <f>IF(AU515&lt;&gt;"","",SUMIFS(RevisedCalcs!$AF$6:$BN$6,RevisedCalcs!$AF$4:$BN$4,"&lt;="&amp;AT515)/10^3*VLOOKUP(AK515,RevisedCalcs!$AE$65:$AJ$72,6,FALSE))</f>
        <v/>
      </c>
      <c r="AW515" s="270" t="str">
        <f ca="1">IF(AU515="","",IF(AR515=1,-AU515*OFFSET(RevisedCalcs!$AD$79,0,MATCH(E514*24*60,RevisedCalcs!$AE$80:$AI$80,1)),""))</f>
        <v/>
      </c>
      <c r="AX515" s="268">
        <f t="shared" ca="1" si="184"/>
        <v>0.79486074203895118</v>
      </c>
    </row>
    <row r="516" spans="1:50" x14ac:dyDescent="0.3">
      <c r="A516" s="41" t="s">
        <v>769</v>
      </c>
      <c r="B516" s="42">
        <v>13</v>
      </c>
      <c r="C516" s="68" t="s">
        <v>253</v>
      </c>
      <c r="D516" s="95">
        <v>38674.844444444447</v>
      </c>
      <c r="E516" s="96">
        <v>4.31712962962963E-3</v>
      </c>
      <c r="F516" s="41">
        <v>1</v>
      </c>
      <c r="G516" s="41">
        <v>6</v>
      </c>
      <c r="H516" s="97">
        <v>8.1018518525524996E-2</v>
      </c>
      <c r="I516" s="98" t="s">
        <v>781</v>
      </c>
      <c r="J516" s="99">
        <v>116.66666666666667</v>
      </c>
      <c r="K516" s="100">
        <v>40500.844444444447</v>
      </c>
      <c r="L516" s="46">
        <v>111.2</v>
      </c>
      <c r="M516" s="101">
        <v>38674.828472222223</v>
      </c>
      <c r="N516" s="102">
        <v>14</v>
      </c>
      <c r="O516" s="46">
        <v>111.2</v>
      </c>
      <c r="P516" s="57">
        <v>14</v>
      </c>
      <c r="Q516" s="50">
        <v>1.9444444444444444</v>
      </c>
      <c r="R516" s="103">
        <v>111.2</v>
      </c>
      <c r="S516" s="104">
        <v>47.866114676953977</v>
      </c>
      <c r="T516" s="57">
        <v>181.4</v>
      </c>
      <c r="U516" s="113">
        <v>240.41777527908832</v>
      </c>
      <c r="V516" s="57">
        <v>97.2</v>
      </c>
      <c r="W516" s="57">
        <f t="shared" si="165"/>
        <v>49.333885323046026</v>
      </c>
      <c r="X516" s="86">
        <f t="shared" si="166"/>
        <v>52.708600000000004</v>
      </c>
      <c r="Y516" s="86" t="str">
        <f t="shared" si="167"/>
        <v/>
      </c>
      <c r="Z516" s="44">
        <f t="shared" si="168"/>
        <v>0</v>
      </c>
      <c r="AA516" s="44" t="str">
        <f t="shared" si="169"/>
        <v>o</v>
      </c>
      <c r="AB516" s="89">
        <f t="shared" si="187"/>
        <v>44.491399999999999</v>
      </c>
      <c r="AC516" s="89">
        <f t="shared" si="187"/>
        <v>-4.0359999999999996</v>
      </c>
      <c r="AD516" s="44">
        <f t="shared" si="170"/>
        <v>1</v>
      </c>
      <c r="AE516" s="44">
        <v>1.6</v>
      </c>
      <c r="AF516" s="87">
        <f t="shared" si="177"/>
        <v>1</v>
      </c>
      <c r="AG516" s="44">
        <f t="shared" si="178"/>
        <v>0</v>
      </c>
      <c r="AH516" s="90">
        <f t="shared" si="171"/>
        <v>61.866114676953977</v>
      </c>
      <c r="AI516" s="91">
        <f t="shared" si="179"/>
        <v>58.491399999999999</v>
      </c>
      <c r="AJ516" s="82">
        <f t="shared" si="172"/>
        <v>9.9640000000000004</v>
      </c>
      <c r="AK516" s="271">
        <f t="shared" si="180"/>
        <v>105</v>
      </c>
      <c r="AL516" s="271">
        <f>VLOOKUP(AK516,RevisedCalcs!$AE$65:$AJ$72,2,FALSE)</f>
        <v>105</v>
      </c>
      <c r="AM516" s="92" t="str">
        <f t="shared" si="173"/>
        <v>10 to 20</v>
      </c>
      <c r="AN516" s="93">
        <f t="shared" si="174"/>
        <v>0</v>
      </c>
      <c r="AO516" s="93" t="str">
        <f t="shared" si="181"/>
        <v>o</v>
      </c>
      <c r="AP516" s="94" t="str">
        <f t="shared" si="175"/>
        <v/>
      </c>
      <c r="AQ516" s="54">
        <v>0</v>
      </c>
      <c r="AR516" s="214">
        <f t="shared" si="176"/>
        <v>0</v>
      </c>
      <c r="AS516" s="214">
        <f t="shared" si="182"/>
        <v>0</v>
      </c>
      <c r="AT516" s="282">
        <f t="shared" si="183"/>
        <v>6.2166666666666677</v>
      </c>
      <c r="AU516" s="268">
        <f>IF(F516&gt;0,RevisedCalcs!$AB$53*F516,"")</f>
        <v>0.13944925298928967</v>
      </c>
      <c r="AV516" s="268" t="str">
        <f>IF(AU516&lt;&gt;"","",SUMIFS(RevisedCalcs!$AF$6:$BN$6,RevisedCalcs!$AF$4:$BN$4,"&lt;="&amp;AT516)/10^3*VLOOKUP(AK516,RevisedCalcs!$AE$65:$AJ$72,6,FALSE))</f>
        <v/>
      </c>
      <c r="AW516" s="270" t="str">
        <f ca="1">IF(AU516="","",IF(AR516=1,-AU516*OFFSET(RevisedCalcs!$AD$79,0,MATCH(E515*24*60,RevisedCalcs!$AE$80:$AI$80,1)),""))</f>
        <v/>
      </c>
      <c r="AX516" s="268">
        <f t="shared" ca="1" si="184"/>
        <v>0.13944925298928967</v>
      </c>
    </row>
    <row r="517" spans="1:50" x14ac:dyDescent="0.3">
      <c r="A517" s="41" t="s">
        <v>769</v>
      </c>
      <c r="B517" s="42">
        <v>14</v>
      </c>
      <c r="C517" s="68" t="s">
        <v>255</v>
      </c>
      <c r="D517" s="95">
        <v>38674.98333333333</v>
      </c>
      <c r="E517" s="96">
        <v>1.4131944444444445E-2</v>
      </c>
      <c r="F517" s="41">
        <v>0.9</v>
      </c>
      <c r="G517" s="41">
        <v>6</v>
      </c>
      <c r="H517" s="97">
        <v>0.13457175925577758</v>
      </c>
      <c r="I517" s="98" t="s">
        <v>782</v>
      </c>
      <c r="J517" s="99">
        <v>193.78333333333333</v>
      </c>
      <c r="K517" s="100">
        <v>40500.98333333333</v>
      </c>
      <c r="L517" s="46">
        <v>55.4</v>
      </c>
      <c r="M517" s="101">
        <v>38674.995138888888</v>
      </c>
      <c r="N517" s="102">
        <v>14</v>
      </c>
      <c r="O517" s="46">
        <v>55.4</v>
      </c>
      <c r="P517" s="57">
        <v>14</v>
      </c>
      <c r="Q517" s="50">
        <v>3.2297222222222222</v>
      </c>
      <c r="R517" s="103">
        <v>55.4</v>
      </c>
      <c r="S517" s="104">
        <v>20.554610890338303</v>
      </c>
      <c r="T517" s="57">
        <v>183.2</v>
      </c>
      <c r="U517" s="113">
        <v>238.04499765893226</v>
      </c>
      <c r="V517" s="57">
        <v>41.4</v>
      </c>
      <c r="W517" s="57">
        <f t="shared" si="165"/>
        <v>20.845389109661696</v>
      </c>
      <c r="X517" s="86">
        <f t="shared" si="166"/>
        <v>3.0914000000000001</v>
      </c>
      <c r="Y517" s="86" t="str">
        <f t="shared" si="167"/>
        <v/>
      </c>
      <c r="Z517" s="44">
        <f t="shared" si="168"/>
        <v>1</v>
      </c>
      <c r="AA517" s="44" t="str">
        <f t="shared" si="169"/>
        <v>+</v>
      </c>
      <c r="AB517" s="89">
        <f t="shared" si="187"/>
        <v>44.491399999999999</v>
      </c>
      <c r="AC517" s="89">
        <f t="shared" si="187"/>
        <v>-4.0359999999999996</v>
      </c>
      <c r="AD517" s="44">
        <f t="shared" si="170"/>
        <v>1</v>
      </c>
      <c r="AE517" s="44">
        <v>1.6</v>
      </c>
      <c r="AF517" s="87">
        <f t="shared" si="177"/>
        <v>1</v>
      </c>
      <c r="AG517" s="44">
        <f t="shared" si="178"/>
        <v>0</v>
      </c>
      <c r="AH517" s="90">
        <f t="shared" si="171"/>
        <v>34.554610890338303</v>
      </c>
      <c r="AI517" s="91">
        <f t="shared" si="179"/>
        <v>58.491399999999999</v>
      </c>
      <c r="AJ517" s="82">
        <f t="shared" si="172"/>
        <v>9.9640000000000004</v>
      </c>
      <c r="AK517" s="271">
        <f t="shared" si="180"/>
        <v>106</v>
      </c>
      <c r="AL517" s="271">
        <f>VLOOKUP(AK517,RevisedCalcs!$AE$65:$AJ$72,2,FALSE)</f>
        <v>240</v>
      </c>
      <c r="AM517" s="92" t="str">
        <f t="shared" si="173"/>
        <v>10 to 20</v>
      </c>
      <c r="AN517" s="93">
        <f t="shared" si="174"/>
        <v>1</v>
      </c>
      <c r="AO517" s="93" t="str">
        <f t="shared" si="181"/>
        <v>+</v>
      </c>
      <c r="AP517" s="94" t="str">
        <f t="shared" si="175"/>
        <v/>
      </c>
      <c r="AQ517" s="54">
        <v>0</v>
      </c>
      <c r="AR517" s="214">
        <f t="shared" si="176"/>
        <v>0</v>
      </c>
      <c r="AS517" s="214">
        <f t="shared" si="182"/>
        <v>0</v>
      </c>
      <c r="AT517" s="282">
        <f t="shared" si="183"/>
        <v>20.350000000000001</v>
      </c>
      <c r="AU517" s="268">
        <f>IF(F517&gt;0,RevisedCalcs!$AB$53*F517,"")</f>
        <v>0.12550432769036071</v>
      </c>
      <c r="AV517" s="268" t="str">
        <f>IF(AU517&lt;&gt;"","",SUMIFS(RevisedCalcs!$AF$6:$BN$6,RevisedCalcs!$AF$4:$BN$4,"&lt;="&amp;AT517)/10^3*VLOOKUP(AK517,RevisedCalcs!$AE$65:$AJ$72,6,FALSE))</f>
        <v/>
      </c>
      <c r="AW517" s="270" t="str">
        <f ca="1">IF(AU517="","",IF(AR517=1,-AU517*OFFSET(RevisedCalcs!$AD$79,0,MATCH(E516*24*60,RevisedCalcs!$AE$80:$AI$80,1)),""))</f>
        <v/>
      </c>
      <c r="AX517" s="268">
        <f t="shared" ca="1" si="184"/>
        <v>0.12550432769036071</v>
      </c>
    </row>
    <row r="518" spans="1:50" x14ac:dyDescent="0.3">
      <c r="A518" s="41" t="s">
        <v>769</v>
      </c>
      <c r="B518" s="42">
        <v>15</v>
      </c>
      <c r="C518" s="68" t="s">
        <v>257</v>
      </c>
      <c r="D518" s="95">
        <v>38675.65</v>
      </c>
      <c r="E518" s="96">
        <v>8.1828703703703699E-3</v>
      </c>
      <c r="F518" s="41">
        <v>1.7</v>
      </c>
      <c r="G518" s="41">
        <v>7</v>
      </c>
      <c r="H518" s="97">
        <v>0.6525347222268465</v>
      </c>
      <c r="I518" s="98" t="s">
        <v>783</v>
      </c>
      <c r="J518" s="99">
        <v>939.65</v>
      </c>
      <c r="K518" s="100">
        <v>40501.65</v>
      </c>
      <c r="L518" s="46">
        <v>59</v>
      </c>
      <c r="M518" s="101">
        <v>38675.661805555559</v>
      </c>
      <c r="N518" s="102">
        <v>3.9</v>
      </c>
      <c r="O518" s="46">
        <v>59</v>
      </c>
      <c r="P518" s="57">
        <v>3.9</v>
      </c>
      <c r="Q518" s="50">
        <v>15.660833333333333</v>
      </c>
      <c r="R518" s="103">
        <v>59</v>
      </c>
      <c r="S518" s="104">
        <v>6.8692986605025652E-3</v>
      </c>
      <c r="T518" s="57">
        <v>168.8</v>
      </c>
      <c r="U518" s="113">
        <v>216.63056678232081</v>
      </c>
      <c r="V518" s="86">
        <v>55.1</v>
      </c>
      <c r="W518" s="86">
        <f t="shared" si="165"/>
        <v>55.093130701339497</v>
      </c>
      <c r="X518" s="86">
        <f t="shared" si="166"/>
        <v>5.615160000000003</v>
      </c>
      <c r="Y518" s="86" t="str">
        <f t="shared" si="167"/>
        <v>Y</v>
      </c>
      <c r="Z518" s="88">
        <f t="shared" si="168"/>
        <v>1</v>
      </c>
      <c r="AA518" s="88" t="str">
        <f t="shared" si="169"/>
        <v>+</v>
      </c>
      <c r="AB518" s="89">
        <f t="shared" si="187"/>
        <v>49.484839999999998</v>
      </c>
      <c r="AC518" s="89">
        <f t="shared" si="187"/>
        <v>-1.31304</v>
      </c>
      <c r="AD518" s="88">
        <f t="shared" si="170"/>
        <v>1</v>
      </c>
      <c r="AE518" s="88">
        <v>1.6</v>
      </c>
      <c r="AF518" s="87">
        <f t="shared" si="177"/>
        <v>1</v>
      </c>
      <c r="AG518" s="88">
        <f t="shared" si="178"/>
        <v>1</v>
      </c>
      <c r="AH518" s="90">
        <f t="shared" si="171"/>
        <v>3.9068692986605025</v>
      </c>
      <c r="AI518" s="91">
        <f t="shared" si="179"/>
        <v>53.384839999999997</v>
      </c>
      <c r="AJ518" s="82">
        <f t="shared" si="172"/>
        <v>2.5869599999999999</v>
      </c>
      <c r="AK518" s="271">
        <f t="shared" si="180"/>
        <v>108</v>
      </c>
      <c r="AL518" s="271">
        <f>VLOOKUP(AK518,RevisedCalcs!$AE$65:$AJ$72,2,FALSE)</f>
        <v>720</v>
      </c>
      <c r="AM518" s="92" t="str">
        <f t="shared" si="173"/>
        <v>0 to 10</v>
      </c>
      <c r="AN518" s="93">
        <f t="shared" si="174"/>
        <v>1</v>
      </c>
      <c r="AO518" s="93" t="str">
        <f t="shared" si="181"/>
        <v>+</v>
      </c>
      <c r="AP518" s="94" t="str">
        <f t="shared" si="175"/>
        <v/>
      </c>
      <c r="AQ518" s="54">
        <v>0</v>
      </c>
      <c r="AR518" s="214">
        <f t="shared" si="176"/>
        <v>0</v>
      </c>
      <c r="AS518" s="214">
        <f t="shared" si="182"/>
        <v>0</v>
      </c>
      <c r="AT518" s="282">
        <f t="shared" si="183"/>
        <v>11.783333333333333</v>
      </c>
      <c r="AU518" s="268">
        <f>IF(F518&gt;0,RevisedCalcs!$AB$53*F518,"")</f>
        <v>0.23706373008179243</v>
      </c>
      <c r="AV518" s="268" t="str">
        <f>IF(AU518&lt;&gt;"","",SUMIFS(RevisedCalcs!$AF$6:$BN$6,RevisedCalcs!$AF$4:$BN$4,"&lt;="&amp;AT518)/10^3*VLOOKUP(AK518,RevisedCalcs!$AE$65:$AJ$72,6,FALSE))</f>
        <v/>
      </c>
      <c r="AW518" s="270" t="str">
        <f ca="1">IF(AU518="","",IF(AR518=1,-AU518*OFFSET(RevisedCalcs!$AD$79,0,MATCH(E517*24*60,RevisedCalcs!$AE$80:$AI$80,1)),""))</f>
        <v/>
      </c>
      <c r="AX518" s="268">
        <f t="shared" ca="1" si="184"/>
        <v>0.23706373008179243</v>
      </c>
    </row>
    <row r="519" spans="1:50" x14ac:dyDescent="0.3">
      <c r="A519" s="41" t="s">
        <v>769</v>
      </c>
      <c r="B519" s="42">
        <v>16</v>
      </c>
      <c r="C519" s="68" t="s">
        <v>259</v>
      </c>
      <c r="D519" s="95">
        <v>38676.381249999999</v>
      </c>
      <c r="E519" s="96">
        <v>6.030092592592593E-3</v>
      </c>
      <c r="F519" s="41">
        <v>1.9</v>
      </c>
      <c r="G519" s="41">
        <v>1</v>
      </c>
      <c r="H519" s="97">
        <v>0.72306712962745223</v>
      </c>
      <c r="I519" s="98" t="s">
        <v>784</v>
      </c>
      <c r="J519" s="99">
        <v>1041.2166666666667</v>
      </c>
      <c r="K519" s="100">
        <v>40502.381249999999</v>
      </c>
      <c r="L519" s="46">
        <v>53.6</v>
      </c>
      <c r="M519" s="101">
        <v>38676.370138888888</v>
      </c>
      <c r="N519" s="102">
        <v>-13</v>
      </c>
      <c r="O519" s="46">
        <v>53.6</v>
      </c>
      <c r="P519" s="57">
        <v>-13</v>
      </c>
      <c r="Q519" s="50">
        <v>17.35361111111111</v>
      </c>
      <c r="R519" s="103">
        <v>53.6</v>
      </c>
      <c r="S519" s="104">
        <v>2.3202182289292494E-3</v>
      </c>
      <c r="T519" s="57">
        <v>165.2</v>
      </c>
      <c r="U519" s="113">
        <v>213.91875689702036</v>
      </c>
      <c r="V519" s="86">
        <v>66.599999999999994</v>
      </c>
      <c r="W519" s="86">
        <f t="shared" ref="W519:W582" si="188">ABS(S519-V519)</f>
        <v>66.597679781771063</v>
      </c>
      <c r="X519" s="86">
        <f t="shared" ref="X519:X582" si="189">ABS(AB519-V519)</f>
        <v>8.7597999999999985</v>
      </c>
      <c r="Y519" s="86" t="str">
        <f t="shared" ref="Y519:Y582" si="190">IF(B519=2,"",IF(INT(D519)&lt;&gt;INT(D518),"Y",""))</f>
        <v>Y</v>
      </c>
      <c r="Z519" s="88">
        <f t="shared" ref="Z519:Z582" si="191">IF(X519&lt;W519,1,0)</f>
        <v>1</v>
      </c>
      <c r="AA519" s="88" t="str">
        <f t="shared" ref="AA519:AA582" si="192">IF($Z519=1,"+","o")</f>
        <v>+</v>
      </c>
      <c r="AB519" s="89">
        <f t="shared" si="187"/>
        <v>57.840199999999996</v>
      </c>
      <c r="AC519" s="89">
        <f t="shared" si="187"/>
        <v>3.2431999999999999</v>
      </c>
      <c r="AD519" s="88">
        <f t="shared" ref="AD519:AD582" si="193">IF(L519-N519&gt;$AD$5,1,0)</f>
        <v>1</v>
      </c>
      <c r="AE519" s="88">
        <v>1.6</v>
      </c>
      <c r="AF519" s="87">
        <f t="shared" si="177"/>
        <v>1</v>
      </c>
      <c r="AG519" s="88">
        <f t="shared" si="178"/>
        <v>1</v>
      </c>
      <c r="AH519" s="90">
        <f t="shared" ref="AH519:AH582" si="194">S519+P519</f>
        <v>-12.997679781771071</v>
      </c>
      <c r="AI519" s="91">
        <f t="shared" si="179"/>
        <v>44.840199999999996</v>
      </c>
      <c r="AJ519" s="82">
        <f t="shared" ref="AJ519:AJ582" si="195">AC519+P519</f>
        <v>-9.7568000000000001</v>
      </c>
      <c r="AK519" s="271">
        <f t="shared" si="180"/>
        <v>108</v>
      </c>
      <c r="AL519" s="271">
        <f>VLOOKUP(AK519,RevisedCalcs!$AE$65:$AJ$72,2,FALSE)</f>
        <v>720</v>
      </c>
      <c r="AM519" s="92" t="str">
        <f t="shared" ref="AM519:AM582" si="196">IF(P519&lt;-20,"&lt;-20",IF(P519&lt;-10,"-20 to -10",IF(P519&lt;0,"-10 to 0",IF(P519&lt;10,"0 to 10",IF(P519&lt;20,"10 to 20","&gt;=20")))))</f>
        <v>-20 to -10</v>
      </c>
      <c r="AN519" s="93">
        <f t="shared" ref="AN519:AN582" si="197">IF(OR(X519&lt;W519,AND(AF519=1,AG519=1)),1,0)</f>
        <v>1</v>
      </c>
      <c r="AO519" s="93" t="str">
        <f t="shared" si="181"/>
        <v>+</v>
      </c>
      <c r="AP519" s="94" t="str">
        <f t="shared" ref="AP519:AP582" si="198">IF(AN519&lt;&gt;Z519,"X","")</f>
        <v/>
      </c>
      <c r="AQ519" s="54">
        <v>0</v>
      </c>
      <c r="AR519" s="214">
        <f t="shared" ref="AR519:AR582" si="199">IF(AND(AQ518=1,J519&lt;=$AR$5),1,0)</f>
        <v>0</v>
      </c>
      <c r="AS519" s="214">
        <f t="shared" si="182"/>
        <v>0</v>
      </c>
      <c r="AT519" s="282">
        <f t="shared" si="183"/>
        <v>8.6833333333333336</v>
      </c>
      <c r="AU519" s="268">
        <f>IF(F519&gt;0,RevisedCalcs!$AB$53*F519,"")</f>
        <v>0.26495358067965036</v>
      </c>
      <c r="AV519" s="268" t="str">
        <f>IF(AU519&lt;&gt;"","",SUMIFS(RevisedCalcs!$AF$6:$BN$6,RevisedCalcs!$AF$4:$BN$4,"&lt;="&amp;AT519)/10^3*VLOOKUP(AK519,RevisedCalcs!$AE$65:$AJ$72,6,FALSE))</f>
        <v/>
      </c>
      <c r="AW519" s="270" t="str">
        <f ca="1">IF(AU519="","",IF(AR519=1,-AU519*OFFSET(RevisedCalcs!$AD$79,0,MATCH(E518*24*60,RevisedCalcs!$AE$80:$AI$80,1)),""))</f>
        <v/>
      </c>
      <c r="AX519" s="268">
        <f t="shared" ca="1" si="184"/>
        <v>0.26495358067965036</v>
      </c>
    </row>
    <row r="520" spans="1:50" x14ac:dyDescent="0.3">
      <c r="A520" s="41" t="s">
        <v>769</v>
      </c>
      <c r="B520" s="42">
        <v>17</v>
      </c>
      <c r="C520" s="68" t="s">
        <v>261</v>
      </c>
      <c r="D520" s="95">
        <v>38676.561111111114</v>
      </c>
      <c r="E520" s="96">
        <v>9.1550925925925931E-3</v>
      </c>
      <c r="F520" s="41">
        <v>1.8</v>
      </c>
      <c r="G520" s="41">
        <v>1</v>
      </c>
      <c r="H520" s="97">
        <v>0.17383101852465188</v>
      </c>
      <c r="I520" s="98" t="s">
        <v>785</v>
      </c>
      <c r="J520" s="99">
        <v>250.31666666666666</v>
      </c>
      <c r="K520" s="100">
        <v>40502.561111111114</v>
      </c>
      <c r="L520" s="46">
        <v>78.8</v>
      </c>
      <c r="M520" s="101">
        <v>38676.578472222223</v>
      </c>
      <c r="N520" s="102">
        <v>-13</v>
      </c>
      <c r="O520" s="46">
        <v>78.8</v>
      </c>
      <c r="P520" s="57">
        <v>-13</v>
      </c>
      <c r="Q520" s="50">
        <v>4.1719444444444447</v>
      </c>
      <c r="R520" s="103">
        <v>78.8</v>
      </c>
      <c r="S520" s="104">
        <v>11.866865342860383</v>
      </c>
      <c r="T520" s="57">
        <v>176</v>
      </c>
      <c r="U520" s="113">
        <v>236.32517728791782</v>
      </c>
      <c r="V520" s="57">
        <v>91.8</v>
      </c>
      <c r="W520" s="57">
        <f t="shared" si="188"/>
        <v>79.933134657139618</v>
      </c>
      <c r="X520" s="86">
        <f t="shared" si="189"/>
        <v>33.959800000000001</v>
      </c>
      <c r="Y520" s="86" t="str">
        <f t="shared" si="190"/>
        <v/>
      </c>
      <c r="Z520" s="44">
        <f t="shared" si="191"/>
        <v>1</v>
      </c>
      <c r="AA520" s="44" t="str">
        <f t="shared" si="192"/>
        <v>+</v>
      </c>
      <c r="AB520" s="89">
        <f t="shared" si="187"/>
        <v>57.840199999999996</v>
      </c>
      <c r="AC520" s="89">
        <f t="shared" si="187"/>
        <v>3.2431999999999999</v>
      </c>
      <c r="AD520" s="44">
        <f t="shared" si="193"/>
        <v>1</v>
      </c>
      <c r="AE520" s="44">
        <v>1.6</v>
      </c>
      <c r="AF520" s="87">
        <f t="shared" ref="AF520:AF583" si="200">IF(R520-AH520&gt;$AF$5,1,0)</f>
        <v>1</v>
      </c>
      <c r="AG520" s="44">
        <f t="shared" ref="AG520:AG583" si="201">IF(Q520&gt;=6,1,0)</f>
        <v>0</v>
      </c>
      <c r="AH520" s="90">
        <f t="shared" si="194"/>
        <v>-1.1331346571396175</v>
      </c>
      <c r="AI520" s="91">
        <f t="shared" ref="AI520:AI583" si="202">AB520+P520</f>
        <v>44.840199999999996</v>
      </c>
      <c r="AJ520" s="82">
        <f t="shared" si="195"/>
        <v>-9.7568000000000001</v>
      </c>
      <c r="AK520" s="271">
        <f t="shared" ref="AK520:AK583" si="203">IF(J520&lt;6,101,IF(J520&lt;30,102,IF(J520&lt;60,103,IF(J520&lt;90,104,IF(J520&lt;120,105,IF(J520&lt;360,106,IF(J520&lt;720,107,108)))))))</f>
        <v>106</v>
      </c>
      <c r="AL520" s="271">
        <f>VLOOKUP(AK520,RevisedCalcs!$AE$65:$AJ$72,2,FALSE)</f>
        <v>240</v>
      </c>
      <c r="AM520" s="92" t="str">
        <f t="shared" si="196"/>
        <v>-20 to -10</v>
      </c>
      <c r="AN520" s="93">
        <f t="shared" si="197"/>
        <v>1</v>
      </c>
      <c r="AO520" s="93" t="str">
        <f t="shared" ref="AO520:AO583" si="204">IF($AN520=1,"+","o")</f>
        <v>+</v>
      </c>
      <c r="AP520" s="94" t="str">
        <f t="shared" si="198"/>
        <v/>
      </c>
      <c r="AQ520" s="54">
        <v>0</v>
      </c>
      <c r="AR520" s="214">
        <f t="shared" si="199"/>
        <v>0</v>
      </c>
      <c r="AS520" s="214">
        <f t="shared" ref="AS520:AS583" si="205">IF(AND(AQ520=1,AN520=1),1,0)</f>
        <v>0</v>
      </c>
      <c r="AT520" s="282">
        <f t="shared" ref="AT520:AT583" si="206">E520*24*60</f>
        <v>13.183333333333334</v>
      </c>
      <c r="AU520" s="268">
        <f>IF(F520&gt;0,RevisedCalcs!$AB$53*F520,"")</f>
        <v>0.25100865538072142</v>
      </c>
      <c r="AV520" s="268" t="str">
        <f>IF(AU520&lt;&gt;"","",SUMIFS(RevisedCalcs!$AF$6:$BN$6,RevisedCalcs!$AF$4:$BN$4,"&lt;="&amp;AT520)/10^3*VLOOKUP(AK520,RevisedCalcs!$AE$65:$AJ$72,6,FALSE))</f>
        <v/>
      </c>
      <c r="AW520" s="270" t="str">
        <f ca="1">IF(AU520="","",IF(AR520=1,-AU520*OFFSET(RevisedCalcs!$AD$79,0,MATCH(E519*24*60,RevisedCalcs!$AE$80:$AI$80,1)),""))</f>
        <v/>
      </c>
      <c r="AX520" s="268">
        <f t="shared" ref="AX520:AX583" ca="1" si="207">SUM(AU520:AW520)</f>
        <v>0.25100865538072142</v>
      </c>
    </row>
    <row r="521" spans="1:50" x14ac:dyDescent="0.3">
      <c r="A521" s="41" t="s">
        <v>769</v>
      </c>
      <c r="B521" s="42">
        <v>18</v>
      </c>
      <c r="C521" s="68" t="s">
        <v>263</v>
      </c>
      <c r="D521" s="95">
        <v>38676.604861111111</v>
      </c>
      <c r="E521" s="96">
        <v>3.8888888888888883E-3</v>
      </c>
      <c r="F521" s="41">
        <v>1.9</v>
      </c>
      <c r="G521" s="41">
        <v>1</v>
      </c>
      <c r="H521" s="97">
        <v>3.4594907403516117E-2</v>
      </c>
      <c r="I521" s="98" t="s">
        <v>786</v>
      </c>
      <c r="J521" s="99">
        <v>49.81666666666667</v>
      </c>
      <c r="K521" s="100">
        <v>40502.604861111111</v>
      </c>
      <c r="L521" s="46">
        <v>116.6</v>
      </c>
      <c r="M521" s="101">
        <v>38676.620138888888</v>
      </c>
      <c r="N521" s="102">
        <v>-11.9</v>
      </c>
      <c r="O521" s="46">
        <v>116.6</v>
      </c>
      <c r="P521" s="57">
        <v>-11.9</v>
      </c>
      <c r="Q521" s="50">
        <v>0.83027777777777778</v>
      </c>
      <c r="R521" s="103">
        <v>116.6</v>
      </c>
      <c r="S521" s="104">
        <v>109.59023507076643</v>
      </c>
      <c r="T521" s="57">
        <v>177.8</v>
      </c>
      <c r="U521" s="113">
        <v>242.49995758762975</v>
      </c>
      <c r="V521" s="57">
        <v>128.5</v>
      </c>
      <c r="W521" s="57">
        <f t="shared" si="188"/>
        <v>18.909764929233575</v>
      </c>
      <c r="X521" s="86">
        <f t="shared" si="189"/>
        <v>71.203640000000007</v>
      </c>
      <c r="Y521" s="86" t="str">
        <f t="shared" si="190"/>
        <v/>
      </c>
      <c r="Z521" s="44">
        <f t="shared" si="191"/>
        <v>0</v>
      </c>
      <c r="AA521" s="44" t="str">
        <f t="shared" si="192"/>
        <v>o</v>
      </c>
      <c r="AB521" s="89">
        <f t="shared" si="187"/>
        <v>57.296359999999993</v>
      </c>
      <c r="AC521" s="89">
        <f t="shared" si="187"/>
        <v>2.9466400000000004</v>
      </c>
      <c r="AD521" s="44">
        <f t="shared" si="193"/>
        <v>1</v>
      </c>
      <c r="AE521" s="44">
        <v>1.6</v>
      </c>
      <c r="AF521" s="87">
        <f t="shared" si="200"/>
        <v>0</v>
      </c>
      <c r="AG521" s="44">
        <f t="shared" si="201"/>
        <v>0</v>
      </c>
      <c r="AH521" s="90">
        <f t="shared" si="194"/>
        <v>97.69023507076642</v>
      </c>
      <c r="AI521" s="91">
        <f t="shared" si="202"/>
        <v>45.396359999999994</v>
      </c>
      <c r="AJ521" s="82">
        <f t="shared" si="195"/>
        <v>-8.95336</v>
      </c>
      <c r="AK521" s="271">
        <f t="shared" si="203"/>
        <v>103</v>
      </c>
      <c r="AL521" s="271">
        <f>VLOOKUP(AK521,RevisedCalcs!$AE$65:$AJ$72,2,FALSE)</f>
        <v>45</v>
      </c>
      <c r="AM521" s="92" t="str">
        <f t="shared" si="196"/>
        <v>-20 to -10</v>
      </c>
      <c r="AN521" s="93">
        <f t="shared" si="197"/>
        <v>0</v>
      </c>
      <c r="AO521" s="93" t="str">
        <f t="shared" si="204"/>
        <v>o</v>
      </c>
      <c r="AP521" s="94" t="str">
        <f t="shared" si="198"/>
        <v/>
      </c>
      <c r="AQ521" s="54">
        <v>0</v>
      </c>
      <c r="AR521" s="214">
        <f t="shared" si="199"/>
        <v>0</v>
      </c>
      <c r="AS521" s="214">
        <f t="shared" si="205"/>
        <v>0</v>
      </c>
      <c r="AT521" s="282">
        <f t="shared" si="206"/>
        <v>5.6</v>
      </c>
      <c r="AU521" s="268">
        <f>IF(F521&gt;0,RevisedCalcs!$AB$53*F521,"")</f>
        <v>0.26495358067965036</v>
      </c>
      <c r="AV521" s="268" t="str">
        <f>IF(AU521&lt;&gt;"","",SUMIFS(RevisedCalcs!$AF$6:$BN$6,RevisedCalcs!$AF$4:$BN$4,"&lt;="&amp;AT521)/10^3*VLOOKUP(AK521,RevisedCalcs!$AE$65:$AJ$72,6,FALSE))</f>
        <v/>
      </c>
      <c r="AW521" s="270" t="str">
        <f ca="1">IF(AU521="","",IF(AR521=1,-AU521*OFFSET(RevisedCalcs!$AD$79,0,MATCH(E520*24*60,RevisedCalcs!$AE$80:$AI$80,1)),""))</f>
        <v/>
      </c>
      <c r="AX521" s="268">
        <f t="shared" ca="1" si="207"/>
        <v>0.26495358067965036</v>
      </c>
    </row>
    <row r="522" spans="1:50" x14ac:dyDescent="0.3">
      <c r="A522" s="41" t="s">
        <v>769</v>
      </c>
      <c r="B522" s="42">
        <v>19</v>
      </c>
      <c r="C522" s="68" t="s">
        <v>265</v>
      </c>
      <c r="D522" s="95">
        <v>38676.664583333331</v>
      </c>
      <c r="E522" s="96">
        <v>9.3518518518518525E-3</v>
      </c>
      <c r="F522" s="41">
        <v>6.6</v>
      </c>
      <c r="G522" s="41">
        <v>1</v>
      </c>
      <c r="H522" s="97">
        <v>5.5833333331975155E-2</v>
      </c>
      <c r="I522" s="98" t="s">
        <v>787</v>
      </c>
      <c r="J522" s="99">
        <v>80.400000000000006</v>
      </c>
      <c r="K522" s="100">
        <v>40502.664583333331</v>
      </c>
      <c r="L522" s="46">
        <v>118.4</v>
      </c>
      <c r="M522" s="101">
        <v>38676.661805555559</v>
      </c>
      <c r="N522" s="102">
        <v>-14.1</v>
      </c>
      <c r="O522" s="46">
        <v>118.4</v>
      </c>
      <c r="P522" s="57">
        <v>-14.1</v>
      </c>
      <c r="Q522" s="50">
        <v>1.34</v>
      </c>
      <c r="R522" s="103">
        <v>118.4</v>
      </c>
      <c r="S522" s="104">
        <v>80.383738881679605</v>
      </c>
      <c r="T522" s="57">
        <v>179.6</v>
      </c>
      <c r="U522" s="113">
        <v>241.54444197626827</v>
      </c>
      <c r="V522" s="57">
        <v>132.5</v>
      </c>
      <c r="W522" s="57">
        <f t="shared" si="188"/>
        <v>52.116261118320395</v>
      </c>
      <c r="X522" s="86">
        <f t="shared" si="189"/>
        <v>74.115960000000001</v>
      </c>
      <c r="Y522" s="86" t="str">
        <f t="shared" si="190"/>
        <v/>
      </c>
      <c r="Z522" s="44">
        <f t="shared" si="191"/>
        <v>0</v>
      </c>
      <c r="AA522" s="44" t="str">
        <f t="shared" si="192"/>
        <v>o</v>
      </c>
      <c r="AB522" s="89">
        <f t="shared" si="187"/>
        <v>58.384039999999999</v>
      </c>
      <c r="AC522" s="89">
        <f t="shared" si="187"/>
        <v>3.5397599999999994</v>
      </c>
      <c r="AD522" s="44">
        <f t="shared" si="193"/>
        <v>1</v>
      </c>
      <c r="AE522" s="44">
        <v>1.6</v>
      </c>
      <c r="AF522" s="87">
        <f t="shared" si="200"/>
        <v>1</v>
      </c>
      <c r="AG522" s="44">
        <f t="shared" si="201"/>
        <v>0</v>
      </c>
      <c r="AH522" s="90">
        <f t="shared" si="194"/>
        <v>66.283738881679611</v>
      </c>
      <c r="AI522" s="91">
        <f t="shared" si="202"/>
        <v>44.284039999999997</v>
      </c>
      <c r="AJ522" s="82">
        <f t="shared" si="195"/>
        <v>-10.56024</v>
      </c>
      <c r="AK522" s="271">
        <f t="shared" si="203"/>
        <v>104</v>
      </c>
      <c r="AL522" s="271">
        <f>VLOOKUP(AK522,RevisedCalcs!$AE$65:$AJ$72,2,FALSE)</f>
        <v>75</v>
      </c>
      <c r="AM522" s="92" t="str">
        <f t="shared" si="196"/>
        <v>-20 to -10</v>
      </c>
      <c r="AN522" s="93">
        <f t="shared" si="197"/>
        <v>0</v>
      </c>
      <c r="AO522" s="93" t="str">
        <f t="shared" si="204"/>
        <v>o</v>
      </c>
      <c r="AP522" s="94" t="str">
        <f t="shared" si="198"/>
        <v/>
      </c>
      <c r="AQ522" s="54">
        <v>0</v>
      </c>
      <c r="AR522" s="214">
        <f t="shared" si="199"/>
        <v>0</v>
      </c>
      <c r="AS522" s="214">
        <f t="shared" si="205"/>
        <v>0</v>
      </c>
      <c r="AT522" s="282">
        <f t="shared" si="206"/>
        <v>13.466666666666667</v>
      </c>
      <c r="AU522" s="268">
        <f>IF(F522&gt;0,RevisedCalcs!$AB$53*F522,"")</f>
        <v>0.92036506972931176</v>
      </c>
      <c r="AV522" s="268" t="str">
        <f>IF(AU522&lt;&gt;"","",SUMIFS(RevisedCalcs!$AF$6:$BN$6,RevisedCalcs!$AF$4:$BN$4,"&lt;="&amp;AT522)/10^3*VLOOKUP(AK522,RevisedCalcs!$AE$65:$AJ$72,6,FALSE))</f>
        <v/>
      </c>
      <c r="AW522" s="270" t="str">
        <f ca="1">IF(AU522="","",IF(AR522=1,-AU522*OFFSET(RevisedCalcs!$AD$79,0,MATCH(E521*24*60,RevisedCalcs!$AE$80:$AI$80,1)),""))</f>
        <v/>
      </c>
      <c r="AX522" s="268">
        <f t="shared" ca="1" si="207"/>
        <v>0.92036506972931176</v>
      </c>
    </row>
    <row r="523" spans="1:50" x14ac:dyDescent="0.3">
      <c r="A523" s="41" t="s">
        <v>769</v>
      </c>
      <c r="B523" s="42">
        <v>20</v>
      </c>
      <c r="C523" s="68" t="s">
        <v>267</v>
      </c>
      <c r="D523" s="95">
        <v>38676.722222222219</v>
      </c>
      <c r="E523" s="96">
        <v>5.4745370370370373E-3</v>
      </c>
      <c r="F523" s="41">
        <v>1.9</v>
      </c>
      <c r="G523" s="41">
        <v>1</v>
      </c>
      <c r="H523" s="97">
        <v>4.8287037032423541E-2</v>
      </c>
      <c r="I523" s="98" t="s">
        <v>788</v>
      </c>
      <c r="J523" s="99">
        <v>69.533333333333331</v>
      </c>
      <c r="K523" s="100">
        <v>40502.722222222219</v>
      </c>
      <c r="L523" s="46">
        <v>118.4</v>
      </c>
      <c r="M523" s="101">
        <v>38676.703472222223</v>
      </c>
      <c r="N523" s="102">
        <v>-17</v>
      </c>
      <c r="O523" s="46">
        <v>118.4</v>
      </c>
      <c r="P523" s="57">
        <v>-17</v>
      </c>
      <c r="Q523" s="50">
        <v>1.1588888888888889</v>
      </c>
      <c r="R523" s="103">
        <v>118.4</v>
      </c>
      <c r="S523" s="104">
        <v>92.630432789204264</v>
      </c>
      <c r="T523" s="57">
        <v>168.8</v>
      </c>
      <c r="U523" s="113">
        <v>241.88338114486524</v>
      </c>
      <c r="V523" s="57">
        <v>135.4</v>
      </c>
      <c r="W523" s="57">
        <f t="shared" si="188"/>
        <v>42.769567210795742</v>
      </c>
      <c r="X523" s="86">
        <f t="shared" si="189"/>
        <v>75.5822</v>
      </c>
      <c r="Y523" s="86" t="str">
        <f t="shared" si="190"/>
        <v/>
      </c>
      <c r="Z523" s="44">
        <f t="shared" si="191"/>
        <v>0</v>
      </c>
      <c r="AA523" s="44" t="str">
        <f t="shared" si="192"/>
        <v>o</v>
      </c>
      <c r="AB523" s="89">
        <f t="shared" si="187"/>
        <v>59.817799999999998</v>
      </c>
      <c r="AC523" s="89">
        <f t="shared" si="187"/>
        <v>4.3216000000000001</v>
      </c>
      <c r="AD523" s="44">
        <f t="shared" si="193"/>
        <v>1</v>
      </c>
      <c r="AE523" s="44">
        <v>1.6</v>
      </c>
      <c r="AF523" s="87">
        <f t="shared" si="200"/>
        <v>1</v>
      </c>
      <c r="AG523" s="44">
        <f t="shared" si="201"/>
        <v>0</v>
      </c>
      <c r="AH523" s="90">
        <f t="shared" si="194"/>
        <v>75.630432789204264</v>
      </c>
      <c r="AI523" s="91">
        <f t="shared" si="202"/>
        <v>42.817799999999998</v>
      </c>
      <c r="AJ523" s="82">
        <f t="shared" si="195"/>
        <v>-12.6784</v>
      </c>
      <c r="AK523" s="271">
        <f t="shared" si="203"/>
        <v>104</v>
      </c>
      <c r="AL523" s="271">
        <f>VLOOKUP(AK523,RevisedCalcs!$AE$65:$AJ$72,2,FALSE)</f>
        <v>75</v>
      </c>
      <c r="AM523" s="92" t="str">
        <f t="shared" si="196"/>
        <v>-20 to -10</v>
      </c>
      <c r="AN523" s="93">
        <f t="shared" si="197"/>
        <v>0</v>
      </c>
      <c r="AO523" s="93" t="str">
        <f t="shared" si="204"/>
        <v>o</v>
      </c>
      <c r="AP523" s="94" t="str">
        <f t="shared" si="198"/>
        <v/>
      </c>
      <c r="AQ523" s="54">
        <v>0</v>
      </c>
      <c r="AR523" s="214">
        <f t="shared" si="199"/>
        <v>0</v>
      </c>
      <c r="AS523" s="214">
        <f t="shared" si="205"/>
        <v>0</v>
      </c>
      <c r="AT523" s="282">
        <f t="shared" si="206"/>
        <v>7.8833333333333329</v>
      </c>
      <c r="AU523" s="268">
        <f>IF(F523&gt;0,RevisedCalcs!$AB$53*F523,"")</f>
        <v>0.26495358067965036</v>
      </c>
      <c r="AV523" s="268" t="str">
        <f>IF(AU523&lt;&gt;"","",SUMIFS(RevisedCalcs!$AF$6:$BN$6,RevisedCalcs!$AF$4:$BN$4,"&lt;="&amp;AT523)/10^3*VLOOKUP(AK523,RevisedCalcs!$AE$65:$AJ$72,6,FALSE))</f>
        <v/>
      </c>
      <c r="AW523" s="270" t="str">
        <f ca="1">IF(AU523="","",IF(AR523=1,-AU523*OFFSET(RevisedCalcs!$AD$79,0,MATCH(E522*24*60,RevisedCalcs!$AE$80:$AI$80,1)),""))</f>
        <v/>
      </c>
      <c r="AX523" s="268">
        <f t="shared" ca="1" si="207"/>
        <v>0.26495358067965036</v>
      </c>
    </row>
    <row r="524" spans="1:50" x14ac:dyDescent="0.3">
      <c r="A524" s="41" t="s">
        <v>769</v>
      </c>
      <c r="B524" s="42">
        <v>21</v>
      </c>
      <c r="C524" s="68" t="s">
        <v>269</v>
      </c>
      <c r="D524" s="95">
        <v>38676.854166666664</v>
      </c>
      <c r="E524" s="96">
        <v>1.4756944444444446E-2</v>
      </c>
      <c r="F524" s="41">
        <v>0.7</v>
      </c>
      <c r="G524" s="41">
        <v>1</v>
      </c>
      <c r="H524" s="97">
        <v>0.12646990740904585</v>
      </c>
      <c r="I524" s="98" t="s">
        <v>789</v>
      </c>
      <c r="J524" s="99">
        <v>182.11666666666667</v>
      </c>
      <c r="K524" s="100">
        <v>40502.854166666664</v>
      </c>
      <c r="L524" s="46">
        <v>53.6</v>
      </c>
      <c r="M524" s="101">
        <v>38676.870138888888</v>
      </c>
      <c r="N524" s="102">
        <v>-9.9</v>
      </c>
      <c r="O524" s="46">
        <v>53.6</v>
      </c>
      <c r="P524" s="57">
        <v>-9.9</v>
      </c>
      <c r="Q524" s="50">
        <v>3.035277777777778</v>
      </c>
      <c r="R524" s="103">
        <v>53.6</v>
      </c>
      <c r="S524" s="104">
        <v>24.895197545765264</v>
      </c>
      <c r="T524" s="57">
        <v>181.4</v>
      </c>
      <c r="U524" s="113">
        <v>238.40197349959706</v>
      </c>
      <c r="V524" s="57">
        <v>63.5</v>
      </c>
      <c r="W524" s="57">
        <f t="shared" si="188"/>
        <v>38.604802454234736</v>
      </c>
      <c r="X524" s="86">
        <f t="shared" si="189"/>
        <v>7.1924400000000048</v>
      </c>
      <c r="Y524" s="86" t="str">
        <f t="shared" si="190"/>
        <v/>
      </c>
      <c r="Z524" s="44">
        <f t="shared" si="191"/>
        <v>1</v>
      </c>
      <c r="AA524" s="44" t="str">
        <f t="shared" si="192"/>
        <v>+</v>
      </c>
      <c r="AB524" s="89">
        <f t="shared" si="187"/>
        <v>56.307559999999995</v>
      </c>
      <c r="AC524" s="89">
        <f t="shared" si="187"/>
        <v>2.4074400000000002</v>
      </c>
      <c r="AD524" s="44">
        <f t="shared" si="193"/>
        <v>1</v>
      </c>
      <c r="AE524" s="44">
        <v>1.6</v>
      </c>
      <c r="AF524" s="87">
        <f t="shared" si="200"/>
        <v>1</v>
      </c>
      <c r="AG524" s="44">
        <f t="shared" si="201"/>
        <v>0</v>
      </c>
      <c r="AH524" s="90">
        <f t="shared" si="194"/>
        <v>14.995197545765263</v>
      </c>
      <c r="AI524" s="91">
        <f t="shared" si="202"/>
        <v>46.407559999999997</v>
      </c>
      <c r="AJ524" s="82">
        <f t="shared" si="195"/>
        <v>-7.4925600000000001</v>
      </c>
      <c r="AK524" s="271">
        <f t="shared" si="203"/>
        <v>106</v>
      </c>
      <c r="AL524" s="271">
        <f>VLOOKUP(AK524,RevisedCalcs!$AE$65:$AJ$72,2,FALSE)</f>
        <v>240</v>
      </c>
      <c r="AM524" s="92" t="str">
        <f t="shared" si="196"/>
        <v>-10 to 0</v>
      </c>
      <c r="AN524" s="93">
        <f t="shared" si="197"/>
        <v>1</v>
      </c>
      <c r="AO524" s="93" t="str">
        <f t="shared" si="204"/>
        <v>+</v>
      </c>
      <c r="AP524" s="94" t="str">
        <f t="shared" si="198"/>
        <v/>
      </c>
      <c r="AQ524" s="54">
        <v>0</v>
      </c>
      <c r="AR524" s="214">
        <f t="shared" si="199"/>
        <v>0</v>
      </c>
      <c r="AS524" s="214">
        <f t="shared" si="205"/>
        <v>0</v>
      </c>
      <c r="AT524" s="282">
        <f t="shared" si="206"/>
        <v>21.25</v>
      </c>
      <c r="AU524" s="268">
        <f>IF(F524&gt;0,RevisedCalcs!$AB$53*F524,"")</f>
        <v>9.7614477092502761E-2</v>
      </c>
      <c r="AV524" s="268" t="str">
        <f>IF(AU524&lt;&gt;"","",SUMIFS(RevisedCalcs!$AF$6:$BN$6,RevisedCalcs!$AF$4:$BN$4,"&lt;="&amp;AT524)/10^3*VLOOKUP(AK524,RevisedCalcs!$AE$65:$AJ$72,6,FALSE))</f>
        <v/>
      </c>
      <c r="AW524" s="270" t="str">
        <f ca="1">IF(AU524="","",IF(AR524=1,-AU524*OFFSET(RevisedCalcs!$AD$79,0,MATCH(E523*24*60,RevisedCalcs!$AE$80:$AI$80,1)),""))</f>
        <v/>
      </c>
      <c r="AX524" s="268">
        <f t="shared" ca="1" si="207"/>
        <v>9.7614477092502761E-2</v>
      </c>
    </row>
    <row r="525" spans="1:50" x14ac:dyDescent="0.3">
      <c r="A525" s="41" t="s">
        <v>769</v>
      </c>
      <c r="B525" s="42">
        <v>22</v>
      </c>
      <c r="C525" s="68" t="s">
        <v>271</v>
      </c>
      <c r="D525" s="95">
        <v>38676.896527777775</v>
      </c>
      <c r="E525" s="96">
        <v>3.7384259259259263E-3</v>
      </c>
      <c r="F525" s="41">
        <v>1.3</v>
      </c>
      <c r="G525" s="41">
        <v>1</v>
      </c>
      <c r="H525" s="97">
        <v>2.7604166665696539E-2</v>
      </c>
      <c r="I525" s="98" t="s">
        <v>790</v>
      </c>
      <c r="J525" s="99">
        <v>39.75</v>
      </c>
      <c r="K525" s="100">
        <v>40502.896527777775</v>
      </c>
      <c r="L525" s="46">
        <v>134.6</v>
      </c>
      <c r="M525" s="101">
        <v>38676.911805555559</v>
      </c>
      <c r="N525" s="102">
        <v>-9</v>
      </c>
      <c r="O525" s="46">
        <v>134.6</v>
      </c>
      <c r="P525" s="57">
        <v>-9</v>
      </c>
      <c r="Q525" s="50">
        <v>0.66249999999999998</v>
      </c>
      <c r="R525" s="103">
        <v>134.6</v>
      </c>
      <c r="S525" s="104">
        <v>123.83080831909302</v>
      </c>
      <c r="T525" s="57">
        <v>168.8</v>
      </c>
      <c r="U525" s="113">
        <v>242.81555784346563</v>
      </c>
      <c r="V525" s="57">
        <v>143.6</v>
      </c>
      <c r="W525" s="57">
        <f t="shared" si="188"/>
        <v>19.769191680906971</v>
      </c>
      <c r="X525" s="86">
        <f t="shared" si="189"/>
        <v>87.737400000000008</v>
      </c>
      <c r="Y525" s="86" t="str">
        <f t="shared" si="190"/>
        <v/>
      </c>
      <c r="Z525" s="44">
        <f t="shared" si="191"/>
        <v>0</v>
      </c>
      <c r="AA525" s="44" t="str">
        <f t="shared" si="192"/>
        <v>o</v>
      </c>
      <c r="AB525" s="89">
        <f t="shared" si="187"/>
        <v>55.862599999999993</v>
      </c>
      <c r="AC525" s="89">
        <f t="shared" si="187"/>
        <v>2.1647999999999996</v>
      </c>
      <c r="AD525" s="44">
        <f t="shared" si="193"/>
        <v>1</v>
      </c>
      <c r="AE525" s="44">
        <v>1.6</v>
      </c>
      <c r="AF525" s="87">
        <f t="shared" si="200"/>
        <v>0</v>
      </c>
      <c r="AG525" s="44">
        <f t="shared" si="201"/>
        <v>0</v>
      </c>
      <c r="AH525" s="90">
        <f t="shared" si="194"/>
        <v>114.83080831909302</v>
      </c>
      <c r="AI525" s="91">
        <f t="shared" si="202"/>
        <v>46.862599999999993</v>
      </c>
      <c r="AJ525" s="82">
        <f t="shared" si="195"/>
        <v>-6.8352000000000004</v>
      </c>
      <c r="AK525" s="271">
        <f t="shared" si="203"/>
        <v>103</v>
      </c>
      <c r="AL525" s="271">
        <f>VLOOKUP(AK525,RevisedCalcs!$AE$65:$AJ$72,2,FALSE)</f>
        <v>45</v>
      </c>
      <c r="AM525" s="92" t="str">
        <f t="shared" si="196"/>
        <v>-10 to 0</v>
      </c>
      <c r="AN525" s="93">
        <f t="shared" si="197"/>
        <v>0</v>
      </c>
      <c r="AO525" s="93" t="str">
        <f t="shared" si="204"/>
        <v>o</v>
      </c>
      <c r="AP525" s="94" t="str">
        <f t="shared" si="198"/>
        <v/>
      </c>
      <c r="AQ525" s="54">
        <v>0</v>
      </c>
      <c r="AR525" s="214">
        <f t="shared" si="199"/>
        <v>0</v>
      </c>
      <c r="AS525" s="214">
        <f t="shared" si="205"/>
        <v>0</v>
      </c>
      <c r="AT525" s="282">
        <f t="shared" si="206"/>
        <v>5.3833333333333337</v>
      </c>
      <c r="AU525" s="268">
        <f>IF(F525&gt;0,RevisedCalcs!$AB$53*F525,"")</f>
        <v>0.18128402888607659</v>
      </c>
      <c r="AV525" s="268" t="str">
        <f>IF(AU525&lt;&gt;"","",SUMIFS(RevisedCalcs!$AF$6:$BN$6,RevisedCalcs!$AF$4:$BN$4,"&lt;="&amp;AT525)/10^3*VLOOKUP(AK525,RevisedCalcs!$AE$65:$AJ$72,6,FALSE))</f>
        <v/>
      </c>
      <c r="AW525" s="270" t="str">
        <f ca="1">IF(AU525="","",IF(AR525=1,-AU525*OFFSET(RevisedCalcs!$AD$79,0,MATCH(E524*24*60,RevisedCalcs!$AE$80:$AI$80,1)),""))</f>
        <v/>
      </c>
      <c r="AX525" s="268">
        <f t="shared" ca="1" si="207"/>
        <v>0.18128402888607659</v>
      </c>
    </row>
    <row r="526" spans="1:50" x14ac:dyDescent="0.3">
      <c r="A526" s="41" t="s">
        <v>769</v>
      </c>
      <c r="B526" s="42">
        <v>23</v>
      </c>
      <c r="C526" s="68" t="s">
        <v>273</v>
      </c>
      <c r="D526" s="95">
        <v>38677.573611111111</v>
      </c>
      <c r="E526" s="96">
        <v>1.0868055555555556E-2</v>
      </c>
      <c r="F526" s="41">
        <v>5.0999999999999996</v>
      </c>
      <c r="G526" s="41">
        <v>2</v>
      </c>
      <c r="H526" s="97">
        <v>0.67334490740904585</v>
      </c>
      <c r="I526" s="98" t="s">
        <v>791</v>
      </c>
      <c r="J526" s="99">
        <v>969.61666666666667</v>
      </c>
      <c r="K526" s="100">
        <v>40503.573611111111</v>
      </c>
      <c r="L526" s="46">
        <v>73.400000000000006</v>
      </c>
      <c r="M526" s="101">
        <v>38677.578472222223</v>
      </c>
      <c r="N526" s="102">
        <v>-6</v>
      </c>
      <c r="O526" s="46">
        <v>73.400000000000006</v>
      </c>
      <c r="P526" s="57">
        <v>-6</v>
      </c>
      <c r="Q526" s="50">
        <v>16.160277777777779</v>
      </c>
      <c r="R526" s="103">
        <v>73.400000000000006</v>
      </c>
      <c r="S526" s="104">
        <v>4.8419491677078597E-3</v>
      </c>
      <c r="T526" s="57">
        <v>183.2</v>
      </c>
      <c r="U526" s="113">
        <v>215.82559235001511</v>
      </c>
      <c r="V526" s="86">
        <v>79.400000000000006</v>
      </c>
      <c r="W526" s="86">
        <f t="shared" si="188"/>
        <v>79.395158050832293</v>
      </c>
      <c r="X526" s="86">
        <f t="shared" si="189"/>
        <v>25.020600000000009</v>
      </c>
      <c r="Y526" s="86" t="str">
        <f t="shared" si="190"/>
        <v>Y</v>
      </c>
      <c r="Z526" s="88">
        <f t="shared" si="191"/>
        <v>1</v>
      </c>
      <c r="AA526" s="88" t="str">
        <f t="shared" si="192"/>
        <v>+</v>
      </c>
      <c r="AB526" s="89">
        <f t="shared" si="187"/>
        <v>54.379399999999997</v>
      </c>
      <c r="AC526" s="89">
        <f t="shared" si="187"/>
        <v>1.3559999999999999</v>
      </c>
      <c r="AD526" s="88">
        <f t="shared" si="193"/>
        <v>1</v>
      </c>
      <c r="AE526" s="88">
        <v>1.6</v>
      </c>
      <c r="AF526" s="87">
        <f t="shared" si="200"/>
        <v>1</v>
      </c>
      <c r="AG526" s="88">
        <f t="shared" si="201"/>
        <v>1</v>
      </c>
      <c r="AH526" s="90">
        <f t="shared" si="194"/>
        <v>-5.9951580508322921</v>
      </c>
      <c r="AI526" s="91">
        <f t="shared" si="202"/>
        <v>48.379399999999997</v>
      </c>
      <c r="AJ526" s="82">
        <f t="shared" si="195"/>
        <v>-4.6440000000000001</v>
      </c>
      <c r="AK526" s="271">
        <f t="shared" si="203"/>
        <v>108</v>
      </c>
      <c r="AL526" s="271">
        <f>VLOOKUP(AK526,RevisedCalcs!$AE$65:$AJ$72,2,FALSE)</f>
        <v>720</v>
      </c>
      <c r="AM526" s="92" t="str">
        <f t="shared" si="196"/>
        <v>-10 to 0</v>
      </c>
      <c r="AN526" s="93">
        <f t="shared" si="197"/>
        <v>1</v>
      </c>
      <c r="AO526" s="93" t="str">
        <f t="shared" si="204"/>
        <v>+</v>
      </c>
      <c r="AP526" s="94" t="str">
        <f t="shared" si="198"/>
        <v/>
      </c>
      <c r="AQ526" s="54">
        <v>0</v>
      </c>
      <c r="AR526" s="214">
        <f t="shared" si="199"/>
        <v>0</v>
      </c>
      <c r="AS526" s="214">
        <f t="shared" si="205"/>
        <v>0</v>
      </c>
      <c r="AT526" s="282">
        <f t="shared" si="206"/>
        <v>15.650000000000002</v>
      </c>
      <c r="AU526" s="268">
        <f>IF(F526&gt;0,RevisedCalcs!$AB$53*F526,"")</f>
        <v>0.71119119024537725</v>
      </c>
      <c r="AV526" s="268" t="str">
        <f>IF(AU526&lt;&gt;"","",SUMIFS(RevisedCalcs!$AF$6:$BN$6,RevisedCalcs!$AF$4:$BN$4,"&lt;="&amp;AT526)/10^3*VLOOKUP(AK526,RevisedCalcs!$AE$65:$AJ$72,6,FALSE))</f>
        <v/>
      </c>
      <c r="AW526" s="270" t="str">
        <f ca="1">IF(AU526="","",IF(AR526=1,-AU526*OFFSET(RevisedCalcs!$AD$79,0,MATCH(E525*24*60,RevisedCalcs!$AE$80:$AI$80,1)),""))</f>
        <v/>
      </c>
      <c r="AX526" s="268">
        <f t="shared" ca="1" si="207"/>
        <v>0.71119119024537725</v>
      </c>
    </row>
    <row r="527" spans="1:50" x14ac:dyDescent="0.3">
      <c r="A527" s="41" t="s">
        <v>769</v>
      </c>
      <c r="B527" s="42">
        <v>24</v>
      </c>
      <c r="C527" s="68" t="s">
        <v>275</v>
      </c>
      <c r="D527" s="95">
        <v>38677.613888888889</v>
      </c>
      <c r="E527" s="96">
        <v>6.2847222222222228E-3</v>
      </c>
      <c r="F527" s="41">
        <v>1.7</v>
      </c>
      <c r="G527" s="41">
        <v>2</v>
      </c>
      <c r="H527" s="97">
        <v>2.940972222131677E-2</v>
      </c>
      <c r="I527" s="98" t="s">
        <v>792</v>
      </c>
      <c r="J527" s="99">
        <v>42.35</v>
      </c>
      <c r="K527" s="100">
        <v>40503.613888888889</v>
      </c>
      <c r="L527" s="46">
        <v>122</v>
      </c>
      <c r="M527" s="101">
        <v>38677.620138888888</v>
      </c>
      <c r="N527" s="102">
        <v>-5.0999999999999996</v>
      </c>
      <c r="O527" s="46">
        <v>122</v>
      </c>
      <c r="P527" s="57">
        <v>-5.0999999999999996</v>
      </c>
      <c r="Q527" s="50">
        <v>0.70583333333333331</v>
      </c>
      <c r="R527" s="103">
        <v>122</v>
      </c>
      <c r="S527" s="104">
        <v>119.06694700893222</v>
      </c>
      <c r="T527" s="57">
        <v>167</v>
      </c>
      <c r="U527" s="113">
        <v>242.73399350484814</v>
      </c>
      <c r="V527" s="57">
        <v>127.1</v>
      </c>
      <c r="W527" s="57">
        <f t="shared" si="188"/>
        <v>8.0330529910677768</v>
      </c>
      <c r="X527" s="86">
        <f t="shared" si="189"/>
        <v>73.165559999999999</v>
      </c>
      <c r="Y527" s="86" t="str">
        <f t="shared" si="190"/>
        <v/>
      </c>
      <c r="Z527" s="44">
        <f t="shared" si="191"/>
        <v>0</v>
      </c>
      <c r="AA527" s="44" t="str">
        <f t="shared" si="192"/>
        <v>o</v>
      </c>
      <c r="AB527" s="89">
        <f t="shared" ref="AB527:AC546" si="208">(AB$3+AB$4*$N527)-$N527</f>
        <v>53.934439999999995</v>
      </c>
      <c r="AC527" s="89">
        <f t="shared" si="208"/>
        <v>1.1133599999999997</v>
      </c>
      <c r="AD527" s="44">
        <f t="shared" si="193"/>
        <v>1</v>
      </c>
      <c r="AE527" s="44">
        <v>1.6</v>
      </c>
      <c r="AF527" s="87">
        <f t="shared" si="200"/>
        <v>0</v>
      </c>
      <c r="AG527" s="44">
        <f t="shared" si="201"/>
        <v>0</v>
      </c>
      <c r="AH527" s="90">
        <f t="shared" si="194"/>
        <v>113.96694700893222</v>
      </c>
      <c r="AI527" s="91">
        <f t="shared" si="202"/>
        <v>48.834439999999994</v>
      </c>
      <c r="AJ527" s="82">
        <f t="shared" si="195"/>
        <v>-3.98664</v>
      </c>
      <c r="AK527" s="271">
        <f t="shared" si="203"/>
        <v>103</v>
      </c>
      <c r="AL527" s="271">
        <f>VLOOKUP(AK527,RevisedCalcs!$AE$65:$AJ$72,2,FALSE)</f>
        <v>45</v>
      </c>
      <c r="AM527" s="92" t="str">
        <f t="shared" si="196"/>
        <v>-10 to 0</v>
      </c>
      <c r="AN527" s="93">
        <f t="shared" si="197"/>
        <v>0</v>
      </c>
      <c r="AO527" s="93" t="str">
        <f t="shared" si="204"/>
        <v>o</v>
      </c>
      <c r="AP527" s="94" t="str">
        <f t="shared" si="198"/>
        <v/>
      </c>
      <c r="AQ527" s="54">
        <v>0</v>
      </c>
      <c r="AR527" s="214">
        <f t="shared" si="199"/>
        <v>0</v>
      </c>
      <c r="AS527" s="214">
        <f t="shared" si="205"/>
        <v>0</v>
      </c>
      <c r="AT527" s="282">
        <f t="shared" si="206"/>
        <v>9.0500000000000007</v>
      </c>
      <c r="AU527" s="268">
        <f>IF(F527&gt;0,RevisedCalcs!$AB$53*F527,"")</f>
        <v>0.23706373008179243</v>
      </c>
      <c r="AV527" s="268" t="str">
        <f>IF(AU527&lt;&gt;"","",SUMIFS(RevisedCalcs!$AF$6:$BN$6,RevisedCalcs!$AF$4:$BN$4,"&lt;="&amp;AT527)/10^3*VLOOKUP(AK527,RevisedCalcs!$AE$65:$AJ$72,6,FALSE))</f>
        <v/>
      </c>
      <c r="AW527" s="270" t="str">
        <f ca="1">IF(AU527="","",IF(AR527=1,-AU527*OFFSET(RevisedCalcs!$AD$79,0,MATCH(E526*24*60,RevisedCalcs!$AE$80:$AI$80,1)),""))</f>
        <v/>
      </c>
      <c r="AX527" s="268">
        <f t="shared" ca="1" si="207"/>
        <v>0.23706373008179243</v>
      </c>
    </row>
    <row r="528" spans="1:50" x14ac:dyDescent="0.3">
      <c r="A528" s="41" t="s">
        <v>769</v>
      </c>
      <c r="B528" s="42">
        <v>25</v>
      </c>
      <c r="C528" s="68" t="s">
        <v>277</v>
      </c>
      <c r="D528" s="95">
        <v>38677.657638888886</v>
      </c>
      <c r="E528" s="96">
        <v>6.6087962962962966E-3</v>
      </c>
      <c r="F528" s="41">
        <v>3.3</v>
      </c>
      <c r="G528" s="41">
        <v>2</v>
      </c>
      <c r="H528" s="97">
        <v>3.7465277775481809E-2</v>
      </c>
      <c r="I528" s="98" t="s">
        <v>793</v>
      </c>
      <c r="J528" s="99">
        <v>53.95</v>
      </c>
      <c r="K528" s="100">
        <v>40503.657638888886</v>
      </c>
      <c r="L528" s="46">
        <v>116.6</v>
      </c>
      <c r="M528" s="101">
        <v>38677.661805555559</v>
      </c>
      <c r="N528" s="102">
        <v>-4</v>
      </c>
      <c r="O528" s="46">
        <v>116.6</v>
      </c>
      <c r="P528" s="57">
        <v>-4</v>
      </c>
      <c r="Q528" s="50">
        <v>0.89916666666666667</v>
      </c>
      <c r="R528" s="103">
        <v>116.6</v>
      </c>
      <c r="S528" s="104">
        <v>95.370299342596837</v>
      </c>
      <c r="T528" s="57">
        <v>174.2</v>
      </c>
      <c r="U528" s="113">
        <v>242.3705295503616</v>
      </c>
      <c r="V528" s="57">
        <v>120.6</v>
      </c>
      <c r="W528" s="57">
        <f t="shared" si="188"/>
        <v>25.229700657403157</v>
      </c>
      <c r="X528" s="86">
        <f t="shared" si="189"/>
        <v>67.209399999999988</v>
      </c>
      <c r="Y528" s="86" t="str">
        <f t="shared" si="190"/>
        <v/>
      </c>
      <c r="Z528" s="44">
        <f t="shared" si="191"/>
        <v>0</v>
      </c>
      <c r="AA528" s="44" t="str">
        <f t="shared" si="192"/>
        <v>o</v>
      </c>
      <c r="AB528" s="89">
        <f t="shared" si="208"/>
        <v>53.390599999999999</v>
      </c>
      <c r="AC528" s="89">
        <f t="shared" si="208"/>
        <v>0.81679999999999975</v>
      </c>
      <c r="AD528" s="44">
        <f t="shared" si="193"/>
        <v>1</v>
      </c>
      <c r="AE528" s="44">
        <v>1.6</v>
      </c>
      <c r="AF528" s="87">
        <f t="shared" si="200"/>
        <v>1</v>
      </c>
      <c r="AG528" s="44">
        <f t="shared" si="201"/>
        <v>0</v>
      </c>
      <c r="AH528" s="90">
        <f t="shared" si="194"/>
        <v>91.370299342596837</v>
      </c>
      <c r="AI528" s="91">
        <f t="shared" si="202"/>
        <v>49.390599999999999</v>
      </c>
      <c r="AJ528" s="82">
        <f t="shared" si="195"/>
        <v>-3.1832000000000003</v>
      </c>
      <c r="AK528" s="271">
        <f t="shared" si="203"/>
        <v>103</v>
      </c>
      <c r="AL528" s="271">
        <f>VLOOKUP(AK528,RevisedCalcs!$AE$65:$AJ$72,2,FALSE)</f>
        <v>45</v>
      </c>
      <c r="AM528" s="92" t="str">
        <f t="shared" si="196"/>
        <v>-10 to 0</v>
      </c>
      <c r="AN528" s="93">
        <f t="shared" si="197"/>
        <v>0</v>
      </c>
      <c r="AO528" s="93" t="str">
        <f t="shared" si="204"/>
        <v>o</v>
      </c>
      <c r="AP528" s="94" t="str">
        <f t="shared" si="198"/>
        <v/>
      </c>
      <c r="AQ528" s="54">
        <v>0</v>
      </c>
      <c r="AR528" s="214">
        <f t="shared" si="199"/>
        <v>0</v>
      </c>
      <c r="AS528" s="214">
        <f t="shared" si="205"/>
        <v>0</v>
      </c>
      <c r="AT528" s="282">
        <f t="shared" si="206"/>
        <v>9.5166666666666675</v>
      </c>
      <c r="AU528" s="268">
        <f>IF(F528&gt;0,RevisedCalcs!$AB$53*F528,"")</f>
        <v>0.46018253486465588</v>
      </c>
      <c r="AV528" s="268" t="str">
        <f>IF(AU528&lt;&gt;"","",SUMIFS(RevisedCalcs!$AF$6:$BN$6,RevisedCalcs!$AF$4:$BN$4,"&lt;="&amp;AT528)/10^3*VLOOKUP(AK528,RevisedCalcs!$AE$65:$AJ$72,6,FALSE))</f>
        <v/>
      </c>
      <c r="AW528" s="270" t="str">
        <f ca="1">IF(AU528="","",IF(AR528=1,-AU528*OFFSET(RevisedCalcs!$AD$79,0,MATCH(E527*24*60,RevisedCalcs!$AE$80:$AI$80,1)),""))</f>
        <v/>
      </c>
      <c r="AX528" s="268">
        <f t="shared" ca="1" si="207"/>
        <v>0.46018253486465588</v>
      </c>
    </row>
    <row r="529" spans="1:50" x14ac:dyDescent="0.3">
      <c r="A529" s="41" t="s">
        <v>769</v>
      </c>
      <c r="B529" s="42">
        <v>26</v>
      </c>
      <c r="C529" s="68" t="s">
        <v>279</v>
      </c>
      <c r="D529" s="95">
        <v>38677.713888888888</v>
      </c>
      <c r="E529" s="96">
        <v>1.2199074074074072E-2</v>
      </c>
      <c r="F529" s="41">
        <v>2.7</v>
      </c>
      <c r="G529" s="41">
        <v>2</v>
      </c>
      <c r="H529" s="97">
        <v>4.9641203702776693E-2</v>
      </c>
      <c r="I529" s="98" t="s">
        <v>794</v>
      </c>
      <c r="J529" s="99">
        <v>71.483333333333334</v>
      </c>
      <c r="K529" s="100">
        <v>40503.713888888888</v>
      </c>
      <c r="L529" s="46">
        <v>95</v>
      </c>
      <c r="M529" s="101">
        <v>38677.703472222223</v>
      </c>
      <c r="N529" s="102">
        <v>-2.9</v>
      </c>
      <c r="O529" s="46">
        <v>95</v>
      </c>
      <c r="P529" s="57">
        <v>-2.9</v>
      </c>
      <c r="Q529" s="50">
        <v>1.1913888888888888</v>
      </c>
      <c r="R529" s="103">
        <v>95</v>
      </c>
      <c r="S529" s="104">
        <v>81.700194707721735</v>
      </c>
      <c r="T529" s="57">
        <v>179.6</v>
      </c>
      <c r="U529" s="113">
        <v>241.8225131770223</v>
      </c>
      <c r="V529" s="57">
        <v>97.9</v>
      </c>
      <c r="W529" s="57">
        <f t="shared" si="188"/>
        <v>16.19980529227827</v>
      </c>
      <c r="X529" s="86">
        <f t="shared" si="189"/>
        <v>45.05324000000001</v>
      </c>
      <c r="Y529" s="86" t="str">
        <f t="shared" si="190"/>
        <v/>
      </c>
      <c r="Z529" s="44">
        <f t="shared" si="191"/>
        <v>0</v>
      </c>
      <c r="AA529" s="44" t="str">
        <f t="shared" si="192"/>
        <v>o</v>
      </c>
      <c r="AB529" s="89">
        <f t="shared" si="208"/>
        <v>52.846759999999996</v>
      </c>
      <c r="AC529" s="89">
        <f t="shared" si="208"/>
        <v>0.52023999999999981</v>
      </c>
      <c r="AD529" s="44">
        <f t="shared" si="193"/>
        <v>1</v>
      </c>
      <c r="AE529" s="44">
        <v>1.6</v>
      </c>
      <c r="AF529" s="87">
        <f t="shared" si="200"/>
        <v>0</v>
      </c>
      <c r="AG529" s="44">
        <f t="shared" si="201"/>
        <v>0</v>
      </c>
      <c r="AH529" s="90">
        <f t="shared" si="194"/>
        <v>78.80019470772173</v>
      </c>
      <c r="AI529" s="91">
        <f t="shared" si="202"/>
        <v>49.946759999999998</v>
      </c>
      <c r="AJ529" s="82">
        <f t="shared" si="195"/>
        <v>-2.3797600000000001</v>
      </c>
      <c r="AK529" s="271">
        <f t="shared" si="203"/>
        <v>104</v>
      </c>
      <c r="AL529" s="271">
        <f>VLOOKUP(AK529,RevisedCalcs!$AE$65:$AJ$72,2,FALSE)</f>
        <v>75</v>
      </c>
      <c r="AM529" s="92" t="str">
        <f t="shared" si="196"/>
        <v>-10 to 0</v>
      </c>
      <c r="AN529" s="93">
        <f t="shared" si="197"/>
        <v>0</v>
      </c>
      <c r="AO529" s="93" t="str">
        <f t="shared" si="204"/>
        <v>o</v>
      </c>
      <c r="AP529" s="94" t="str">
        <f t="shared" si="198"/>
        <v/>
      </c>
      <c r="AQ529" s="54">
        <v>0</v>
      </c>
      <c r="AR529" s="214">
        <f t="shared" si="199"/>
        <v>0</v>
      </c>
      <c r="AS529" s="214">
        <f t="shared" si="205"/>
        <v>0</v>
      </c>
      <c r="AT529" s="282">
        <f t="shared" si="206"/>
        <v>17.566666666666666</v>
      </c>
      <c r="AU529" s="268">
        <f>IF(F529&gt;0,RevisedCalcs!$AB$53*F529,"")</f>
        <v>0.37651298307108216</v>
      </c>
      <c r="AV529" s="268" t="str">
        <f>IF(AU529&lt;&gt;"","",SUMIFS(RevisedCalcs!$AF$6:$BN$6,RevisedCalcs!$AF$4:$BN$4,"&lt;="&amp;AT529)/10^3*VLOOKUP(AK529,RevisedCalcs!$AE$65:$AJ$72,6,FALSE))</f>
        <v/>
      </c>
      <c r="AW529" s="270" t="str">
        <f ca="1">IF(AU529="","",IF(AR529=1,-AU529*OFFSET(RevisedCalcs!$AD$79,0,MATCH(E528*24*60,RevisedCalcs!$AE$80:$AI$80,1)),""))</f>
        <v/>
      </c>
      <c r="AX529" s="268">
        <f t="shared" ca="1" si="207"/>
        <v>0.37651298307108216</v>
      </c>
    </row>
    <row r="530" spans="1:50" x14ac:dyDescent="0.3">
      <c r="A530" s="41" t="s">
        <v>769</v>
      </c>
      <c r="B530" s="42">
        <v>27</v>
      </c>
      <c r="C530" s="68" t="s">
        <v>281</v>
      </c>
      <c r="D530" s="95">
        <v>38677.80972222222</v>
      </c>
      <c r="E530" s="96">
        <v>1.1435185185185185E-2</v>
      </c>
      <c r="F530" s="41">
        <v>4.7</v>
      </c>
      <c r="G530" s="41">
        <v>2</v>
      </c>
      <c r="H530" s="97">
        <v>8.3634259259270038E-2</v>
      </c>
      <c r="I530" s="98" t="s">
        <v>795</v>
      </c>
      <c r="J530" s="99">
        <v>120.43333333333334</v>
      </c>
      <c r="K530" s="100">
        <v>40503.80972222222</v>
      </c>
      <c r="L530" s="46">
        <v>95</v>
      </c>
      <c r="M530" s="101">
        <v>38677.828472222223</v>
      </c>
      <c r="N530" s="102">
        <v>-2</v>
      </c>
      <c r="O530" s="46">
        <v>95</v>
      </c>
      <c r="P530" s="57">
        <v>-2</v>
      </c>
      <c r="Q530" s="50">
        <v>2.0072222222222225</v>
      </c>
      <c r="R530" s="103">
        <v>95</v>
      </c>
      <c r="S530" s="104">
        <v>49.321817836300234</v>
      </c>
      <c r="T530" s="57">
        <v>183.2</v>
      </c>
      <c r="U530" s="113">
        <v>240.30115664685542</v>
      </c>
      <c r="V530" s="57">
        <v>97</v>
      </c>
      <c r="W530" s="57">
        <f t="shared" si="188"/>
        <v>47.678182163699766</v>
      </c>
      <c r="X530" s="86">
        <f t="shared" si="189"/>
        <v>44.598200000000006</v>
      </c>
      <c r="Y530" s="86" t="str">
        <f t="shared" si="190"/>
        <v/>
      </c>
      <c r="Z530" s="44">
        <f t="shared" si="191"/>
        <v>1</v>
      </c>
      <c r="AA530" s="44" t="str">
        <f t="shared" si="192"/>
        <v>+</v>
      </c>
      <c r="AB530" s="89">
        <f t="shared" si="208"/>
        <v>52.401799999999994</v>
      </c>
      <c r="AC530" s="89">
        <f t="shared" si="208"/>
        <v>0.27759999999999985</v>
      </c>
      <c r="AD530" s="44">
        <f t="shared" si="193"/>
        <v>1</v>
      </c>
      <c r="AE530" s="44">
        <v>1.6</v>
      </c>
      <c r="AF530" s="87">
        <f t="shared" si="200"/>
        <v>1</v>
      </c>
      <c r="AG530" s="44">
        <f t="shared" si="201"/>
        <v>0</v>
      </c>
      <c r="AH530" s="90">
        <f t="shared" si="194"/>
        <v>47.321817836300234</v>
      </c>
      <c r="AI530" s="91">
        <f t="shared" si="202"/>
        <v>50.401799999999994</v>
      </c>
      <c r="AJ530" s="82">
        <f t="shared" si="195"/>
        <v>-1.7224000000000002</v>
      </c>
      <c r="AK530" s="271">
        <f t="shared" si="203"/>
        <v>106</v>
      </c>
      <c r="AL530" s="271">
        <f>VLOOKUP(AK530,RevisedCalcs!$AE$65:$AJ$72,2,FALSE)</f>
        <v>240</v>
      </c>
      <c r="AM530" s="92" t="str">
        <f t="shared" si="196"/>
        <v>-10 to 0</v>
      </c>
      <c r="AN530" s="93">
        <f t="shared" si="197"/>
        <v>1</v>
      </c>
      <c r="AO530" s="93" t="str">
        <f t="shared" si="204"/>
        <v>+</v>
      </c>
      <c r="AP530" s="94" t="str">
        <f t="shared" si="198"/>
        <v/>
      </c>
      <c r="AQ530" s="54">
        <v>0</v>
      </c>
      <c r="AR530" s="214">
        <f t="shared" si="199"/>
        <v>0</v>
      </c>
      <c r="AS530" s="214">
        <f t="shared" si="205"/>
        <v>0</v>
      </c>
      <c r="AT530" s="282">
        <f t="shared" si="206"/>
        <v>16.466666666666665</v>
      </c>
      <c r="AU530" s="268">
        <f>IF(F530&gt;0,RevisedCalcs!$AB$53*F530,"")</f>
        <v>0.65541148904966151</v>
      </c>
      <c r="AV530" s="268" t="str">
        <f>IF(AU530&lt;&gt;"","",SUMIFS(RevisedCalcs!$AF$6:$BN$6,RevisedCalcs!$AF$4:$BN$4,"&lt;="&amp;AT530)/10^3*VLOOKUP(AK530,RevisedCalcs!$AE$65:$AJ$72,6,FALSE))</f>
        <v/>
      </c>
      <c r="AW530" s="270" t="str">
        <f ca="1">IF(AU530="","",IF(AR530=1,-AU530*OFFSET(RevisedCalcs!$AD$79,0,MATCH(E529*24*60,RevisedCalcs!$AE$80:$AI$80,1)),""))</f>
        <v/>
      </c>
      <c r="AX530" s="268">
        <f t="shared" ca="1" si="207"/>
        <v>0.65541148904966151</v>
      </c>
    </row>
    <row r="531" spans="1:50" x14ac:dyDescent="0.3">
      <c r="A531" s="41" t="s">
        <v>769</v>
      </c>
      <c r="B531" s="42">
        <v>28</v>
      </c>
      <c r="C531" s="68" t="s">
        <v>283</v>
      </c>
      <c r="D531" s="95">
        <v>38677.900694444441</v>
      </c>
      <c r="E531" s="96">
        <v>2.7997685185185184E-2</v>
      </c>
      <c r="F531" s="41">
        <v>4</v>
      </c>
      <c r="G531" s="41">
        <v>2</v>
      </c>
      <c r="H531" s="97">
        <v>7.9537037032423541E-2</v>
      </c>
      <c r="I531" s="98" t="s">
        <v>796</v>
      </c>
      <c r="J531" s="99">
        <v>114.53333333333333</v>
      </c>
      <c r="K531" s="100">
        <v>40503.900694444441</v>
      </c>
      <c r="L531" s="46">
        <v>75.2</v>
      </c>
      <c r="M531" s="101">
        <v>38677.911805555559</v>
      </c>
      <c r="N531" s="102">
        <v>-0.9</v>
      </c>
      <c r="O531" s="46">
        <v>75.2</v>
      </c>
      <c r="P531" s="57">
        <v>-0.9</v>
      </c>
      <c r="Q531" s="50">
        <v>1.9088888888888889</v>
      </c>
      <c r="R531" s="103">
        <v>75.2</v>
      </c>
      <c r="S531" s="104">
        <v>53.29776330417107</v>
      </c>
      <c r="T531" s="57">
        <v>183.2</v>
      </c>
      <c r="U531" s="113">
        <v>240.4838578687814</v>
      </c>
      <c r="V531" s="57">
        <v>76.100000000000009</v>
      </c>
      <c r="W531" s="57">
        <f t="shared" si="188"/>
        <v>22.802236695828938</v>
      </c>
      <c r="X531" s="86">
        <f t="shared" si="189"/>
        <v>24.24204000000001</v>
      </c>
      <c r="Y531" s="86" t="str">
        <f t="shared" si="190"/>
        <v/>
      </c>
      <c r="Z531" s="44">
        <f t="shared" si="191"/>
        <v>0</v>
      </c>
      <c r="AA531" s="44" t="str">
        <f t="shared" si="192"/>
        <v>o</v>
      </c>
      <c r="AB531" s="89">
        <f t="shared" si="208"/>
        <v>51.857959999999999</v>
      </c>
      <c r="AC531" s="89">
        <f t="shared" si="208"/>
        <v>-1.8959999999999977E-2</v>
      </c>
      <c r="AD531" s="44">
        <f t="shared" si="193"/>
        <v>1</v>
      </c>
      <c r="AE531" s="44">
        <v>1.6</v>
      </c>
      <c r="AF531" s="87">
        <f t="shared" si="200"/>
        <v>1</v>
      </c>
      <c r="AG531" s="44">
        <f t="shared" si="201"/>
        <v>0</v>
      </c>
      <c r="AH531" s="90">
        <f t="shared" si="194"/>
        <v>52.397763304171072</v>
      </c>
      <c r="AI531" s="91">
        <f t="shared" si="202"/>
        <v>50.95796</v>
      </c>
      <c r="AJ531" s="82">
        <f t="shared" si="195"/>
        <v>-0.91896</v>
      </c>
      <c r="AK531" s="271">
        <f t="shared" si="203"/>
        <v>105</v>
      </c>
      <c r="AL531" s="271">
        <f>VLOOKUP(AK531,RevisedCalcs!$AE$65:$AJ$72,2,FALSE)</f>
        <v>105</v>
      </c>
      <c r="AM531" s="92" t="str">
        <f t="shared" si="196"/>
        <v>-10 to 0</v>
      </c>
      <c r="AN531" s="93">
        <f t="shared" si="197"/>
        <v>0</v>
      </c>
      <c r="AO531" s="93" t="str">
        <f t="shared" si="204"/>
        <v>o</v>
      </c>
      <c r="AP531" s="94" t="str">
        <f t="shared" si="198"/>
        <v/>
      </c>
      <c r="AQ531" s="54">
        <v>0</v>
      </c>
      <c r="AR531" s="214">
        <f t="shared" si="199"/>
        <v>0</v>
      </c>
      <c r="AS531" s="214">
        <f t="shared" si="205"/>
        <v>0</v>
      </c>
      <c r="AT531" s="282">
        <f t="shared" si="206"/>
        <v>40.31666666666667</v>
      </c>
      <c r="AU531" s="268">
        <f>IF(F531&gt;0,RevisedCalcs!$AB$53*F531,"")</f>
        <v>0.55779701195715869</v>
      </c>
      <c r="AV531" s="268" t="str">
        <f>IF(AU531&lt;&gt;"","",SUMIFS(RevisedCalcs!$AF$6:$BN$6,RevisedCalcs!$AF$4:$BN$4,"&lt;="&amp;AT531)/10^3*VLOOKUP(AK531,RevisedCalcs!$AE$65:$AJ$72,6,FALSE))</f>
        <v/>
      </c>
      <c r="AW531" s="270" t="str">
        <f ca="1">IF(AU531="","",IF(AR531=1,-AU531*OFFSET(RevisedCalcs!$AD$79,0,MATCH(E530*24*60,RevisedCalcs!$AE$80:$AI$80,1)),""))</f>
        <v/>
      </c>
      <c r="AX531" s="268">
        <f t="shared" ca="1" si="207"/>
        <v>0.55779701195715869</v>
      </c>
    </row>
    <row r="532" spans="1:50" x14ac:dyDescent="0.3">
      <c r="A532" s="41" t="s">
        <v>769</v>
      </c>
      <c r="B532" s="42">
        <v>29</v>
      </c>
      <c r="C532" s="68" t="s">
        <v>285</v>
      </c>
      <c r="D532" s="95">
        <v>38677.936111111114</v>
      </c>
      <c r="E532" s="96">
        <v>7.2685185185185188E-3</v>
      </c>
      <c r="F532" s="41">
        <v>2.4</v>
      </c>
      <c r="G532" s="41">
        <v>2</v>
      </c>
      <c r="H532" s="97">
        <v>7.4189814913552254E-3</v>
      </c>
      <c r="I532" s="98" t="s">
        <v>797</v>
      </c>
      <c r="J532" s="99">
        <v>10.683333333333334</v>
      </c>
      <c r="K532" s="100">
        <v>40503.936111111114</v>
      </c>
      <c r="L532" s="46">
        <v>167</v>
      </c>
      <c r="M532" s="101">
        <v>38677.953472222223</v>
      </c>
      <c r="N532" s="106">
        <v>1.0000000000000001E-5</v>
      </c>
      <c r="O532" s="46">
        <v>167</v>
      </c>
      <c r="P532" s="57">
        <v>0</v>
      </c>
      <c r="Q532" s="50">
        <v>0.17805555555555555</v>
      </c>
      <c r="R532" s="103">
        <v>167</v>
      </c>
      <c r="S532" s="104">
        <v>163.19627636048983</v>
      </c>
      <c r="T532" s="57">
        <v>183.2</v>
      </c>
      <c r="U532" s="113">
        <v>243.72986152515227</v>
      </c>
      <c r="V532" s="57">
        <v>167</v>
      </c>
      <c r="W532" s="57">
        <f t="shared" si="188"/>
        <v>3.8037236395101672</v>
      </c>
      <c r="X532" s="86">
        <f t="shared" si="189"/>
        <v>115.587004944</v>
      </c>
      <c r="Y532" s="86" t="str">
        <f t="shared" si="190"/>
        <v/>
      </c>
      <c r="Z532" s="44">
        <f t="shared" si="191"/>
        <v>0</v>
      </c>
      <c r="AA532" s="44" t="str">
        <f t="shared" si="192"/>
        <v>o</v>
      </c>
      <c r="AB532" s="89">
        <f t="shared" si="208"/>
        <v>51.412995055999993</v>
      </c>
      <c r="AC532" s="89">
        <f t="shared" si="208"/>
        <v>-0.26160269600000002</v>
      </c>
      <c r="AD532" s="44">
        <f t="shared" si="193"/>
        <v>1</v>
      </c>
      <c r="AE532" s="44">
        <v>1.6</v>
      </c>
      <c r="AF532" s="87">
        <f t="shared" si="200"/>
        <v>0</v>
      </c>
      <c r="AG532" s="44">
        <f t="shared" si="201"/>
        <v>0</v>
      </c>
      <c r="AH532" s="90">
        <f t="shared" si="194"/>
        <v>163.19627636048983</v>
      </c>
      <c r="AI532" s="91">
        <f t="shared" si="202"/>
        <v>51.412995055999993</v>
      </c>
      <c r="AJ532" s="82">
        <f t="shared" si="195"/>
        <v>-0.26160269600000002</v>
      </c>
      <c r="AK532" s="271">
        <f t="shared" si="203"/>
        <v>102</v>
      </c>
      <c r="AL532" s="271">
        <f>VLOOKUP(AK532,RevisedCalcs!$AE$65:$AJ$72,2,FALSE)</f>
        <v>18</v>
      </c>
      <c r="AM532" s="92" t="str">
        <f t="shared" si="196"/>
        <v>0 to 10</v>
      </c>
      <c r="AN532" s="93">
        <f t="shared" si="197"/>
        <v>0</v>
      </c>
      <c r="AO532" s="93" t="str">
        <f t="shared" si="204"/>
        <v>o</v>
      </c>
      <c r="AP532" s="94" t="str">
        <f t="shared" si="198"/>
        <v/>
      </c>
      <c r="AQ532" s="54">
        <v>0</v>
      </c>
      <c r="AR532" s="214">
        <f t="shared" si="199"/>
        <v>0</v>
      </c>
      <c r="AS532" s="214">
        <f t="shared" si="205"/>
        <v>0</v>
      </c>
      <c r="AT532" s="282">
        <f t="shared" si="206"/>
        <v>10.466666666666667</v>
      </c>
      <c r="AU532" s="268">
        <f>IF(F532&gt;0,RevisedCalcs!$AB$53*F532,"")</f>
        <v>0.33467820717429519</v>
      </c>
      <c r="AV532" s="268" t="str">
        <f>IF(AU532&lt;&gt;"","",SUMIFS(RevisedCalcs!$AF$6:$BN$6,RevisedCalcs!$AF$4:$BN$4,"&lt;="&amp;AT532)/10^3*VLOOKUP(AK532,RevisedCalcs!$AE$65:$AJ$72,6,FALSE))</f>
        <v/>
      </c>
      <c r="AW532" s="270" t="str">
        <f ca="1">IF(AU532="","",IF(AR532=1,-AU532*OFFSET(RevisedCalcs!$AD$79,0,MATCH(E531*24*60,RevisedCalcs!$AE$80:$AI$80,1)),""))</f>
        <v/>
      </c>
      <c r="AX532" s="268">
        <f t="shared" ca="1" si="207"/>
        <v>0.33467820717429519</v>
      </c>
    </row>
    <row r="533" spans="1:50" x14ac:dyDescent="0.3">
      <c r="A533" s="41" t="s">
        <v>769</v>
      </c>
      <c r="B533" s="42">
        <v>30</v>
      </c>
      <c r="C533" s="68" t="s">
        <v>287</v>
      </c>
      <c r="D533" s="95">
        <v>38678.540277777778</v>
      </c>
      <c r="E533" s="96">
        <v>3.1944444444444442E-3</v>
      </c>
      <c r="F533" s="41">
        <v>1.5</v>
      </c>
      <c r="G533" s="41">
        <v>3</v>
      </c>
      <c r="H533" s="97">
        <v>0.59689814814919373</v>
      </c>
      <c r="I533" s="98" t="s">
        <v>798</v>
      </c>
      <c r="J533" s="99">
        <v>859.5333333333333</v>
      </c>
      <c r="K533" s="100">
        <v>40504.540277777778</v>
      </c>
      <c r="L533" s="46">
        <v>53.6</v>
      </c>
      <c r="M533" s="101">
        <v>38678.536805555559</v>
      </c>
      <c r="N533" s="102">
        <v>-7.1</v>
      </c>
      <c r="O533" s="46">
        <v>53.6</v>
      </c>
      <c r="P533" s="57">
        <v>-7.1</v>
      </c>
      <c r="Q533" s="50">
        <v>14.325555555555555</v>
      </c>
      <c r="R533" s="103">
        <v>53.6</v>
      </c>
      <c r="S533" s="104">
        <v>1.7351854952996071E-2</v>
      </c>
      <c r="T533" s="57">
        <v>152.6</v>
      </c>
      <c r="U533" s="113">
        <v>218.80291353094259</v>
      </c>
      <c r="V533" s="86">
        <v>60.7</v>
      </c>
      <c r="W533" s="86">
        <f t="shared" si="188"/>
        <v>60.682648145047004</v>
      </c>
      <c r="X533" s="86">
        <f t="shared" si="189"/>
        <v>5.776760000000003</v>
      </c>
      <c r="Y533" s="86" t="str">
        <f t="shared" si="190"/>
        <v>Y</v>
      </c>
      <c r="Z533" s="88">
        <f t="shared" si="191"/>
        <v>1</v>
      </c>
      <c r="AA533" s="88" t="str">
        <f t="shared" si="192"/>
        <v>+</v>
      </c>
      <c r="AB533" s="89">
        <f t="shared" si="208"/>
        <v>54.92324</v>
      </c>
      <c r="AC533" s="89">
        <f t="shared" si="208"/>
        <v>1.6525600000000003</v>
      </c>
      <c r="AD533" s="88">
        <f t="shared" si="193"/>
        <v>1</v>
      </c>
      <c r="AE533" s="88">
        <v>1.6</v>
      </c>
      <c r="AF533" s="87">
        <f t="shared" si="200"/>
        <v>1</v>
      </c>
      <c r="AG533" s="88">
        <f t="shared" si="201"/>
        <v>1</v>
      </c>
      <c r="AH533" s="90">
        <f t="shared" si="194"/>
        <v>-7.0826481450470036</v>
      </c>
      <c r="AI533" s="91">
        <f t="shared" si="202"/>
        <v>47.823239999999998</v>
      </c>
      <c r="AJ533" s="82">
        <f t="shared" si="195"/>
        <v>-5.4474399999999994</v>
      </c>
      <c r="AK533" s="271">
        <f t="shared" si="203"/>
        <v>108</v>
      </c>
      <c r="AL533" s="271">
        <f>VLOOKUP(AK533,RevisedCalcs!$AE$65:$AJ$72,2,FALSE)</f>
        <v>720</v>
      </c>
      <c r="AM533" s="92" t="str">
        <f t="shared" si="196"/>
        <v>-10 to 0</v>
      </c>
      <c r="AN533" s="93">
        <f t="shared" si="197"/>
        <v>1</v>
      </c>
      <c r="AO533" s="93" t="str">
        <f t="shared" si="204"/>
        <v>+</v>
      </c>
      <c r="AP533" s="94" t="str">
        <f t="shared" si="198"/>
        <v/>
      </c>
      <c r="AQ533" s="54">
        <v>0</v>
      </c>
      <c r="AR533" s="214">
        <f t="shared" si="199"/>
        <v>0</v>
      </c>
      <c r="AS533" s="214">
        <f t="shared" si="205"/>
        <v>0</v>
      </c>
      <c r="AT533" s="282">
        <f t="shared" si="206"/>
        <v>4.5999999999999996</v>
      </c>
      <c r="AU533" s="268">
        <f>IF(F533&gt;0,RevisedCalcs!$AB$53*F533,"")</f>
        <v>0.20917387948393451</v>
      </c>
      <c r="AV533" s="268" t="str">
        <f>IF(AU533&lt;&gt;"","",SUMIFS(RevisedCalcs!$AF$6:$BN$6,RevisedCalcs!$AF$4:$BN$4,"&lt;="&amp;AT533)/10^3*VLOOKUP(AK533,RevisedCalcs!$AE$65:$AJ$72,6,FALSE))</f>
        <v/>
      </c>
      <c r="AW533" s="270" t="str">
        <f ca="1">IF(AU533="","",IF(AR533=1,-AU533*OFFSET(RevisedCalcs!$AD$79,0,MATCH(E532*24*60,RevisedCalcs!$AE$80:$AI$80,1)),""))</f>
        <v/>
      </c>
      <c r="AX533" s="268">
        <f t="shared" ca="1" si="207"/>
        <v>0.20917387948393451</v>
      </c>
    </row>
    <row r="534" spans="1:50" x14ac:dyDescent="0.3">
      <c r="A534" s="41" t="s">
        <v>769</v>
      </c>
      <c r="B534" s="42">
        <v>31</v>
      </c>
      <c r="C534" s="68" t="s">
        <v>289</v>
      </c>
      <c r="D534" s="95">
        <v>38678.65347222222</v>
      </c>
      <c r="E534" s="96">
        <v>3.1631944444444442E-2</v>
      </c>
      <c r="F534" s="41">
        <v>5.6</v>
      </c>
      <c r="G534" s="41">
        <v>3</v>
      </c>
      <c r="H534" s="97">
        <v>0.11000000000058208</v>
      </c>
      <c r="I534" s="98" t="s">
        <v>799</v>
      </c>
      <c r="J534" s="99">
        <v>158.4</v>
      </c>
      <c r="K534" s="100">
        <v>40504.65347222222</v>
      </c>
      <c r="L534" s="46">
        <v>41</v>
      </c>
      <c r="M534" s="101">
        <v>38678.661805555559</v>
      </c>
      <c r="N534" s="102">
        <v>-2.9</v>
      </c>
      <c r="O534" s="46">
        <v>41</v>
      </c>
      <c r="P534" s="57">
        <v>-2.9</v>
      </c>
      <c r="Q534" s="50">
        <v>2.64</v>
      </c>
      <c r="R534" s="103">
        <v>41</v>
      </c>
      <c r="S534" s="104">
        <v>28.002554316936852</v>
      </c>
      <c r="T534" s="57">
        <v>183.2</v>
      </c>
      <c r="U534" s="113">
        <v>239.12983844502435</v>
      </c>
      <c r="V534" s="57">
        <v>43.9</v>
      </c>
      <c r="W534" s="57">
        <f t="shared" si="188"/>
        <v>15.897445683063147</v>
      </c>
      <c r="X534" s="86">
        <f t="shared" si="189"/>
        <v>8.9467599999999976</v>
      </c>
      <c r="Y534" s="86" t="str">
        <f t="shared" si="190"/>
        <v/>
      </c>
      <c r="Z534" s="44">
        <f t="shared" si="191"/>
        <v>1</v>
      </c>
      <c r="AA534" s="44" t="str">
        <f t="shared" si="192"/>
        <v>+</v>
      </c>
      <c r="AB534" s="89">
        <f t="shared" si="208"/>
        <v>52.846759999999996</v>
      </c>
      <c r="AC534" s="89">
        <f t="shared" si="208"/>
        <v>0.52023999999999981</v>
      </c>
      <c r="AD534" s="44">
        <f t="shared" si="193"/>
        <v>1</v>
      </c>
      <c r="AE534" s="44">
        <v>1.6</v>
      </c>
      <c r="AF534" s="87">
        <f t="shared" si="200"/>
        <v>0</v>
      </c>
      <c r="AG534" s="44">
        <f t="shared" si="201"/>
        <v>0</v>
      </c>
      <c r="AH534" s="90">
        <f t="shared" si="194"/>
        <v>25.102554316936853</v>
      </c>
      <c r="AI534" s="91">
        <f t="shared" si="202"/>
        <v>49.946759999999998</v>
      </c>
      <c r="AJ534" s="82">
        <f t="shared" si="195"/>
        <v>-2.3797600000000001</v>
      </c>
      <c r="AK534" s="271">
        <f t="shared" si="203"/>
        <v>106</v>
      </c>
      <c r="AL534" s="271">
        <f>VLOOKUP(AK534,RevisedCalcs!$AE$65:$AJ$72,2,FALSE)</f>
        <v>240</v>
      </c>
      <c r="AM534" s="92" t="str">
        <f t="shared" si="196"/>
        <v>-10 to 0</v>
      </c>
      <c r="AN534" s="93">
        <f t="shared" si="197"/>
        <v>1</v>
      </c>
      <c r="AO534" s="93" t="str">
        <f t="shared" si="204"/>
        <v>+</v>
      </c>
      <c r="AP534" s="94" t="str">
        <f t="shared" si="198"/>
        <v/>
      </c>
      <c r="AQ534" s="54">
        <v>0</v>
      </c>
      <c r="AR534" s="214">
        <f t="shared" si="199"/>
        <v>0</v>
      </c>
      <c r="AS534" s="214">
        <f t="shared" si="205"/>
        <v>0</v>
      </c>
      <c r="AT534" s="282">
        <f t="shared" si="206"/>
        <v>45.54999999999999</v>
      </c>
      <c r="AU534" s="268">
        <f>IF(F534&gt;0,RevisedCalcs!$AB$53*F534,"")</f>
        <v>0.78091581674002208</v>
      </c>
      <c r="AV534" s="268" t="str">
        <f>IF(AU534&lt;&gt;"","",SUMIFS(RevisedCalcs!$AF$6:$BN$6,RevisedCalcs!$AF$4:$BN$4,"&lt;="&amp;AT534)/10^3*VLOOKUP(AK534,RevisedCalcs!$AE$65:$AJ$72,6,FALSE))</f>
        <v/>
      </c>
      <c r="AW534" s="270" t="str">
        <f ca="1">IF(AU534="","",IF(AR534=1,-AU534*OFFSET(RevisedCalcs!$AD$79,0,MATCH(E533*24*60,RevisedCalcs!$AE$80:$AI$80,1)),""))</f>
        <v/>
      </c>
      <c r="AX534" s="268">
        <f t="shared" ca="1" si="207"/>
        <v>0.78091581674002208</v>
      </c>
    </row>
    <row r="535" spans="1:50" x14ac:dyDescent="0.3">
      <c r="A535" s="41" t="s">
        <v>769</v>
      </c>
      <c r="B535" s="42">
        <v>32</v>
      </c>
      <c r="C535" s="68" t="s">
        <v>291</v>
      </c>
      <c r="D535" s="95">
        <v>38678.70208333333</v>
      </c>
      <c r="E535" s="96">
        <v>1.074074074074074E-2</v>
      </c>
      <c r="F535" s="41">
        <v>5.2</v>
      </c>
      <c r="G535" s="41">
        <v>3</v>
      </c>
      <c r="H535" s="97">
        <v>1.6979166663077194E-2</v>
      </c>
      <c r="I535" s="98" t="s">
        <v>800</v>
      </c>
      <c r="J535" s="99">
        <v>24.45</v>
      </c>
      <c r="K535" s="100">
        <v>40504.70208333333</v>
      </c>
      <c r="L535" s="46">
        <v>147.19999999999999</v>
      </c>
      <c r="M535" s="101">
        <v>38678.703472222223</v>
      </c>
      <c r="N535" s="102">
        <v>-2</v>
      </c>
      <c r="O535" s="46">
        <v>147.19999999999999</v>
      </c>
      <c r="P535" s="57">
        <v>-2</v>
      </c>
      <c r="Q535" s="50">
        <v>0.40749999999999997</v>
      </c>
      <c r="R535" s="103">
        <v>147.19999999999999</v>
      </c>
      <c r="S535" s="104">
        <v>142.14050066249845</v>
      </c>
      <c r="T535" s="57">
        <v>183.2</v>
      </c>
      <c r="U535" s="113">
        <v>243.2962628570537</v>
      </c>
      <c r="V535" s="57">
        <v>149.19999999999999</v>
      </c>
      <c r="W535" s="57">
        <f t="shared" si="188"/>
        <v>7.0594993375015349</v>
      </c>
      <c r="X535" s="86">
        <f t="shared" si="189"/>
        <v>96.798199999999994</v>
      </c>
      <c r="Y535" s="86" t="str">
        <f t="shared" si="190"/>
        <v/>
      </c>
      <c r="Z535" s="44">
        <f t="shared" si="191"/>
        <v>0</v>
      </c>
      <c r="AA535" s="44" t="str">
        <f t="shared" si="192"/>
        <v>o</v>
      </c>
      <c r="AB535" s="89">
        <f t="shared" si="208"/>
        <v>52.401799999999994</v>
      </c>
      <c r="AC535" s="89">
        <f t="shared" si="208"/>
        <v>0.27759999999999985</v>
      </c>
      <c r="AD535" s="44">
        <f t="shared" si="193"/>
        <v>1</v>
      </c>
      <c r="AE535" s="44">
        <v>1.6</v>
      </c>
      <c r="AF535" s="87">
        <f t="shared" si="200"/>
        <v>0</v>
      </c>
      <c r="AG535" s="44">
        <f t="shared" si="201"/>
        <v>0</v>
      </c>
      <c r="AH535" s="90">
        <f t="shared" si="194"/>
        <v>140.14050066249845</v>
      </c>
      <c r="AI535" s="91">
        <f t="shared" si="202"/>
        <v>50.401799999999994</v>
      </c>
      <c r="AJ535" s="82">
        <f t="shared" si="195"/>
        <v>-1.7224000000000002</v>
      </c>
      <c r="AK535" s="271">
        <f t="shared" si="203"/>
        <v>102</v>
      </c>
      <c r="AL535" s="271">
        <f>VLOOKUP(AK535,RevisedCalcs!$AE$65:$AJ$72,2,FALSE)</f>
        <v>18</v>
      </c>
      <c r="AM535" s="92" t="str">
        <f t="shared" si="196"/>
        <v>-10 to 0</v>
      </c>
      <c r="AN535" s="93">
        <f t="shared" si="197"/>
        <v>0</v>
      </c>
      <c r="AO535" s="93" t="str">
        <f t="shared" si="204"/>
        <v>o</v>
      </c>
      <c r="AP535" s="94" t="str">
        <f t="shared" si="198"/>
        <v/>
      </c>
      <c r="AQ535" s="54">
        <v>0</v>
      </c>
      <c r="AR535" s="214">
        <f t="shared" si="199"/>
        <v>0</v>
      </c>
      <c r="AS535" s="214">
        <f t="shared" si="205"/>
        <v>0</v>
      </c>
      <c r="AT535" s="282">
        <f t="shared" si="206"/>
        <v>15.466666666666667</v>
      </c>
      <c r="AU535" s="268">
        <f>IF(F535&gt;0,RevisedCalcs!$AB$53*F535,"")</f>
        <v>0.72513611554430635</v>
      </c>
      <c r="AV535" s="268" t="str">
        <f>IF(AU535&lt;&gt;"","",SUMIFS(RevisedCalcs!$AF$6:$BN$6,RevisedCalcs!$AF$4:$BN$4,"&lt;="&amp;AT535)/10^3*VLOOKUP(AK535,RevisedCalcs!$AE$65:$AJ$72,6,FALSE))</f>
        <v/>
      </c>
      <c r="AW535" s="270" t="str">
        <f ca="1">IF(AU535="","",IF(AR535=1,-AU535*OFFSET(RevisedCalcs!$AD$79,0,MATCH(E534*24*60,RevisedCalcs!$AE$80:$AI$80,1)),""))</f>
        <v/>
      </c>
      <c r="AX535" s="268">
        <f t="shared" ca="1" si="207"/>
        <v>0.72513611554430635</v>
      </c>
    </row>
    <row r="536" spans="1:50" x14ac:dyDescent="0.3">
      <c r="A536" s="41" t="s">
        <v>769</v>
      </c>
      <c r="B536" s="42">
        <v>33</v>
      </c>
      <c r="C536" s="68" t="s">
        <v>293</v>
      </c>
      <c r="D536" s="95">
        <v>38679.586805555555</v>
      </c>
      <c r="E536" s="96">
        <v>7.4537037037037028E-3</v>
      </c>
      <c r="F536" s="41">
        <v>2.5</v>
      </c>
      <c r="G536" s="41">
        <v>4</v>
      </c>
      <c r="H536" s="97">
        <v>0.87398148148349719</v>
      </c>
      <c r="I536" s="98" t="s">
        <v>801</v>
      </c>
      <c r="J536" s="99">
        <v>1258.5333333333333</v>
      </c>
      <c r="K536" s="100">
        <v>40505.586805555555</v>
      </c>
      <c r="L536" s="46">
        <v>57.2</v>
      </c>
      <c r="M536" s="101">
        <v>38679.591666666667</v>
      </c>
      <c r="N536" s="102">
        <v>1.4</v>
      </c>
      <c r="O536" s="46">
        <v>57.2</v>
      </c>
      <c r="P536" s="57">
        <v>1.4</v>
      </c>
      <c r="Q536" s="50">
        <v>20.975555555555555</v>
      </c>
      <c r="R536" s="103">
        <v>57.2</v>
      </c>
      <c r="S536" s="104">
        <v>2.2083511803305811E-4</v>
      </c>
      <c r="T536" s="57">
        <v>179.6</v>
      </c>
      <c r="U536" s="113">
        <v>208.27120419376948</v>
      </c>
      <c r="V536" s="86">
        <v>55.800000000000004</v>
      </c>
      <c r="W536" s="86">
        <f t="shared" si="188"/>
        <v>55.799779164881969</v>
      </c>
      <c r="X536" s="86">
        <f t="shared" si="189"/>
        <v>5.0791600000000088</v>
      </c>
      <c r="Y536" s="86" t="str">
        <f t="shared" si="190"/>
        <v>Y</v>
      </c>
      <c r="Z536" s="88">
        <f t="shared" si="191"/>
        <v>1</v>
      </c>
      <c r="AA536" s="88" t="str">
        <f t="shared" si="192"/>
        <v>+</v>
      </c>
      <c r="AB536" s="89">
        <f t="shared" si="208"/>
        <v>50.720839999999995</v>
      </c>
      <c r="AC536" s="89">
        <f t="shared" si="208"/>
        <v>-0.63904000000000005</v>
      </c>
      <c r="AD536" s="88">
        <f t="shared" si="193"/>
        <v>1</v>
      </c>
      <c r="AE536" s="88">
        <v>1.6</v>
      </c>
      <c r="AF536" s="87">
        <f t="shared" si="200"/>
        <v>1</v>
      </c>
      <c r="AG536" s="88">
        <f t="shared" si="201"/>
        <v>1</v>
      </c>
      <c r="AH536" s="90">
        <f t="shared" si="194"/>
        <v>1.400220835118033</v>
      </c>
      <c r="AI536" s="91">
        <f t="shared" si="202"/>
        <v>52.120839999999994</v>
      </c>
      <c r="AJ536" s="82">
        <f t="shared" si="195"/>
        <v>0.76095999999999986</v>
      </c>
      <c r="AK536" s="271">
        <f t="shared" si="203"/>
        <v>108</v>
      </c>
      <c r="AL536" s="271">
        <f>VLOOKUP(AK536,RevisedCalcs!$AE$65:$AJ$72,2,FALSE)</f>
        <v>720</v>
      </c>
      <c r="AM536" s="92" t="str">
        <f t="shared" si="196"/>
        <v>0 to 10</v>
      </c>
      <c r="AN536" s="93">
        <f t="shared" si="197"/>
        <v>1</v>
      </c>
      <c r="AO536" s="93" t="str">
        <f t="shared" si="204"/>
        <v>+</v>
      </c>
      <c r="AP536" s="94" t="str">
        <f t="shared" si="198"/>
        <v/>
      </c>
      <c r="AQ536" s="54">
        <v>0</v>
      </c>
      <c r="AR536" s="214">
        <f t="shared" si="199"/>
        <v>0</v>
      </c>
      <c r="AS536" s="214">
        <f t="shared" si="205"/>
        <v>0</v>
      </c>
      <c r="AT536" s="282">
        <f t="shared" si="206"/>
        <v>10.733333333333333</v>
      </c>
      <c r="AU536" s="268">
        <f>IF(F536&gt;0,RevisedCalcs!$AB$53*F536,"")</f>
        <v>0.34862313247322418</v>
      </c>
      <c r="AV536" s="268" t="str">
        <f>IF(AU536&lt;&gt;"","",SUMIFS(RevisedCalcs!$AF$6:$BN$6,RevisedCalcs!$AF$4:$BN$4,"&lt;="&amp;AT536)/10^3*VLOOKUP(AK536,RevisedCalcs!$AE$65:$AJ$72,6,FALSE))</f>
        <v/>
      </c>
      <c r="AW536" s="270" t="str">
        <f ca="1">IF(AU536="","",IF(AR536=1,-AU536*OFFSET(RevisedCalcs!$AD$79,0,MATCH(E535*24*60,RevisedCalcs!$AE$80:$AI$80,1)),""))</f>
        <v/>
      </c>
      <c r="AX536" s="268">
        <f t="shared" ca="1" si="207"/>
        <v>0.34862313247322418</v>
      </c>
    </row>
    <row r="537" spans="1:50" x14ac:dyDescent="0.3">
      <c r="A537" s="41" t="s">
        <v>769</v>
      </c>
      <c r="B537" s="42">
        <v>34</v>
      </c>
      <c r="C537" s="68" t="s">
        <v>295</v>
      </c>
      <c r="D537" s="95">
        <v>38679.597222222219</v>
      </c>
      <c r="E537" s="96">
        <v>1.3194444444444443E-3</v>
      </c>
      <c r="F537" s="41">
        <v>0.2</v>
      </c>
      <c r="G537" s="41">
        <v>4</v>
      </c>
      <c r="H537" s="97">
        <v>2.9629629570990801E-3</v>
      </c>
      <c r="I537" s="98" t="s">
        <v>802</v>
      </c>
      <c r="J537" s="99">
        <v>4.2666666666666666</v>
      </c>
      <c r="K537" s="100">
        <v>40505.597222222219</v>
      </c>
      <c r="L537" s="46">
        <v>170.6</v>
      </c>
      <c r="M537" s="101">
        <v>38679.591666666667</v>
      </c>
      <c r="N537" s="102">
        <v>1.4</v>
      </c>
      <c r="O537" s="46">
        <v>170.6</v>
      </c>
      <c r="P537" s="57">
        <v>1.4</v>
      </c>
      <c r="Q537" s="50">
        <v>7.1111111111111111E-2</v>
      </c>
      <c r="R537" s="103">
        <v>170.6</v>
      </c>
      <c r="S537" s="104">
        <v>170.15822462226194</v>
      </c>
      <c r="T537" s="57">
        <v>174.2</v>
      </c>
      <c r="U537" s="113">
        <v>243.93230924148563</v>
      </c>
      <c r="V537" s="57">
        <v>169.2</v>
      </c>
      <c r="W537" s="57">
        <f t="shared" si="188"/>
        <v>0.95822462226195171</v>
      </c>
      <c r="X537" s="86">
        <f t="shared" si="189"/>
        <v>118.47915999999999</v>
      </c>
      <c r="Y537" s="86" t="str">
        <f t="shared" si="190"/>
        <v/>
      </c>
      <c r="Z537" s="44">
        <f t="shared" si="191"/>
        <v>0</v>
      </c>
      <c r="AA537" s="44" t="str">
        <f t="shared" si="192"/>
        <v>o</v>
      </c>
      <c r="AB537" s="89">
        <f t="shared" si="208"/>
        <v>50.720839999999995</v>
      </c>
      <c r="AC537" s="89">
        <f t="shared" si="208"/>
        <v>-0.63904000000000005</v>
      </c>
      <c r="AD537" s="44">
        <f t="shared" si="193"/>
        <v>1</v>
      </c>
      <c r="AE537" s="44">
        <v>1.6</v>
      </c>
      <c r="AF537" s="87">
        <f t="shared" si="200"/>
        <v>0</v>
      </c>
      <c r="AG537" s="44">
        <f t="shared" si="201"/>
        <v>0</v>
      </c>
      <c r="AH537" s="90">
        <f t="shared" si="194"/>
        <v>171.55822462226195</v>
      </c>
      <c r="AI537" s="91">
        <f t="shared" si="202"/>
        <v>52.120839999999994</v>
      </c>
      <c r="AJ537" s="82">
        <f t="shared" si="195"/>
        <v>0.76095999999999986</v>
      </c>
      <c r="AK537" s="271">
        <f t="shared" si="203"/>
        <v>101</v>
      </c>
      <c r="AL537" s="271">
        <f>VLOOKUP(AK537,RevisedCalcs!$AE$65:$AJ$72,2,FALSE)</f>
        <v>3</v>
      </c>
      <c r="AM537" s="92" t="str">
        <f t="shared" si="196"/>
        <v>0 to 10</v>
      </c>
      <c r="AN537" s="93">
        <f t="shared" si="197"/>
        <v>0</v>
      </c>
      <c r="AO537" s="93" t="str">
        <f t="shared" si="204"/>
        <v>o</v>
      </c>
      <c r="AP537" s="94" t="str">
        <f t="shared" si="198"/>
        <v/>
      </c>
      <c r="AQ537" s="54">
        <v>0</v>
      </c>
      <c r="AR537" s="214">
        <f t="shared" si="199"/>
        <v>0</v>
      </c>
      <c r="AS537" s="214">
        <f t="shared" si="205"/>
        <v>0</v>
      </c>
      <c r="AT537" s="282">
        <f t="shared" si="206"/>
        <v>1.8999999999999997</v>
      </c>
      <c r="AU537" s="268">
        <f>IF(F537&gt;0,RevisedCalcs!$AB$53*F537,"")</f>
        <v>2.7889850597857938E-2</v>
      </c>
      <c r="AV537" s="268" t="str">
        <f>IF(AU537&lt;&gt;"","",SUMIFS(RevisedCalcs!$AF$6:$BN$6,RevisedCalcs!$AF$4:$BN$4,"&lt;="&amp;AT537)/10^3*VLOOKUP(AK537,RevisedCalcs!$AE$65:$AJ$72,6,FALSE))</f>
        <v/>
      </c>
      <c r="AW537" s="270" t="str">
        <f ca="1">IF(AU537="","",IF(AR537=1,-AU537*OFFSET(RevisedCalcs!$AD$79,0,MATCH(E536*24*60,RevisedCalcs!$AE$80:$AI$80,1)),""))</f>
        <v/>
      </c>
      <c r="AX537" s="268">
        <f t="shared" ca="1" si="207"/>
        <v>2.7889850597857938E-2</v>
      </c>
    </row>
    <row r="538" spans="1:50" x14ac:dyDescent="0.3">
      <c r="A538" s="41" t="s">
        <v>769</v>
      </c>
      <c r="B538" s="42">
        <v>35</v>
      </c>
      <c r="C538" s="68" t="s">
        <v>297</v>
      </c>
      <c r="D538" s="95">
        <v>38679.654166666667</v>
      </c>
      <c r="E538" s="96">
        <v>1.4328703703703703E-2</v>
      </c>
      <c r="F538" s="41">
        <v>6.9</v>
      </c>
      <c r="G538" s="41">
        <v>4</v>
      </c>
      <c r="H538" s="97">
        <v>5.5625000000873115E-2</v>
      </c>
      <c r="I538" s="98" t="s">
        <v>803</v>
      </c>
      <c r="J538" s="99">
        <v>80.099999999999994</v>
      </c>
      <c r="K538" s="100">
        <v>40505.654166666667</v>
      </c>
      <c r="L538" s="46">
        <v>89.6</v>
      </c>
      <c r="M538" s="101">
        <v>38679.661805555559</v>
      </c>
      <c r="N538" s="102">
        <v>1.9</v>
      </c>
      <c r="O538" s="46">
        <v>89.6</v>
      </c>
      <c r="P538" s="57">
        <v>1.9</v>
      </c>
      <c r="Q538" s="50">
        <v>1.335</v>
      </c>
      <c r="R538" s="103">
        <v>89.6</v>
      </c>
      <c r="S538" s="104">
        <v>72.408342346486023</v>
      </c>
      <c r="T538" s="57">
        <v>183.2</v>
      </c>
      <c r="U538" s="113">
        <v>241.55379079891901</v>
      </c>
      <c r="V538" s="57">
        <v>87.699999999999989</v>
      </c>
      <c r="W538" s="57">
        <f t="shared" si="188"/>
        <v>15.291657653513965</v>
      </c>
      <c r="X538" s="86">
        <f t="shared" si="189"/>
        <v>37.226359999999993</v>
      </c>
      <c r="Y538" s="86" t="str">
        <f t="shared" si="190"/>
        <v/>
      </c>
      <c r="Z538" s="44">
        <f t="shared" si="191"/>
        <v>0</v>
      </c>
      <c r="AA538" s="44" t="str">
        <f t="shared" si="192"/>
        <v>o</v>
      </c>
      <c r="AB538" s="89">
        <f t="shared" si="208"/>
        <v>50.473639999999996</v>
      </c>
      <c r="AC538" s="89">
        <f t="shared" si="208"/>
        <v>-0.77383999999999986</v>
      </c>
      <c r="AD538" s="44">
        <f t="shared" si="193"/>
        <v>1</v>
      </c>
      <c r="AE538" s="44">
        <v>1.6</v>
      </c>
      <c r="AF538" s="87">
        <f t="shared" si="200"/>
        <v>0</v>
      </c>
      <c r="AG538" s="44">
        <f t="shared" si="201"/>
        <v>0</v>
      </c>
      <c r="AH538" s="90">
        <f t="shared" si="194"/>
        <v>74.308342346486029</v>
      </c>
      <c r="AI538" s="91">
        <f t="shared" si="202"/>
        <v>52.373639999999995</v>
      </c>
      <c r="AJ538" s="82">
        <f t="shared" si="195"/>
        <v>1.12616</v>
      </c>
      <c r="AK538" s="271">
        <f t="shared" si="203"/>
        <v>104</v>
      </c>
      <c r="AL538" s="271">
        <f>VLOOKUP(AK538,RevisedCalcs!$AE$65:$AJ$72,2,FALSE)</f>
        <v>75</v>
      </c>
      <c r="AM538" s="92" t="str">
        <f t="shared" si="196"/>
        <v>0 to 10</v>
      </c>
      <c r="AN538" s="93">
        <f t="shared" si="197"/>
        <v>0</v>
      </c>
      <c r="AO538" s="93" t="str">
        <f t="shared" si="204"/>
        <v>o</v>
      </c>
      <c r="AP538" s="94" t="str">
        <f t="shared" si="198"/>
        <v/>
      </c>
      <c r="AQ538" s="54">
        <v>0</v>
      </c>
      <c r="AR538" s="214">
        <f t="shared" si="199"/>
        <v>0</v>
      </c>
      <c r="AS538" s="214">
        <f t="shared" si="205"/>
        <v>0</v>
      </c>
      <c r="AT538" s="282">
        <f t="shared" si="206"/>
        <v>20.633333333333333</v>
      </c>
      <c r="AU538" s="268">
        <f>IF(F538&gt;0,RevisedCalcs!$AB$53*F538,"")</f>
        <v>0.96219984562609884</v>
      </c>
      <c r="AV538" s="268" t="str">
        <f>IF(AU538&lt;&gt;"","",SUMIFS(RevisedCalcs!$AF$6:$BN$6,RevisedCalcs!$AF$4:$BN$4,"&lt;="&amp;AT538)/10^3*VLOOKUP(AK538,RevisedCalcs!$AE$65:$AJ$72,6,FALSE))</f>
        <v/>
      </c>
      <c r="AW538" s="270" t="str">
        <f ca="1">IF(AU538="","",IF(AR538=1,-AU538*OFFSET(RevisedCalcs!$AD$79,0,MATCH(E537*24*60,RevisedCalcs!$AE$80:$AI$80,1)),""))</f>
        <v/>
      </c>
      <c r="AX538" s="268">
        <f t="shared" ca="1" si="207"/>
        <v>0.96219984562609884</v>
      </c>
    </row>
    <row r="539" spans="1:50" x14ac:dyDescent="0.3">
      <c r="A539" s="41" t="s">
        <v>804</v>
      </c>
      <c r="B539" s="42">
        <v>2</v>
      </c>
      <c r="C539" s="68" t="s">
        <v>232</v>
      </c>
      <c r="D539" s="95">
        <v>38685.802083333336</v>
      </c>
      <c r="E539" s="96">
        <v>4.8483796296296296E-2</v>
      </c>
      <c r="F539" s="41">
        <v>20.3</v>
      </c>
      <c r="G539" s="41">
        <v>3</v>
      </c>
      <c r="H539" s="97">
        <v>2.0023148172185756E-3</v>
      </c>
      <c r="I539" s="98" t="s">
        <v>805</v>
      </c>
      <c r="J539" s="99">
        <v>2.8833333333333333</v>
      </c>
      <c r="K539" s="100">
        <v>40511.802083333336</v>
      </c>
      <c r="L539" s="46">
        <v>195.8</v>
      </c>
      <c r="M539" s="101">
        <v>38685.80972222222</v>
      </c>
      <c r="N539" s="102">
        <v>3.2</v>
      </c>
      <c r="O539" s="46">
        <v>195.8</v>
      </c>
      <c r="P539" s="57">
        <v>3.2</v>
      </c>
      <c r="Q539" s="50">
        <v>4.8055555555555553E-2</v>
      </c>
      <c r="R539" s="103">
        <v>195.8</v>
      </c>
      <c r="S539" s="104">
        <v>187.22784782963834</v>
      </c>
      <c r="T539" s="57">
        <v>192.2</v>
      </c>
      <c r="U539" s="105"/>
      <c r="V539" s="57">
        <v>192.60000000000002</v>
      </c>
      <c r="W539" s="57">
        <f t="shared" si="188"/>
        <v>5.3721521703616872</v>
      </c>
      <c r="X539" s="86">
        <f t="shared" si="189"/>
        <v>142.76908000000003</v>
      </c>
      <c r="Y539" s="86" t="str">
        <f t="shared" si="190"/>
        <v/>
      </c>
      <c r="Z539" s="44">
        <f t="shared" si="191"/>
        <v>0</v>
      </c>
      <c r="AA539" s="44" t="str">
        <f t="shared" si="192"/>
        <v>o</v>
      </c>
      <c r="AB539" s="89">
        <f t="shared" si="208"/>
        <v>49.830919999999992</v>
      </c>
      <c r="AC539" s="89">
        <f t="shared" si="208"/>
        <v>-1.12432</v>
      </c>
      <c r="AD539" s="44">
        <f t="shared" si="193"/>
        <v>1</v>
      </c>
      <c r="AE539" s="44">
        <v>5.3</v>
      </c>
      <c r="AF539" s="87">
        <f t="shared" si="200"/>
        <v>0</v>
      </c>
      <c r="AG539" s="44">
        <f t="shared" si="201"/>
        <v>0</v>
      </c>
      <c r="AH539" s="90">
        <f t="shared" si="194"/>
        <v>190.42784782963832</v>
      </c>
      <c r="AI539" s="91">
        <f t="shared" si="202"/>
        <v>53.030919999999995</v>
      </c>
      <c r="AJ539" s="82">
        <f t="shared" si="195"/>
        <v>2.0756800000000002</v>
      </c>
      <c r="AK539" s="271">
        <f t="shared" si="203"/>
        <v>101</v>
      </c>
      <c r="AL539" s="271">
        <f>VLOOKUP(AK539,RevisedCalcs!$AE$65:$AJ$72,2,FALSE)</f>
        <v>3</v>
      </c>
      <c r="AM539" s="92" t="str">
        <f t="shared" si="196"/>
        <v>0 to 10</v>
      </c>
      <c r="AN539" s="93">
        <f t="shared" si="197"/>
        <v>0</v>
      </c>
      <c r="AO539" s="93" t="str">
        <f t="shared" si="204"/>
        <v>o</v>
      </c>
      <c r="AP539" s="94" t="str">
        <f t="shared" si="198"/>
        <v/>
      </c>
      <c r="AQ539" s="54">
        <v>0</v>
      </c>
      <c r="AR539" s="214">
        <f t="shared" si="199"/>
        <v>0</v>
      </c>
      <c r="AS539" s="214">
        <f t="shared" si="205"/>
        <v>0</v>
      </c>
      <c r="AT539" s="282">
        <f t="shared" si="206"/>
        <v>69.816666666666663</v>
      </c>
      <c r="AU539" s="268">
        <f>IF(F539&gt;0,RevisedCalcs!$AB$53*F539,"")</f>
        <v>2.8308198356825804</v>
      </c>
      <c r="AV539" s="268" t="str">
        <f>IF(AU539&lt;&gt;"","",SUMIFS(RevisedCalcs!$AF$6:$BN$6,RevisedCalcs!$AF$4:$BN$4,"&lt;="&amp;AT539)/10^3*VLOOKUP(AK539,RevisedCalcs!$AE$65:$AJ$72,6,FALSE))</f>
        <v/>
      </c>
      <c r="AW539" s="270" t="str">
        <f ca="1">IF(AU539="","",IF(AR539=1,-AU539*OFFSET(RevisedCalcs!$AD$79,0,MATCH(E538*24*60,RevisedCalcs!$AE$80:$AI$80,1)),""))</f>
        <v/>
      </c>
      <c r="AX539" s="268">
        <f t="shared" ca="1" si="207"/>
        <v>2.8308198356825804</v>
      </c>
    </row>
    <row r="540" spans="1:50" x14ac:dyDescent="0.3">
      <c r="A540" s="41" t="s">
        <v>804</v>
      </c>
      <c r="B540" s="42">
        <v>3</v>
      </c>
      <c r="C540" s="68" t="s">
        <v>234</v>
      </c>
      <c r="D540" s="95">
        <v>38686.371527777781</v>
      </c>
      <c r="E540" s="96">
        <v>4.0787037037037038E-2</v>
      </c>
      <c r="F540" s="41">
        <v>29.5</v>
      </c>
      <c r="G540" s="41">
        <v>4</v>
      </c>
      <c r="H540" s="97">
        <v>0.520960648151231</v>
      </c>
      <c r="I540" s="98" t="s">
        <v>806</v>
      </c>
      <c r="J540" s="99">
        <v>750.18333333333328</v>
      </c>
      <c r="K540" s="100">
        <v>40512.371527777781</v>
      </c>
      <c r="L540" s="46">
        <v>71.599999999999994</v>
      </c>
      <c r="M540" s="101">
        <v>38686.370138888888</v>
      </c>
      <c r="N540" s="102">
        <v>3</v>
      </c>
      <c r="O540" s="46">
        <v>71.599999999999994</v>
      </c>
      <c r="P540" s="57">
        <v>3</v>
      </c>
      <c r="Q540" s="50">
        <v>12.503055555555555</v>
      </c>
      <c r="R540" s="103">
        <v>71.599999999999994</v>
      </c>
      <c r="S540" s="104">
        <v>16.309274835662194</v>
      </c>
      <c r="T540" s="57">
        <v>197.6</v>
      </c>
      <c r="U540" s="105"/>
      <c r="V540" s="86">
        <v>68.599999999999994</v>
      </c>
      <c r="W540" s="86">
        <f t="shared" si="188"/>
        <v>52.2907251643378</v>
      </c>
      <c r="X540" s="86">
        <f t="shared" si="189"/>
        <v>18.670199999999994</v>
      </c>
      <c r="Y540" s="86" t="str">
        <f t="shared" si="190"/>
        <v>Y</v>
      </c>
      <c r="Z540" s="88">
        <f t="shared" si="191"/>
        <v>1</v>
      </c>
      <c r="AA540" s="88" t="str">
        <f t="shared" si="192"/>
        <v>+</v>
      </c>
      <c r="AB540" s="89">
        <f t="shared" si="208"/>
        <v>49.9298</v>
      </c>
      <c r="AC540" s="89">
        <f t="shared" si="208"/>
        <v>-1.0703999999999998</v>
      </c>
      <c r="AD540" s="88">
        <f t="shared" si="193"/>
        <v>1</v>
      </c>
      <c r="AE540" s="88">
        <v>5.3</v>
      </c>
      <c r="AF540" s="87">
        <f t="shared" si="200"/>
        <v>1</v>
      </c>
      <c r="AG540" s="88">
        <f t="shared" si="201"/>
        <v>1</v>
      </c>
      <c r="AH540" s="90">
        <f t="shared" si="194"/>
        <v>19.309274835662194</v>
      </c>
      <c r="AI540" s="91">
        <f t="shared" si="202"/>
        <v>52.9298</v>
      </c>
      <c r="AJ540" s="82">
        <f t="shared" si="195"/>
        <v>1.9296000000000002</v>
      </c>
      <c r="AK540" s="271">
        <f t="shared" si="203"/>
        <v>108</v>
      </c>
      <c r="AL540" s="271">
        <f>VLOOKUP(AK540,RevisedCalcs!$AE$65:$AJ$72,2,FALSE)</f>
        <v>720</v>
      </c>
      <c r="AM540" s="92" t="str">
        <f t="shared" si="196"/>
        <v>0 to 10</v>
      </c>
      <c r="AN540" s="93">
        <f t="shared" si="197"/>
        <v>1</v>
      </c>
      <c r="AO540" s="93" t="str">
        <f t="shared" si="204"/>
        <v>+</v>
      </c>
      <c r="AP540" s="94" t="str">
        <f t="shared" si="198"/>
        <v/>
      </c>
      <c r="AQ540" s="54">
        <v>0</v>
      </c>
      <c r="AR540" s="214">
        <f t="shared" si="199"/>
        <v>0</v>
      </c>
      <c r="AS540" s="214">
        <f t="shared" si="205"/>
        <v>0</v>
      </c>
      <c r="AT540" s="282">
        <f t="shared" si="206"/>
        <v>58.733333333333334</v>
      </c>
      <c r="AU540" s="268">
        <f>IF(F540&gt;0,RevisedCalcs!$AB$53*F540,"")</f>
        <v>4.1137529631840453</v>
      </c>
      <c r="AV540" s="268" t="str">
        <f>IF(AU540&lt;&gt;"","",SUMIFS(RevisedCalcs!$AF$6:$BN$6,RevisedCalcs!$AF$4:$BN$4,"&lt;="&amp;AT540)/10^3*VLOOKUP(AK540,RevisedCalcs!$AE$65:$AJ$72,6,FALSE))</f>
        <v/>
      </c>
      <c r="AW540" s="270" t="str">
        <f ca="1">IF(AU540="","",IF(AR540=1,-AU540*OFFSET(RevisedCalcs!$AD$79,0,MATCH(E539*24*60,RevisedCalcs!$AE$80:$AI$80,1)),""))</f>
        <v/>
      </c>
      <c r="AX540" s="268">
        <f t="shared" ca="1" si="207"/>
        <v>4.1137529631840453</v>
      </c>
    </row>
    <row r="541" spans="1:50" x14ac:dyDescent="0.3">
      <c r="A541" s="41" t="s">
        <v>804</v>
      </c>
      <c r="B541" s="42">
        <v>4</v>
      </c>
      <c r="C541" s="68" t="s">
        <v>236</v>
      </c>
      <c r="D541" s="95">
        <v>38686.6875</v>
      </c>
      <c r="E541" s="96">
        <v>3.4317129629629628E-2</v>
      </c>
      <c r="F541" s="41">
        <v>1.5</v>
      </c>
      <c r="G541" s="41">
        <v>4</v>
      </c>
      <c r="H541" s="97">
        <v>0.27518518517899793</v>
      </c>
      <c r="I541" s="98" t="s">
        <v>807</v>
      </c>
      <c r="J541" s="99">
        <v>396.26666666666665</v>
      </c>
      <c r="K541" s="100">
        <v>40512.6875</v>
      </c>
      <c r="L541" s="46">
        <v>33.799999999999997</v>
      </c>
      <c r="M541" s="101">
        <v>38686.703472222223</v>
      </c>
      <c r="N541" s="102">
        <v>3.9</v>
      </c>
      <c r="O541" s="46">
        <v>33.799999999999997</v>
      </c>
      <c r="P541" s="57">
        <v>3.9</v>
      </c>
      <c r="Q541" s="50">
        <v>6.6044444444444439</v>
      </c>
      <c r="R541" s="103">
        <v>33.799999999999997</v>
      </c>
      <c r="S541" s="104">
        <v>53.068855724605434</v>
      </c>
      <c r="T541" s="57">
        <v>192.2</v>
      </c>
      <c r="U541" s="105"/>
      <c r="V541" s="86">
        <v>29.9</v>
      </c>
      <c r="W541" s="86">
        <f t="shared" si="188"/>
        <v>23.168855724605436</v>
      </c>
      <c r="X541" s="86">
        <f t="shared" si="189"/>
        <v>19.58484</v>
      </c>
      <c r="Y541" s="86" t="str">
        <f t="shared" si="190"/>
        <v/>
      </c>
      <c r="Z541" s="88">
        <f t="shared" si="191"/>
        <v>1</v>
      </c>
      <c r="AA541" s="88" t="str">
        <f t="shared" si="192"/>
        <v>+</v>
      </c>
      <c r="AB541" s="89">
        <f t="shared" si="208"/>
        <v>49.484839999999998</v>
      </c>
      <c r="AC541" s="89">
        <f t="shared" si="208"/>
        <v>-1.31304</v>
      </c>
      <c r="AD541" s="88">
        <f t="shared" si="193"/>
        <v>0</v>
      </c>
      <c r="AE541" s="88">
        <v>5.3</v>
      </c>
      <c r="AF541" s="87">
        <f t="shared" si="200"/>
        <v>0</v>
      </c>
      <c r="AG541" s="88">
        <f t="shared" si="201"/>
        <v>1</v>
      </c>
      <c r="AH541" s="90">
        <f t="shared" si="194"/>
        <v>56.968855724605433</v>
      </c>
      <c r="AI541" s="91">
        <f t="shared" si="202"/>
        <v>53.384839999999997</v>
      </c>
      <c r="AJ541" s="82">
        <f t="shared" si="195"/>
        <v>2.5869599999999999</v>
      </c>
      <c r="AK541" s="271">
        <f t="shared" si="203"/>
        <v>107</v>
      </c>
      <c r="AL541" s="271">
        <f>VLOOKUP(AK541,RevisedCalcs!$AE$65:$AJ$72,2,FALSE)</f>
        <v>540</v>
      </c>
      <c r="AM541" s="92" t="str">
        <f t="shared" si="196"/>
        <v>0 to 10</v>
      </c>
      <c r="AN541" s="93">
        <f t="shared" si="197"/>
        <v>1</v>
      </c>
      <c r="AO541" s="93" t="str">
        <f t="shared" si="204"/>
        <v>+</v>
      </c>
      <c r="AP541" s="94" t="str">
        <f t="shared" si="198"/>
        <v/>
      </c>
      <c r="AQ541" s="54">
        <v>0</v>
      </c>
      <c r="AR541" s="214">
        <f t="shared" si="199"/>
        <v>0</v>
      </c>
      <c r="AS541" s="214">
        <f t="shared" si="205"/>
        <v>0</v>
      </c>
      <c r="AT541" s="282">
        <f t="shared" si="206"/>
        <v>49.416666666666664</v>
      </c>
      <c r="AU541" s="268">
        <f>IF(F541&gt;0,RevisedCalcs!$AB$53*F541,"")</f>
        <v>0.20917387948393451</v>
      </c>
      <c r="AV541" s="268" t="str">
        <f>IF(AU541&lt;&gt;"","",SUMIFS(RevisedCalcs!$AF$6:$BN$6,RevisedCalcs!$AF$4:$BN$4,"&lt;="&amp;AT541)/10^3*VLOOKUP(AK541,RevisedCalcs!$AE$65:$AJ$72,6,FALSE))</f>
        <v/>
      </c>
      <c r="AW541" s="270" t="str">
        <f ca="1">IF(AU541="","",IF(AR541=1,-AU541*OFFSET(RevisedCalcs!$AD$79,0,MATCH(E540*24*60,RevisedCalcs!$AE$80:$AI$80,1)),""))</f>
        <v/>
      </c>
      <c r="AX541" s="268">
        <f t="shared" ca="1" si="207"/>
        <v>0.20917387948393451</v>
      </c>
    </row>
    <row r="542" spans="1:50" x14ac:dyDescent="0.3">
      <c r="A542" s="41" t="s">
        <v>804</v>
      </c>
      <c r="B542" s="42">
        <v>5</v>
      </c>
      <c r="C542" s="68" t="s">
        <v>238</v>
      </c>
      <c r="D542" s="95">
        <v>38686.72152777778</v>
      </c>
      <c r="E542" s="96">
        <v>7.768518518518519E-2</v>
      </c>
      <c r="F542" s="41">
        <v>39.4</v>
      </c>
      <c r="G542" s="41">
        <v>4</v>
      </c>
      <c r="H542" s="97">
        <v>0</v>
      </c>
      <c r="I542" s="98" t="s">
        <v>256</v>
      </c>
      <c r="J542" s="99">
        <v>0</v>
      </c>
      <c r="K542" s="100">
        <v>40512.72152777778</v>
      </c>
      <c r="L542" s="46">
        <v>194</v>
      </c>
      <c r="M542" s="101">
        <v>38686.724999999999</v>
      </c>
      <c r="N542" s="102">
        <v>3.2</v>
      </c>
      <c r="O542" s="46">
        <v>194</v>
      </c>
      <c r="P542" s="57">
        <v>3.2</v>
      </c>
      <c r="Q542" s="50">
        <v>0</v>
      </c>
      <c r="R542" s="103">
        <v>194</v>
      </c>
      <c r="S542" s="104">
        <v>189</v>
      </c>
      <c r="T542" s="57">
        <v>192.2</v>
      </c>
      <c r="U542" s="105"/>
      <c r="V542" s="57">
        <v>190.8</v>
      </c>
      <c r="W542" s="57">
        <f t="shared" si="188"/>
        <v>1.8000000000000114</v>
      </c>
      <c r="X542" s="86">
        <f t="shared" si="189"/>
        <v>140.96908000000002</v>
      </c>
      <c r="Y542" s="86" t="str">
        <f t="shared" si="190"/>
        <v/>
      </c>
      <c r="Z542" s="44">
        <f t="shared" si="191"/>
        <v>0</v>
      </c>
      <c r="AA542" s="44" t="str">
        <f t="shared" si="192"/>
        <v>o</v>
      </c>
      <c r="AB542" s="89">
        <f t="shared" si="208"/>
        <v>49.830919999999992</v>
      </c>
      <c r="AC542" s="89">
        <f t="shared" si="208"/>
        <v>-1.12432</v>
      </c>
      <c r="AD542" s="44">
        <f t="shared" si="193"/>
        <v>1</v>
      </c>
      <c r="AE542" s="44">
        <v>5.3</v>
      </c>
      <c r="AF542" s="87">
        <f t="shared" si="200"/>
        <v>0</v>
      </c>
      <c r="AG542" s="44">
        <f t="shared" si="201"/>
        <v>0</v>
      </c>
      <c r="AH542" s="90">
        <f t="shared" si="194"/>
        <v>192.2</v>
      </c>
      <c r="AI542" s="91">
        <f t="shared" si="202"/>
        <v>53.030919999999995</v>
      </c>
      <c r="AJ542" s="82">
        <f t="shared" si="195"/>
        <v>2.0756800000000002</v>
      </c>
      <c r="AK542" s="271">
        <f t="shared" si="203"/>
        <v>101</v>
      </c>
      <c r="AL542" s="271">
        <f>VLOOKUP(AK542,RevisedCalcs!$AE$65:$AJ$72,2,FALSE)</f>
        <v>3</v>
      </c>
      <c r="AM542" s="92" t="str">
        <f t="shared" si="196"/>
        <v>0 to 10</v>
      </c>
      <c r="AN542" s="93">
        <f t="shared" si="197"/>
        <v>0</v>
      </c>
      <c r="AO542" s="93" t="str">
        <f t="shared" si="204"/>
        <v>o</v>
      </c>
      <c r="AP542" s="94" t="str">
        <f t="shared" si="198"/>
        <v/>
      </c>
      <c r="AQ542" s="54">
        <v>0</v>
      </c>
      <c r="AR542" s="214">
        <f t="shared" si="199"/>
        <v>0</v>
      </c>
      <c r="AS542" s="214">
        <f t="shared" si="205"/>
        <v>0</v>
      </c>
      <c r="AT542" s="282">
        <f t="shared" si="206"/>
        <v>111.86666666666667</v>
      </c>
      <c r="AU542" s="268">
        <f>IF(F542&gt;0,RevisedCalcs!$AB$53*F542,"")</f>
        <v>5.494300567778013</v>
      </c>
      <c r="AV542" s="268" t="str">
        <f>IF(AU542&lt;&gt;"","",SUMIFS(RevisedCalcs!$AF$6:$BN$6,RevisedCalcs!$AF$4:$BN$4,"&lt;="&amp;AT542)/10^3*VLOOKUP(AK542,RevisedCalcs!$AE$65:$AJ$72,6,FALSE))</f>
        <v/>
      </c>
      <c r="AW542" s="270" t="str">
        <f ca="1">IF(AU542="","",IF(AR542=1,-AU542*OFFSET(RevisedCalcs!$AD$79,0,MATCH(E541*24*60,RevisedCalcs!$AE$80:$AI$80,1)),""))</f>
        <v/>
      </c>
      <c r="AX542" s="268">
        <f t="shared" ca="1" si="207"/>
        <v>5.494300567778013</v>
      </c>
    </row>
    <row r="543" spans="1:50" x14ac:dyDescent="0.3">
      <c r="A543" s="41" t="s">
        <v>804</v>
      </c>
      <c r="B543" s="42">
        <v>6</v>
      </c>
      <c r="C543" s="68" t="s">
        <v>240</v>
      </c>
      <c r="D543" s="95">
        <v>38687.338888888888</v>
      </c>
      <c r="E543" s="96">
        <v>1.1990740740740739E-2</v>
      </c>
      <c r="F543" s="41">
        <v>10.5</v>
      </c>
      <c r="G543" s="41">
        <v>5</v>
      </c>
      <c r="H543" s="97">
        <v>0.53967592592380242</v>
      </c>
      <c r="I543" s="98" t="s">
        <v>808</v>
      </c>
      <c r="J543" s="99">
        <v>777.13333333333333</v>
      </c>
      <c r="K543" s="100">
        <v>40513.338888888888</v>
      </c>
      <c r="L543" s="46">
        <v>71.599999999999994</v>
      </c>
      <c r="M543" s="101">
        <v>38687.328472222223</v>
      </c>
      <c r="N543" s="102">
        <v>-9.9</v>
      </c>
      <c r="O543" s="46">
        <v>71.599999999999994</v>
      </c>
      <c r="P543" s="57">
        <v>-9.9</v>
      </c>
      <c r="Q543" s="50">
        <v>12.952222222222222</v>
      </c>
      <c r="R543" s="103">
        <v>71.599999999999994</v>
      </c>
      <c r="S543" s="104">
        <v>15.952862907405677</v>
      </c>
      <c r="T543" s="57">
        <v>192.2</v>
      </c>
      <c r="U543" s="105"/>
      <c r="V543" s="86">
        <v>81.5</v>
      </c>
      <c r="W543" s="86">
        <f t="shared" si="188"/>
        <v>65.547137092594326</v>
      </c>
      <c r="X543" s="86">
        <f t="shared" si="189"/>
        <v>25.192440000000005</v>
      </c>
      <c r="Y543" s="86" t="str">
        <f t="shared" si="190"/>
        <v>Y</v>
      </c>
      <c r="Z543" s="88">
        <f t="shared" si="191"/>
        <v>1</v>
      </c>
      <c r="AA543" s="88" t="str">
        <f t="shared" si="192"/>
        <v>+</v>
      </c>
      <c r="AB543" s="89">
        <f t="shared" si="208"/>
        <v>56.307559999999995</v>
      </c>
      <c r="AC543" s="89">
        <f t="shared" si="208"/>
        <v>2.4074400000000002</v>
      </c>
      <c r="AD543" s="88">
        <f t="shared" si="193"/>
        <v>1</v>
      </c>
      <c r="AE543" s="88">
        <v>5.3</v>
      </c>
      <c r="AF543" s="87">
        <f t="shared" si="200"/>
        <v>1</v>
      </c>
      <c r="AG543" s="88">
        <f t="shared" si="201"/>
        <v>1</v>
      </c>
      <c r="AH543" s="90">
        <f t="shared" si="194"/>
        <v>6.052862907405677</v>
      </c>
      <c r="AI543" s="91">
        <f t="shared" si="202"/>
        <v>46.407559999999997</v>
      </c>
      <c r="AJ543" s="82">
        <f t="shared" si="195"/>
        <v>-7.4925600000000001</v>
      </c>
      <c r="AK543" s="271">
        <f t="shared" si="203"/>
        <v>108</v>
      </c>
      <c r="AL543" s="271">
        <f>VLOOKUP(AK543,RevisedCalcs!$AE$65:$AJ$72,2,FALSE)</f>
        <v>720</v>
      </c>
      <c r="AM543" s="92" t="str">
        <f t="shared" si="196"/>
        <v>-10 to 0</v>
      </c>
      <c r="AN543" s="93">
        <f t="shared" si="197"/>
        <v>1</v>
      </c>
      <c r="AO543" s="93" t="str">
        <f t="shared" si="204"/>
        <v>+</v>
      </c>
      <c r="AP543" s="94" t="str">
        <f t="shared" si="198"/>
        <v/>
      </c>
      <c r="AQ543" s="54">
        <v>0</v>
      </c>
      <c r="AR543" s="214">
        <f t="shared" si="199"/>
        <v>0</v>
      </c>
      <c r="AS543" s="214">
        <f t="shared" si="205"/>
        <v>0</v>
      </c>
      <c r="AT543" s="282">
        <f t="shared" si="206"/>
        <v>17.266666666666666</v>
      </c>
      <c r="AU543" s="268">
        <f>IF(F543&gt;0,RevisedCalcs!$AB$53*F543,"")</f>
        <v>1.4642171563875417</v>
      </c>
      <c r="AV543" s="268" t="str">
        <f>IF(AU543&lt;&gt;"","",SUMIFS(RevisedCalcs!$AF$6:$BN$6,RevisedCalcs!$AF$4:$BN$4,"&lt;="&amp;AT543)/10^3*VLOOKUP(AK543,RevisedCalcs!$AE$65:$AJ$72,6,FALSE))</f>
        <v/>
      </c>
      <c r="AW543" s="270" t="str">
        <f ca="1">IF(AU543="","",IF(AR543=1,-AU543*OFFSET(RevisedCalcs!$AD$79,0,MATCH(E542*24*60,RevisedCalcs!$AE$80:$AI$80,1)),""))</f>
        <v/>
      </c>
      <c r="AX543" s="268">
        <f t="shared" ca="1" si="207"/>
        <v>1.4642171563875417</v>
      </c>
    </row>
    <row r="544" spans="1:50" x14ac:dyDescent="0.3">
      <c r="A544" s="41" t="s">
        <v>804</v>
      </c>
      <c r="B544" s="42">
        <v>7</v>
      </c>
      <c r="C544" s="68" t="s">
        <v>242</v>
      </c>
      <c r="D544" s="95">
        <v>38687.442361111112</v>
      </c>
      <c r="E544" s="96">
        <v>2.4027777777777776E-2</v>
      </c>
      <c r="F544" s="41">
        <v>3.9</v>
      </c>
      <c r="G544" s="41">
        <v>5</v>
      </c>
      <c r="H544" s="97">
        <v>9.1481481482333038E-2</v>
      </c>
      <c r="I544" s="98" t="s">
        <v>809</v>
      </c>
      <c r="J544" s="99">
        <v>131.73333333333332</v>
      </c>
      <c r="K544" s="100">
        <v>40513.442361111112</v>
      </c>
      <c r="L544" s="46">
        <v>82.4</v>
      </c>
      <c r="M544" s="101">
        <v>38687.453472222223</v>
      </c>
      <c r="N544" s="102">
        <v>-8</v>
      </c>
      <c r="O544" s="46">
        <v>82.4</v>
      </c>
      <c r="P544" s="57">
        <v>-8</v>
      </c>
      <c r="Q544" s="50">
        <v>2.1955555555555555</v>
      </c>
      <c r="R544" s="103">
        <v>82.4</v>
      </c>
      <c r="S544" s="104">
        <v>130.17831010467717</v>
      </c>
      <c r="T544" s="57">
        <v>194</v>
      </c>
      <c r="U544" s="105"/>
      <c r="V544" s="57">
        <v>90.4</v>
      </c>
      <c r="W544" s="57">
        <f t="shared" si="188"/>
        <v>39.778310104677161</v>
      </c>
      <c r="X544" s="86">
        <f t="shared" si="189"/>
        <v>35.031800000000011</v>
      </c>
      <c r="Y544" s="86" t="str">
        <f t="shared" si="190"/>
        <v/>
      </c>
      <c r="Z544" s="44">
        <f t="shared" si="191"/>
        <v>1</v>
      </c>
      <c r="AA544" s="44" t="str">
        <f t="shared" si="192"/>
        <v>+</v>
      </c>
      <c r="AB544" s="89">
        <f t="shared" si="208"/>
        <v>55.368199999999995</v>
      </c>
      <c r="AC544" s="89">
        <f t="shared" si="208"/>
        <v>1.8952</v>
      </c>
      <c r="AD544" s="44">
        <f t="shared" si="193"/>
        <v>1</v>
      </c>
      <c r="AE544" s="44">
        <v>5.3</v>
      </c>
      <c r="AF544" s="87">
        <f t="shared" si="200"/>
        <v>0</v>
      </c>
      <c r="AG544" s="44">
        <f t="shared" si="201"/>
        <v>0</v>
      </c>
      <c r="AH544" s="90">
        <f t="shared" si="194"/>
        <v>122.17831010467717</v>
      </c>
      <c r="AI544" s="91">
        <f t="shared" si="202"/>
        <v>47.368199999999995</v>
      </c>
      <c r="AJ544" s="82">
        <f t="shared" si="195"/>
        <v>-6.1048</v>
      </c>
      <c r="AK544" s="271">
        <f t="shared" si="203"/>
        <v>106</v>
      </c>
      <c r="AL544" s="271">
        <f>VLOOKUP(AK544,RevisedCalcs!$AE$65:$AJ$72,2,FALSE)</f>
        <v>240</v>
      </c>
      <c r="AM544" s="92" t="str">
        <f t="shared" si="196"/>
        <v>-10 to 0</v>
      </c>
      <c r="AN544" s="93">
        <f t="shared" si="197"/>
        <v>1</v>
      </c>
      <c r="AO544" s="93" t="str">
        <f t="shared" si="204"/>
        <v>+</v>
      </c>
      <c r="AP544" s="94" t="str">
        <f t="shared" si="198"/>
        <v/>
      </c>
      <c r="AQ544" s="54">
        <v>0</v>
      </c>
      <c r="AR544" s="214">
        <f t="shared" si="199"/>
        <v>0</v>
      </c>
      <c r="AS544" s="214">
        <f t="shared" si="205"/>
        <v>0</v>
      </c>
      <c r="AT544" s="282">
        <f t="shared" si="206"/>
        <v>34.6</v>
      </c>
      <c r="AU544" s="268">
        <f>IF(F544&gt;0,RevisedCalcs!$AB$53*F544,"")</f>
        <v>0.54385208665822971</v>
      </c>
      <c r="AV544" s="268" t="str">
        <f>IF(AU544&lt;&gt;"","",SUMIFS(RevisedCalcs!$AF$6:$BN$6,RevisedCalcs!$AF$4:$BN$4,"&lt;="&amp;AT544)/10^3*VLOOKUP(AK544,RevisedCalcs!$AE$65:$AJ$72,6,FALSE))</f>
        <v/>
      </c>
      <c r="AW544" s="270" t="str">
        <f ca="1">IF(AU544="","",IF(AR544=1,-AU544*OFFSET(RevisedCalcs!$AD$79,0,MATCH(E543*24*60,RevisedCalcs!$AE$80:$AI$80,1)),""))</f>
        <v/>
      </c>
      <c r="AX544" s="268">
        <f t="shared" ca="1" si="207"/>
        <v>0.54385208665822971</v>
      </c>
    </row>
    <row r="545" spans="1:50" x14ac:dyDescent="0.3">
      <c r="A545" s="41" t="s">
        <v>804</v>
      </c>
      <c r="B545" s="42">
        <v>8</v>
      </c>
      <c r="C545" s="68" t="s">
        <v>244</v>
      </c>
      <c r="D545" s="95">
        <v>38687.470833333333</v>
      </c>
      <c r="E545" s="96">
        <v>8.6689814814814806E-3</v>
      </c>
      <c r="F545" s="41">
        <v>7.1</v>
      </c>
      <c r="G545" s="41">
        <v>5</v>
      </c>
      <c r="H545" s="97">
        <v>4.4444444429245777E-3</v>
      </c>
      <c r="I545" s="98" t="s">
        <v>810</v>
      </c>
      <c r="J545" s="99">
        <v>6.4</v>
      </c>
      <c r="K545" s="100">
        <v>40513.470833333333</v>
      </c>
      <c r="L545" s="46">
        <v>188.6</v>
      </c>
      <c r="M545" s="101">
        <v>38687.453472222223</v>
      </c>
      <c r="N545" s="102">
        <v>-8</v>
      </c>
      <c r="O545" s="46">
        <v>188.6</v>
      </c>
      <c r="P545" s="57">
        <v>-8</v>
      </c>
      <c r="Q545" s="50">
        <v>0.10666666666666667</v>
      </c>
      <c r="R545" s="103">
        <v>188.6</v>
      </c>
      <c r="S545" s="104">
        <v>197.81989698834991</v>
      </c>
      <c r="T545" s="57">
        <v>192.2</v>
      </c>
      <c r="U545" s="105"/>
      <c r="V545" s="57">
        <v>196.6</v>
      </c>
      <c r="W545" s="57">
        <f t="shared" si="188"/>
        <v>1.219896988349916</v>
      </c>
      <c r="X545" s="86">
        <f t="shared" si="189"/>
        <v>141.23179999999999</v>
      </c>
      <c r="Y545" s="86" t="str">
        <f t="shared" si="190"/>
        <v/>
      </c>
      <c r="Z545" s="44">
        <f t="shared" si="191"/>
        <v>0</v>
      </c>
      <c r="AA545" s="44" t="str">
        <f t="shared" si="192"/>
        <v>o</v>
      </c>
      <c r="AB545" s="89">
        <f t="shared" si="208"/>
        <v>55.368199999999995</v>
      </c>
      <c r="AC545" s="89">
        <f t="shared" si="208"/>
        <v>1.8952</v>
      </c>
      <c r="AD545" s="44">
        <f t="shared" si="193"/>
        <v>1</v>
      </c>
      <c r="AE545" s="44">
        <v>5.3</v>
      </c>
      <c r="AF545" s="87">
        <f t="shared" si="200"/>
        <v>0</v>
      </c>
      <c r="AG545" s="44">
        <f t="shared" si="201"/>
        <v>0</v>
      </c>
      <c r="AH545" s="90">
        <f t="shared" si="194"/>
        <v>189.81989698834991</v>
      </c>
      <c r="AI545" s="91">
        <f t="shared" si="202"/>
        <v>47.368199999999995</v>
      </c>
      <c r="AJ545" s="82">
        <f t="shared" si="195"/>
        <v>-6.1048</v>
      </c>
      <c r="AK545" s="271">
        <f t="shared" si="203"/>
        <v>102</v>
      </c>
      <c r="AL545" s="271">
        <f>VLOOKUP(AK545,RevisedCalcs!$AE$65:$AJ$72,2,FALSE)</f>
        <v>18</v>
      </c>
      <c r="AM545" s="92" t="str">
        <f t="shared" si="196"/>
        <v>-10 to 0</v>
      </c>
      <c r="AN545" s="93">
        <f t="shared" si="197"/>
        <v>0</v>
      </c>
      <c r="AO545" s="93" t="str">
        <f t="shared" si="204"/>
        <v>o</v>
      </c>
      <c r="AP545" s="94" t="str">
        <f t="shared" si="198"/>
        <v/>
      </c>
      <c r="AQ545" s="54">
        <v>0</v>
      </c>
      <c r="AR545" s="214">
        <f t="shared" si="199"/>
        <v>0</v>
      </c>
      <c r="AS545" s="214">
        <f t="shared" si="205"/>
        <v>0</v>
      </c>
      <c r="AT545" s="282">
        <f t="shared" si="206"/>
        <v>12.483333333333333</v>
      </c>
      <c r="AU545" s="268">
        <f>IF(F545&gt;0,RevisedCalcs!$AB$53*F545,"")</f>
        <v>0.99008969622395659</v>
      </c>
      <c r="AV545" s="268" t="str">
        <f>IF(AU545&lt;&gt;"","",SUMIFS(RevisedCalcs!$AF$6:$BN$6,RevisedCalcs!$AF$4:$BN$4,"&lt;="&amp;AT545)/10^3*VLOOKUP(AK545,RevisedCalcs!$AE$65:$AJ$72,6,FALSE))</f>
        <v/>
      </c>
      <c r="AW545" s="270" t="str">
        <f ca="1">IF(AU545="","",IF(AR545=1,-AU545*OFFSET(RevisedCalcs!$AD$79,0,MATCH(E544*24*60,RevisedCalcs!$AE$80:$AI$80,1)),""))</f>
        <v/>
      </c>
      <c r="AX545" s="268">
        <f t="shared" ca="1" si="207"/>
        <v>0.99008969622395659</v>
      </c>
    </row>
    <row r="546" spans="1:50" x14ac:dyDescent="0.3">
      <c r="A546" s="41" t="s">
        <v>804</v>
      </c>
      <c r="B546" s="42">
        <v>9</v>
      </c>
      <c r="C546" s="68" t="s">
        <v>245</v>
      </c>
      <c r="D546" s="95">
        <v>38687.487500000003</v>
      </c>
      <c r="E546" s="96">
        <v>4.1099537037037039E-2</v>
      </c>
      <c r="F546" s="41">
        <v>31.4</v>
      </c>
      <c r="G546" s="41">
        <v>5</v>
      </c>
      <c r="H546" s="97">
        <v>7.9976851920946501E-3</v>
      </c>
      <c r="I546" s="98" t="s">
        <v>811</v>
      </c>
      <c r="J546" s="99">
        <v>11.516666666666667</v>
      </c>
      <c r="K546" s="100">
        <v>40513.487500000003</v>
      </c>
      <c r="L546" s="46">
        <v>185</v>
      </c>
      <c r="M546" s="101">
        <v>38687.495138888888</v>
      </c>
      <c r="N546" s="102">
        <v>-4</v>
      </c>
      <c r="O546" s="46">
        <v>185</v>
      </c>
      <c r="P546" s="57">
        <v>-4</v>
      </c>
      <c r="Q546" s="50">
        <v>0.19194444444444445</v>
      </c>
      <c r="R546" s="103">
        <v>185</v>
      </c>
      <c r="S546" s="104">
        <v>188.95449007939223</v>
      </c>
      <c r="T546" s="57">
        <v>192.2</v>
      </c>
      <c r="U546" s="105"/>
      <c r="V546" s="57">
        <v>189</v>
      </c>
      <c r="W546" s="57">
        <f t="shared" si="188"/>
        <v>4.5509920607770482E-2</v>
      </c>
      <c r="X546" s="86">
        <f t="shared" si="189"/>
        <v>135.60939999999999</v>
      </c>
      <c r="Y546" s="86" t="str">
        <f t="shared" si="190"/>
        <v/>
      </c>
      <c r="Z546" s="44">
        <f t="shared" si="191"/>
        <v>0</v>
      </c>
      <c r="AA546" s="44" t="str">
        <f t="shared" si="192"/>
        <v>o</v>
      </c>
      <c r="AB546" s="89">
        <f t="shared" si="208"/>
        <v>53.390599999999999</v>
      </c>
      <c r="AC546" s="89">
        <f t="shared" si="208"/>
        <v>0.81679999999999975</v>
      </c>
      <c r="AD546" s="44">
        <f t="shared" si="193"/>
        <v>1</v>
      </c>
      <c r="AE546" s="44">
        <v>5.3</v>
      </c>
      <c r="AF546" s="87">
        <f t="shared" si="200"/>
        <v>0</v>
      </c>
      <c r="AG546" s="44">
        <f t="shared" si="201"/>
        <v>0</v>
      </c>
      <c r="AH546" s="90">
        <f t="shared" si="194"/>
        <v>184.95449007939223</v>
      </c>
      <c r="AI546" s="91">
        <f t="shared" si="202"/>
        <v>49.390599999999999</v>
      </c>
      <c r="AJ546" s="82">
        <f t="shared" si="195"/>
        <v>-3.1832000000000003</v>
      </c>
      <c r="AK546" s="271">
        <f t="shared" si="203"/>
        <v>102</v>
      </c>
      <c r="AL546" s="271">
        <f>VLOOKUP(AK546,RevisedCalcs!$AE$65:$AJ$72,2,FALSE)</f>
        <v>18</v>
      </c>
      <c r="AM546" s="92" t="str">
        <f t="shared" si="196"/>
        <v>-10 to 0</v>
      </c>
      <c r="AN546" s="93">
        <f t="shared" si="197"/>
        <v>0</v>
      </c>
      <c r="AO546" s="93" t="str">
        <f t="shared" si="204"/>
        <v>o</v>
      </c>
      <c r="AP546" s="94" t="str">
        <f t="shared" si="198"/>
        <v/>
      </c>
      <c r="AQ546" s="54">
        <v>0</v>
      </c>
      <c r="AR546" s="214">
        <f t="shared" si="199"/>
        <v>0</v>
      </c>
      <c r="AS546" s="214">
        <f t="shared" si="205"/>
        <v>0</v>
      </c>
      <c r="AT546" s="282">
        <f t="shared" si="206"/>
        <v>59.183333333333337</v>
      </c>
      <c r="AU546" s="268">
        <f>IF(F546&gt;0,RevisedCalcs!$AB$53*F546,"")</f>
        <v>4.3787065438636956</v>
      </c>
      <c r="AV546" s="268" t="str">
        <f>IF(AU546&lt;&gt;"","",SUMIFS(RevisedCalcs!$AF$6:$BN$6,RevisedCalcs!$AF$4:$BN$4,"&lt;="&amp;AT546)/10^3*VLOOKUP(AK546,RevisedCalcs!$AE$65:$AJ$72,6,FALSE))</f>
        <v/>
      </c>
      <c r="AW546" s="270" t="str">
        <f ca="1">IF(AU546="","",IF(AR546=1,-AU546*OFFSET(RevisedCalcs!$AD$79,0,MATCH(E545*24*60,RevisedCalcs!$AE$80:$AI$80,1)),""))</f>
        <v/>
      </c>
      <c r="AX546" s="268">
        <f t="shared" ca="1" si="207"/>
        <v>4.3787065438636956</v>
      </c>
    </row>
    <row r="547" spans="1:50" x14ac:dyDescent="0.3">
      <c r="A547" s="41" t="s">
        <v>804</v>
      </c>
      <c r="B547" s="42">
        <v>10</v>
      </c>
      <c r="C547" s="68" t="s">
        <v>247</v>
      </c>
      <c r="D547" s="95">
        <v>38687.682638888888</v>
      </c>
      <c r="E547" s="96">
        <v>1.8668981481481481E-2</v>
      </c>
      <c r="F547" s="41">
        <v>2.6</v>
      </c>
      <c r="G547" s="41">
        <v>5</v>
      </c>
      <c r="H547" s="97">
        <v>0.15403935184440343</v>
      </c>
      <c r="I547" s="98" t="s">
        <v>812</v>
      </c>
      <c r="J547" s="99">
        <v>221.81666666666666</v>
      </c>
      <c r="K547" s="100">
        <v>40513.682638888888</v>
      </c>
      <c r="L547" s="46">
        <v>53.6</v>
      </c>
      <c r="M547" s="101">
        <v>38687.661805555559</v>
      </c>
      <c r="N547" s="102">
        <v>-9</v>
      </c>
      <c r="O547" s="46">
        <v>53.6</v>
      </c>
      <c r="P547" s="57">
        <v>-9</v>
      </c>
      <c r="Q547" s="50">
        <v>3.6969444444444446</v>
      </c>
      <c r="R547" s="103">
        <v>53.6</v>
      </c>
      <c r="S547" s="104">
        <v>97.471382273571692</v>
      </c>
      <c r="T547" s="57">
        <v>192.2</v>
      </c>
      <c r="U547" s="105"/>
      <c r="V547" s="57">
        <v>62.6</v>
      </c>
      <c r="W547" s="57">
        <f t="shared" si="188"/>
        <v>34.87138227357169</v>
      </c>
      <c r="X547" s="86">
        <f t="shared" si="189"/>
        <v>6.737400000000008</v>
      </c>
      <c r="Y547" s="86" t="str">
        <f t="shared" si="190"/>
        <v/>
      </c>
      <c r="Z547" s="44">
        <f t="shared" si="191"/>
        <v>1</v>
      </c>
      <c r="AA547" s="44" t="str">
        <f t="shared" si="192"/>
        <v>+</v>
      </c>
      <c r="AB547" s="89">
        <f t="shared" ref="AB547:AC566" si="209">(AB$3+AB$4*$N547)-$N547</f>
        <v>55.862599999999993</v>
      </c>
      <c r="AC547" s="89">
        <f t="shared" si="209"/>
        <v>2.1647999999999996</v>
      </c>
      <c r="AD547" s="44">
        <f t="shared" si="193"/>
        <v>1</v>
      </c>
      <c r="AE547" s="44">
        <v>5.3</v>
      </c>
      <c r="AF547" s="87">
        <f t="shared" si="200"/>
        <v>0</v>
      </c>
      <c r="AG547" s="44">
        <f t="shared" si="201"/>
        <v>0</v>
      </c>
      <c r="AH547" s="90">
        <f t="shared" si="194"/>
        <v>88.471382273571692</v>
      </c>
      <c r="AI547" s="91">
        <f t="shared" si="202"/>
        <v>46.862599999999993</v>
      </c>
      <c r="AJ547" s="82">
        <f t="shared" si="195"/>
        <v>-6.8352000000000004</v>
      </c>
      <c r="AK547" s="271">
        <f t="shared" si="203"/>
        <v>106</v>
      </c>
      <c r="AL547" s="271">
        <f>VLOOKUP(AK547,RevisedCalcs!$AE$65:$AJ$72,2,FALSE)</f>
        <v>240</v>
      </c>
      <c r="AM547" s="92" t="str">
        <f t="shared" si="196"/>
        <v>-10 to 0</v>
      </c>
      <c r="AN547" s="93">
        <f t="shared" si="197"/>
        <v>1</v>
      </c>
      <c r="AO547" s="93" t="str">
        <f t="shared" si="204"/>
        <v>+</v>
      </c>
      <c r="AP547" s="94" t="str">
        <f t="shared" si="198"/>
        <v/>
      </c>
      <c r="AQ547" s="54">
        <v>0</v>
      </c>
      <c r="AR547" s="214">
        <f t="shared" si="199"/>
        <v>0</v>
      </c>
      <c r="AS547" s="214">
        <f t="shared" si="205"/>
        <v>0</v>
      </c>
      <c r="AT547" s="282">
        <f t="shared" si="206"/>
        <v>26.883333333333333</v>
      </c>
      <c r="AU547" s="268">
        <f>IF(F547&gt;0,RevisedCalcs!$AB$53*F547,"")</f>
        <v>0.36256805777215317</v>
      </c>
      <c r="AV547" s="268" t="str">
        <f>IF(AU547&lt;&gt;"","",SUMIFS(RevisedCalcs!$AF$6:$BN$6,RevisedCalcs!$AF$4:$BN$4,"&lt;="&amp;AT547)/10^3*VLOOKUP(AK547,RevisedCalcs!$AE$65:$AJ$72,6,FALSE))</f>
        <v/>
      </c>
      <c r="AW547" s="270" t="str">
        <f ca="1">IF(AU547="","",IF(AR547=1,-AU547*OFFSET(RevisedCalcs!$AD$79,0,MATCH(E546*24*60,RevisedCalcs!$AE$80:$AI$80,1)),""))</f>
        <v/>
      </c>
      <c r="AX547" s="268">
        <f t="shared" ca="1" si="207"/>
        <v>0.36256805777215317</v>
      </c>
    </row>
    <row r="548" spans="1:50" x14ac:dyDescent="0.3">
      <c r="A548" s="41" t="s">
        <v>804</v>
      </c>
      <c r="B548" s="42">
        <v>11</v>
      </c>
      <c r="C548" s="68" t="s">
        <v>249</v>
      </c>
      <c r="D548" s="95">
        <v>38687.701388888891</v>
      </c>
      <c r="E548" s="96">
        <v>5.2187499999999998E-2</v>
      </c>
      <c r="F548" s="41">
        <v>2.7</v>
      </c>
      <c r="G548" s="41">
        <v>5</v>
      </c>
      <c r="H548" s="97">
        <v>8.101852290565148E-5</v>
      </c>
      <c r="I548" s="98" t="s">
        <v>813</v>
      </c>
      <c r="J548" s="99">
        <v>0.11666666666666667</v>
      </c>
      <c r="K548" s="100">
        <v>40513.701388888891</v>
      </c>
      <c r="L548" s="46">
        <v>194</v>
      </c>
      <c r="M548" s="101">
        <v>38687.703472222223</v>
      </c>
      <c r="N548" s="102">
        <v>-11.9</v>
      </c>
      <c r="O548" s="46">
        <v>194</v>
      </c>
      <c r="P548" s="57">
        <v>-11.9</v>
      </c>
      <c r="Q548" s="50">
        <v>1.9444444444444444E-3</v>
      </c>
      <c r="R548" s="103">
        <v>194</v>
      </c>
      <c r="S548" s="104">
        <v>204.02221507247691</v>
      </c>
      <c r="T548" s="57">
        <v>192.2</v>
      </c>
      <c r="U548" s="105"/>
      <c r="V548" s="57">
        <v>205.9</v>
      </c>
      <c r="W548" s="57">
        <f t="shared" si="188"/>
        <v>1.8777849275230949</v>
      </c>
      <c r="X548" s="86">
        <f t="shared" si="189"/>
        <v>148.60364000000001</v>
      </c>
      <c r="Y548" s="86" t="str">
        <f t="shared" si="190"/>
        <v/>
      </c>
      <c r="Z548" s="44">
        <f t="shared" si="191"/>
        <v>0</v>
      </c>
      <c r="AA548" s="44" t="str">
        <f t="shared" si="192"/>
        <v>o</v>
      </c>
      <c r="AB548" s="89">
        <f t="shared" si="209"/>
        <v>57.296359999999993</v>
      </c>
      <c r="AC548" s="89">
        <f t="shared" si="209"/>
        <v>2.9466400000000004</v>
      </c>
      <c r="AD548" s="44">
        <f t="shared" si="193"/>
        <v>1</v>
      </c>
      <c r="AE548" s="44">
        <v>5.3</v>
      </c>
      <c r="AF548" s="87">
        <f t="shared" si="200"/>
        <v>0</v>
      </c>
      <c r="AG548" s="44">
        <f t="shared" si="201"/>
        <v>0</v>
      </c>
      <c r="AH548" s="90">
        <f t="shared" si="194"/>
        <v>192.12221507247691</v>
      </c>
      <c r="AI548" s="91">
        <f t="shared" si="202"/>
        <v>45.396359999999994</v>
      </c>
      <c r="AJ548" s="82">
        <f t="shared" si="195"/>
        <v>-8.95336</v>
      </c>
      <c r="AK548" s="271">
        <f t="shared" si="203"/>
        <v>101</v>
      </c>
      <c r="AL548" s="271">
        <f>VLOOKUP(AK548,RevisedCalcs!$AE$65:$AJ$72,2,FALSE)</f>
        <v>3</v>
      </c>
      <c r="AM548" s="92" t="str">
        <f t="shared" si="196"/>
        <v>-20 to -10</v>
      </c>
      <c r="AN548" s="93">
        <f t="shared" si="197"/>
        <v>0</v>
      </c>
      <c r="AO548" s="93" t="str">
        <f t="shared" si="204"/>
        <v>o</v>
      </c>
      <c r="AP548" s="94" t="str">
        <f t="shared" si="198"/>
        <v/>
      </c>
      <c r="AQ548" s="54">
        <v>0</v>
      </c>
      <c r="AR548" s="214">
        <f t="shared" si="199"/>
        <v>0</v>
      </c>
      <c r="AS548" s="214">
        <f t="shared" si="205"/>
        <v>0</v>
      </c>
      <c r="AT548" s="282">
        <f t="shared" si="206"/>
        <v>75.149999999999991</v>
      </c>
      <c r="AU548" s="268">
        <f>IF(F548&gt;0,RevisedCalcs!$AB$53*F548,"")</f>
        <v>0.37651298307108216</v>
      </c>
      <c r="AV548" s="268" t="str">
        <f>IF(AU548&lt;&gt;"","",SUMIFS(RevisedCalcs!$AF$6:$BN$6,RevisedCalcs!$AF$4:$BN$4,"&lt;="&amp;AT548)/10^3*VLOOKUP(AK548,RevisedCalcs!$AE$65:$AJ$72,6,FALSE))</f>
        <v/>
      </c>
      <c r="AW548" s="270" t="str">
        <f ca="1">IF(AU548="","",IF(AR548=1,-AU548*OFFSET(RevisedCalcs!$AD$79,0,MATCH(E547*24*60,RevisedCalcs!$AE$80:$AI$80,1)),""))</f>
        <v/>
      </c>
      <c r="AX548" s="268">
        <f t="shared" ca="1" si="207"/>
        <v>0.37651298307108216</v>
      </c>
    </row>
    <row r="549" spans="1:50" x14ac:dyDescent="0.3">
      <c r="A549" s="194" t="s">
        <v>804</v>
      </c>
      <c r="B549" s="205">
        <v>12</v>
      </c>
      <c r="C549" s="206" t="s">
        <v>251</v>
      </c>
      <c r="D549" s="207">
        <v>38687.754166666666</v>
      </c>
      <c r="E549" s="208">
        <v>1.2615740740740742E-2</v>
      </c>
      <c r="F549" s="194">
        <v>0</v>
      </c>
      <c r="G549" s="194">
        <v>5</v>
      </c>
      <c r="H549" s="195">
        <v>5.9027777751907706E-4</v>
      </c>
      <c r="I549" s="196" t="s">
        <v>814</v>
      </c>
      <c r="J549" s="197">
        <v>0.85</v>
      </c>
      <c r="K549" s="209">
        <v>40513.754166666666</v>
      </c>
      <c r="L549" s="199">
        <v>195.8</v>
      </c>
      <c r="M549" s="225">
        <v>38687.745138888888</v>
      </c>
      <c r="N549" s="200">
        <v>-11.9</v>
      </c>
      <c r="O549" s="199">
        <v>195.8</v>
      </c>
      <c r="P549" s="201">
        <v>-11.9</v>
      </c>
      <c r="Q549" s="202">
        <v>1.4166666666666666E-2</v>
      </c>
      <c r="R549" s="203">
        <v>195.8</v>
      </c>
      <c r="S549" s="204">
        <v>203.53395959115338</v>
      </c>
      <c r="T549" s="201">
        <v>192.2</v>
      </c>
      <c r="U549" s="105"/>
      <c r="V549" s="57">
        <v>207.70000000000002</v>
      </c>
      <c r="W549" s="57">
        <f t="shared" si="188"/>
        <v>4.1660404088466407</v>
      </c>
      <c r="X549" s="86">
        <f t="shared" si="189"/>
        <v>150.40364000000002</v>
      </c>
      <c r="Y549" s="86" t="str">
        <f t="shared" si="190"/>
        <v/>
      </c>
      <c r="Z549" s="44">
        <f t="shared" si="191"/>
        <v>0</v>
      </c>
      <c r="AA549" s="44" t="str">
        <f t="shared" si="192"/>
        <v>o</v>
      </c>
      <c r="AB549" s="89">
        <f t="shared" si="209"/>
        <v>57.296359999999993</v>
      </c>
      <c r="AC549" s="89">
        <f t="shared" si="209"/>
        <v>2.9466400000000004</v>
      </c>
      <c r="AD549" s="44">
        <f t="shared" si="193"/>
        <v>1</v>
      </c>
      <c r="AE549" s="44">
        <v>5.3</v>
      </c>
      <c r="AF549" s="87">
        <f t="shared" si="200"/>
        <v>0</v>
      </c>
      <c r="AG549" s="44">
        <f t="shared" si="201"/>
        <v>0</v>
      </c>
      <c r="AH549" s="90">
        <f t="shared" si="194"/>
        <v>191.63395959115337</v>
      </c>
      <c r="AI549" s="91">
        <f t="shared" si="202"/>
        <v>45.396359999999994</v>
      </c>
      <c r="AJ549" s="82">
        <f t="shared" si="195"/>
        <v>-8.95336</v>
      </c>
      <c r="AK549" s="271">
        <f t="shared" si="203"/>
        <v>101</v>
      </c>
      <c r="AL549" s="271">
        <f>VLOOKUP(AK549,RevisedCalcs!$AE$65:$AJ$72,2,FALSE)</f>
        <v>3</v>
      </c>
      <c r="AM549" s="92" t="str">
        <f t="shared" si="196"/>
        <v>-20 to -10</v>
      </c>
      <c r="AN549" s="93">
        <f t="shared" si="197"/>
        <v>0</v>
      </c>
      <c r="AO549" s="93" t="str">
        <f t="shared" si="204"/>
        <v>o</v>
      </c>
      <c r="AP549" s="94" t="str">
        <f t="shared" si="198"/>
        <v/>
      </c>
      <c r="AQ549" s="224">
        <v>1</v>
      </c>
      <c r="AR549" s="214">
        <f t="shared" si="199"/>
        <v>0</v>
      </c>
      <c r="AS549" s="214">
        <f t="shared" si="205"/>
        <v>0</v>
      </c>
      <c r="AT549" s="282">
        <f t="shared" si="206"/>
        <v>18.166666666666668</v>
      </c>
      <c r="AU549" s="268" t="str">
        <f>IF(F549&gt;0,RevisedCalcs!$AB$53*F549,"")</f>
        <v/>
      </c>
      <c r="AV549" s="268">
        <f>IF(AU549&lt;&gt;"","",SUMIFS(RevisedCalcs!$AF$6:$BN$6,RevisedCalcs!$AF$4:$BN$4,"&lt;="&amp;AT549)/10^3*VLOOKUP(AK549,RevisedCalcs!$AE$65:$AJ$72,6,FALSE))</f>
        <v>3.2481954481707376E-2</v>
      </c>
      <c r="AW549" s="270" t="str">
        <f ca="1">IF(AU549="","",IF(AR549=1,-AU549*OFFSET(RevisedCalcs!$AD$79,0,MATCH(E548*24*60,RevisedCalcs!$AE$80:$AI$80,1)),""))</f>
        <v/>
      </c>
      <c r="AX549" s="268">
        <f t="shared" ca="1" si="207"/>
        <v>3.2481954481707376E-2</v>
      </c>
    </row>
    <row r="550" spans="1:50" x14ac:dyDescent="0.3">
      <c r="A550" s="41" t="s">
        <v>804</v>
      </c>
      <c r="B550" s="42">
        <v>13</v>
      </c>
      <c r="C550" s="68" t="s">
        <v>253</v>
      </c>
      <c r="D550" s="95">
        <v>38687.795138888891</v>
      </c>
      <c r="E550" s="96">
        <v>1.636574074074074E-2</v>
      </c>
      <c r="F550" s="41">
        <v>5.7</v>
      </c>
      <c r="G550" s="41">
        <v>5</v>
      </c>
      <c r="H550" s="97">
        <v>2.8356481481750961E-2</v>
      </c>
      <c r="I550" s="98" t="s">
        <v>815</v>
      </c>
      <c r="J550" s="99">
        <v>40.833333333333336</v>
      </c>
      <c r="K550" s="100">
        <v>40513.795138888891</v>
      </c>
      <c r="L550" s="46">
        <v>141.80000000000001</v>
      </c>
      <c r="M550" s="101">
        <v>38687.786805555559</v>
      </c>
      <c r="N550" s="102">
        <v>-14.1</v>
      </c>
      <c r="O550" s="46">
        <v>141.80000000000001</v>
      </c>
      <c r="P550" s="57">
        <v>-14.1</v>
      </c>
      <c r="Q550" s="50">
        <v>0.68055555555555558</v>
      </c>
      <c r="R550" s="103">
        <v>141.80000000000001</v>
      </c>
      <c r="S550" s="104">
        <v>180.5335891341991</v>
      </c>
      <c r="T550" s="57">
        <v>192.2</v>
      </c>
      <c r="U550" s="105"/>
      <c r="V550" s="57">
        <v>155.9</v>
      </c>
      <c r="W550" s="57">
        <f t="shared" si="188"/>
        <v>24.633589134199099</v>
      </c>
      <c r="X550" s="86">
        <f t="shared" si="189"/>
        <v>97.515960000000007</v>
      </c>
      <c r="Y550" s="86" t="str">
        <f t="shared" si="190"/>
        <v/>
      </c>
      <c r="Z550" s="44">
        <f t="shared" si="191"/>
        <v>0</v>
      </c>
      <c r="AA550" s="44" t="str">
        <f t="shared" si="192"/>
        <v>o</v>
      </c>
      <c r="AB550" s="89">
        <f t="shared" si="209"/>
        <v>58.384039999999999</v>
      </c>
      <c r="AC550" s="89">
        <f t="shared" si="209"/>
        <v>3.5397599999999994</v>
      </c>
      <c r="AD550" s="44">
        <f t="shared" si="193"/>
        <v>1</v>
      </c>
      <c r="AE550" s="44">
        <v>5.3</v>
      </c>
      <c r="AF550" s="87">
        <f t="shared" si="200"/>
        <v>0</v>
      </c>
      <c r="AG550" s="44">
        <f t="shared" si="201"/>
        <v>0</v>
      </c>
      <c r="AH550" s="90">
        <f t="shared" si="194"/>
        <v>166.43358913419911</v>
      </c>
      <c r="AI550" s="91">
        <f t="shared" si="202"/>
        <v>44.284039999999997</v>
      </c>
      <c r="AJ550" s="82">
        <f t="shared" si="195"/>
        <v>-10.56024</v>
      </c>
      <c r="AK550" s="271">
        <f t="shared" si="203"/>
        <v>103</v>
      </c>
      <c r="AL550" s="271">
        <f>VLOOKUP(AK550,RevisedCalcs!$AE$65:$AJ$72,2,FALSE)</f>
        <v>45</v>
      </c>
      <c r="AM550" s="92" t="str">
        <f t="shared" si="196"/>
        <v>-20 to -10</v>
      </c>
      <c r="AN550" s="93">
        <f t="shared" si="197"/>
        <v>0</v>
      </c>
      <c r="AO550" s="93" t="str">
        <f t="shared" si="204"/>
        <v>o</v>
      </c>
      <c r="AP550" s="94" t="str">
        <f t="shared" si="198"/>
        <v/>
      </c>
      <c r="AQ550" s="54">
        <v>0</v>
      </c>
      <c r="AR550" s="214">
        <f t="shared" si="199"/>
        <v>0</v>
      </c>
      <c r="AS550" s="214">
        <f t="shared" si="205"/>
        <v>0</v>
      </c>
      <c r="AT550" s="282">
        <f t="shared" si="206"/>
        <v>23.566666666666666</v>
      </c>
      <c r="AU550" s="268">
        <f>IF(F550&gt;0,RevisedCalcs!$AB$53*F550,"")</f>
        <v>0.79486074203895118</v>
      </c>
      <c r="AV550" s="268" t="str">
        <f>IF(AU550&lt;&gt;"","",SUMIFS(RevisedCalcs!$AF$6:$BN$6,RevisedCalcs!$AF$4:$BN$4,"&lt;="&amp;AT550)/10^3*VLOOKUP(AK550,RevisedCalcs!$AE$65:$AJ$72,6,FALSE))</f>
        <v/>
      </c>
      <c r="AW550" s="270" t="str">
        <f ca="1">IF(AU550="","",IF(AR550=1,-AU550*OFFSET(RevisedCalcs!$AD$79,0,MATCH(E549*24*60,RevisedCalcs!$AE$80:$AI$80,1)),""))</f>
        <v/>
      </c>
      <c r="AX550" s="268">
        <f t="shared" ca="1" si="207"/>
        <v>0.79486074203895118</v>
      </c>
    </row>
    <row r="551" spans="1:50" x14ac:dyDescent="0.3">
      <c r="A551" s="194" t="s">
        <v>804</v>
      </c>
      <c r="B551" s="205">
        <v>14</v>
      </c>
      <c r="C551" s="206" t="s">
        <v>255</v>
      </c>
      <c r="D551" s="207">
        <v>38687.8125</v>
      </c>
      <c r="E551" s="208">
        <v>1.2615740740740742E-2</v>
      </c>
      <c r="F551" s="194">
        <v>0</v>
      </c>
      <c r="G551" s="194">
        <v>5</v>
      </c>
      <c r="H551" s="195">
        <v>9.9537037021946162E-4</v>
      </c>
      <c r="I551" s="196" t="s">
        <v>102</v>
      </c>
      <c r="J551" s="197">
        <v>1.4333333333333333</v>
      </c>
      <c r="K551" s="209">
        <v>40513.8125</v>
      </c>
      <c r="L551" s="199">
        <v>195.8</v>
      </c>
      <c r="M551" s="101">
        <v>38687.828472222223</v>
      </c>
      <c r="N551" s="200">
        <v>-15</v>
      </c>
      <c r="O551" s="199">
        <v>195.8</v>
      </c>
      <c r="P551" s="201">
        <v>-15</v>
      </c>
      <c r="Q551" s="202">
        <v>2.388888888888889E-2</v>
      </c>
      <c r="R551" s="203">
        <v>195.8</v>
      </c>
      <c r="S551" s="204">
        <v>206.23192534744655</v>
      </c>
      <c r="T551" s="201">
        <v>192.2</v>
      </c>
      <c r="U551" s="105"/>
      <c r="V551" s="57">
        <v>210.8</v>
      </c>
      <c r="W551" s="57">
        <f t="shared" si="188"/>
        <v>4.568074652553463</v>
      </c>
      <c r="X551" s="86">
        <f t="shared" si="189"/>
        <v>151.971</v>
      </c>
      <c r="Y551" s="86" t="str">
        <f t="shared" si="190"/>
        <v/>
      </c>
      <c r="Z551" s="44">
        <f t="shared" si="191"/>
        <v>0</v>
      </c>
      <c r="AA551" s="44" t="str">
        <f t="shared" si="192"/>
        <v>o</v>
      </c>
      <c r="AB551" s="89">
        <f t="shared" si="209"/>
        <v>58.828999999999994</v>
      </c>
      <c r="AC551" s="89">
        <f t="shared" si="209"/>
        <v>3.7823999999999991</v>
      </c>
      <c r="AD551" s="44">
        <f t="shared" si="193"/>
        <v>1</v>
      </c>
      <c r="AE551" s="44">
        <v>5.3</v>
      </c>
      <c r="AF551" s="87">
        <f t="shared" si="200"/>
        <v>0</v>
      </c>
      <c r="AG551" s="44">
        <f t="shared" si="201"/>
        <v>0</v>
      </c>
      <c r="AH551" s="90">
        <f t="shared" si="194"/>
        <v>191.23192534744655</v>
      </c>
      <c r="AI551" s="91">
        <f t="shared" si="202"/>
        <v>43.828999999999994</v>
      </c>
      <c r="AJ551" s="82">
        <f t="shared" si="195"/>
        <v>-11.217600000000001</v>
      </c>
      <c r="AK551" s="271">
        <f t="shared" si="203"/>
        <v>101</v>
      </c>
      <c r="AL551" s="271">
        <f>VLOOKUP(AK551,RevisedCalcs!$AE$65:$AJ$72,2,FALSE)</f>
        <v>3</v>
      </c>
      <c r="AM551" s="92" t="str">
        <f t="shared" si="196"/>
        <v>-20 to -10</v>
      </c>
      <c r="AN551" s="93">
        <f t="shared" si="197"/>
        <v>0</v>
      </c>
      <c r="AO551" s="93" t="str">
        <f t="shared" si="204"/>
        <v>o</v>
      </c>
      <c r="AP551" s="94" t="str">
        <f t="shared" si="198"/>
        <v/>
      </c>
      <c r="AQ551" s="224">
        <v>1</v>
      </c>
      <c r="AR551" s="214">
        <f t="shared" si="199"/>
        <v>0</v>
      </c>
      <c r="AS551" s="214">
        <f t="shared" si="205"/>
        <v>0</v>
      </c>
      <c r="AT551" s="282">
        <f t="shared" si="206"/>
        <v>18.166666666666668</v>
      </c>
      <c r="AU551" s="268" t="str">
        <f>IF(F551&gt;0,RevisedCalcs!$AB$53*F551,"")</f>
        <v/>
      </c>
      <c r="AV551" s="268">
        <f>IF(AU551&lt;&gt;"","",SUMIFS(RevisedCalcs!$AF$6:$BN$6,RevisedCalcs!$AF$4:$BN$4,"&lt;="&amp;AT551)/10^3*VLOOKUP(AK551,RevisedCalcs!$AE$65:$AJ$72,6,FALSE))</f>
        <v>3.2481954481707376E-2</v>
      </c>
      <c r="AW551" s="270" t="str">
        <f ca="1">IF(AU551="","",IF(AR551=1,-AU551*OFFSET(RevisedCalcs!$AD$79,0,MATCH(E550*24*60,RevisedCalcs!$AE$80:$AI$80,1)),""))</f>
        <v/>
      </c>
      <c r="AX551" s="268">
        <f t="shared" ca="1" si="207"/>
        <v>3.2481954481707376E-2</v>
      </c>
    </row>
    <row r="552" spans="1:50" x14ac:dyDescent="0.3">
      <c r="A552" s="41" t="s">
        <v>804</v>
      </c>
      <c r="B552" s="42">
        <v>15</v>
      </c>
      <c r="C552" s="68" t="s">
        <v>257</v>
      </c>
      <c r="D552" s="95">
        <v>38687.855555555558</v>
      </c>
      <c r="E552" s="96">
        <v>1.5196759259259259E-2</v>
      </c>
      <c r="F552" s="41">
        <v>9.3000000000000007</v>
      </c>
      <c r="G552" s="41">
        <v>5</v>
      </c>
      <c r="H552" s="97">
        <v>3.0439814814599231E-2</v>
      </c>
      <c r="I552" s="98" t="s">
        <v>816</v>
      </c>
      <c r="J552" s="99">
        <v>43.833333333333336</v>
      </c>
      <c r="K552" s="100">
        <v>40513.855555555558</v>
      </c>
      <c r="L552" s="46">
        <v>140</v>
      </c>
      <c r="M552" s="101">
        <v>38687.870138888888</v>
      </c>
      <c r="N552" s="102">
        <v>-14.1</v>
      </c>
      <c r="O552" s="46">
        <v>140</v>
      </c>
      <c r="P552" s="57">
        <v>-14.1</v>
      </c>
      <c r="Q552" s="50">
        <v>0.73055555555555562</v>
      </c>
      <c r="R552" s="103">
        <v>140</v>
      </c>
      <c r="S552" s="104">
        <v>178.77266362618872</v>
      </c>
      <c r="T552" s="57">
        <v>192.2</v>
      </c>
      <c r="U552" s="105"/>
      <c r="V552" s="57">
        <v>154.1</v>
      </c>
      <c r="W552" s="57">
        <f t="shared" si="188"/>
        <v>24.672663626188722</v>
      </c>
      <c r="X552" s="86">
        <f t="shared" si="189"/>
        <v>95.715959999999995</v>
      </c>
      <c r="Y552" s="86" t="str">
        <f t="shared" si="190"/>
        <v/>
      </c>
      <c r="Z552" s="44">
        <f t="shared" si="191"/>
        <v>0</v>
      </c>
      <c r="AA552" s="44" t="str">
        <f t="shared" si="192"/>
        <v>o</v>
      </c>
      <c r="AB552" s="89">
        <f t="shared" si="209"/>
        <v>58.384039999999999</v>
      </c>
      <c r="AC552" s="89">
        <f t="shared" si="209"/>
        <v>3.5397599999999994</v>
      </c>
      <c r="AD552" s="44">
        <f t="shared" si="193"/>
        <v>1</v>
      </c>
      <c r="AE552" s="44">
        <v>5.3</v>
      </c>
      <c r="AF552" s="87">
        <f t="shared" si="200"/>
        <v>0</v>
      </c>
      <c r="AG552" s="44">
        <f t="shared" si="201"/>
        <v>0</v>
      </c>
      <c r="AH552" s="90">
        <f t="shared" si="194"/>
        <v>164.67266362618872</v>
      </c>
      <c r="AI552" s="91">
        <f t="shared" si="202"/>
        <v>44.284039999999997</v>
      </c>
      <c r="AJ552" s="82">
        <f t="shared" si="195"/>
        <v>-10.56024</v>
      </c>
      <c r="AK552" s="271">
        <f t="shared" si="203"/>
        <v>103</v>
      </c>
      <c r="AL552" s="271">
        <f>VLOOKUP(AK552,RevisedCalcs!$AE$65:$AJ$72,2,FALSE)</f>
        <v>45</v>
      </c>
      <c r="AM552" s="92" t="str">
        <f t="shared" si="196"/>
        <v>-20 to -10</v>
      </c>
      <c r="AN552" s="93">
        <f t="shared" si="197"/>
        <v>0</v>
      </c>
      <c r="AO552" s="93" t="str">
        <f t="shared" si="204"/>
        <v>o</v>
      </c>
      <c r="AP552" s="94" t="str">
        <f t="shared" si="198"/>
        <v/>
      </c>
      <c r="AQ552" s="54">
        <v>0</v>
      </c>
      <c r="AR552" s="214">
        <f t="shared" si="199"/>
        <v>0</v>
      </c>
      <c r="AS552" s="214">
        <f t="shared" si="205"/>
        <v>0</v>
      </c>
      <c r="AT552" s="282">
        <f t="shared" si="206"/>
        <v>21.883333333333333</v>
      </c>
      <c r="AU552" s="268">
        <f>IF(F552&gt;0,RevisedCalcs!$AB$53*F552,"")</f>
        <v>1.296878052800394</v>
      </c>
      <c r="AV552" s="268" t="str">
        <f>IF(AU552&lt;&gt;"","",SUMIFS(RevisedCalcs!$AF$6:$BN$6,RevisedCalcs!$AF$4:$BN$4,"&lt;="&amp;AT552)/10^3*VLOOKUP(AK552,RevisedCalcs!$AE$65:$AJ$72,6,FALSE))</f>
        <v/>
      </c>
      <c r="AW552" s="270" t="str">
        <f ca="1">IF(AU552="","",IF(AR552=1,-AU552*OFFSET(RevisedCalcs!$AD$79,0,MATCH(E551*24*60,RevisedCalcs!$AE$80:$AI$80,1)),""))</f>
        <v/>
      </c>
      <c r="AX552" s="268">
        <f t="shared" ca="1" si="207"/>
        <v>1.296878052800394</v>
      </c>
    </row>
    <row r="553" spans="1:50" x14ac:dyDescent="0.3">
      <c r="A553" s="41" t="s">
        <v>804</v>
      </c>
      <c r="B553" s="42">
        <v>16</v>
      </c>
      <c r="C553" s="68" t="s">
        <v>259</v>
      </c>
      <c r="D553" s="95">
        <v>38688.334027777775</v>
      </c>
      <c r="E553" s="96">
        <v>1.8298611111111113E-2</v>
      </c>
      <c r="F553" s="41">
        <v>11.3</v>
      </c>
      <c r="G553" s="41">
        <v>6</v>
      </c>
      <c r="H553" s="97">
        <v>0.463275462956517</v>
      </c>
      <c r="I553" s="98" t="s">
        <v>817</v>
      </c>
      <c r="J553" s="99">
        <v>667.11666666666667</v>
      </c>
      <c r="K553" s="100">
        <v>40514.334027777775</v>
      </c>
      <c r="L553" s="46">
        <v>71.599999999999994</v>
      </c>
      <c r="M553" s="101">
        <v>38688.328472222223</v>
      </c>
      <c r="N553" s="102">
        <v>-4</v>
      </c>
      <c r="O553" s="46">
        <v>71.599999999999994</v>
      </c>
      <c r="P553" s="57">
        <v>-4</v>
      </c>
      <c r="Q553" s="50">
        <v>11.118611111111111</v>
      </c>
      <c r="R553" s="103">
        <v>71.599999999999994</v>
      </c>
      <c r="S553" s="104">
        <v>22.18612734371046</v>
      </c>
      <c r="T553" s="57">
        <v>192.2</v>
      </c>
      <c r="U553" s="105"/>
      <c r="V553" s="86">
        <v>75.599999999999994</v>
      </c>
      <c r="W553" s="86">
        <f t="shared" si="188"/>
        <v>53.413872656289534</v>
      </c>
      <c r="X553" s="86">
        <f t="shared" si="189"/>
        <v>22.209399999999995</v>
      </c>
      <c r="Y553" s="86" t="str">
        <f t="shared" si="190"/>
        <v>Y</v>
      </c>
      <c r="Z553" s="88">
        <f t="shared" si="191"/>
        <v>1</v>
      </c>
      <c r="AA553" s="88" t="str">
        <f t="shared" si="192"/>
        <v>+</v>
      </c>
      <c r="AB553" s="89">
        <f t="shared" si="209"/>
        <v>53.390599999999999</v>
      </c>
      <c r="AC553" s="89">
        <f t="shared" si="209"/>
        <v>0.81679999999999975</v>
      </c>
      <c r="AD553" s="88">
        <f t="shared" si="193"/>
        <v>1</v>
      </c>
      <c r="AE553" s="88">
        <v>5.3</v>
      </c>
      <c r="AF553" s="87">
        <f t="shared" si="200"/>
        <v>1</v>
      </c>
      <c r="AG553" s="88">
        <f t="shared" si="201"/>
        <v>1</v>
      </c>
      <c r="AH553" s="90">
        <f t="shared" si="194"/>
        <v>18.18612734371046</v>
      </c>
      <c r="AI553" s="91">
        <f t="shared" si="202"/>
        <v>49.390599999999999</v>
      </c>
      <c r="AJ553" s="82">
        <f t="shared" si="195"/>
        <v>-3.1832000000000003</v>
      </c>
      <c r="AK553" s="271">
        <f t="shared" si="203"/>
        <v>107</v>
      </c>
      <c r="AL553" s="271">
        <f>VLOOKUP(AK553,RevisedCalcs!$AE$65:$AJ$72,2,FALSE)</f>
        <v>540</v>
      </c>
      <c r="AM553" s="92" t="str">
        <f t="shared" si="196"/>
        <v>-10 to 0</v>
      </c>
      <c r="AN553" s="93">
        <f t="shared" si="197"/>
        <v>1</v>
      </c>
      <c r="AO553" s="93" t="str">
        <f t="shared" si="204"/>
        <v>+</v>
      </c>
      <c r="AP553" s="94" t="str">
        <f t="shared" si="198"/>
        <v/>
      </c>
      <c r="AQ553" s="54">
        <v>0</v>
      </c>
      <c r="AR553" s="214">
        <f t="shared" si="199"/>
        <v>0</v>
      </c>
      <c r="AS553" s="214">
        <f t="shared" si="205"/>
        <v>0</v>
      </c>
      <c r="AT553" s="282">
        <f t="shared" si="206"/>
        <v>26.35</v>
      </c>
      <c r="AU553" s="268">
        <f>IF(F553&gt;0,RevisedCalcs!$AB$53*F553,"")</f>
        <v>1.5757765587789734</v>
      </c>
      <c r="AV553" s="268" t="str">
        <f>IF(AU553&lt;&gt;"","",SUMIFS(RevisedCalcs!$AF$6:$BN$6,RevisedCalcs!$AF$4:$BN$4,"&lt;="&amp;AT553)/10^3*VLOOKUP(AK553,RevisedCalcs!$AE$65:$AJ$72,6,FALSE))</f>
        <v/>
      </c>
      <c r="AW553" s="270" t="str">
        <f ca="1">IF(AU553="","",IF(AR553=1,-AU553*OFFSET(RevisedCalcs!$AD$79,0,MATCH(E552*24*60,RevisedCalcs!$AE$80:$AI$80,1)),""))</f>
        <v/>
      </c>
      <c r="AX553" s="268">
        <f t="shared" ca="1" si="207"/>
        <v>1.5757765587789734</v>
      </c>
    </row>
    <row r="554" spans="1:50" x14ac:dyDescent="0.3">
      <c r="A554" s="41" t="s">
        <v>804</v>
      </c>
      <c r="B554" s="42">
        <v>17</v>
      </c>
      <c r="C554" s="68" t="s">
        <v>261</v>
      </c>
      <c r="D554" s="95">
        <v>38688.452777777777</v>
      </c>
      <c r="E554" s="96">
        <v>6.3553240740740743E-2</v>
      </c>
      <c r="F554" s="41">
        <v>14.4</v>
      </c>
      <c r="G554" s="41">
        <v>6</v>
      </c>
      <c r="H554" s="97">
        <v>0.10045138889108784</v>
      </c>
      <c r="I554" s="98" t="s">
        <v>818</v>
      </c>
      <c r="J554" s="99">
        <v>144.65</v>
      </c>
      <c r="K554" s="100">
        <v>40514.452777777777</v>
      </c>
      <c r="L554" s="46">
        <v>78.8</v>
      </c>
      <c r="M554" s="101">
        <v>38688.453472222223</v>
      </c>
      <c r="N554" s="102">
        <v>-4</v>
      </c>
      <c r="O554" s="46">
        <v>78.8</v>
      </c>
      <c r="P554" s="57">
        <v>-4</v>
      </c>
      <c r="Q554" s="50">
        <v>2.4108333333333336</v>
      </c>
      <c r="R554" s="103">
        <v>78.8</v>
      </c>
      <c r="S554" s="104">
        <v>122.3052830169494</v>
      </c>
      <c r="T554" s="57">
        <v>192.2</v>
      </c>
      <c r="U554" s="105"/>
      <c r="V554" s="57">
        <v>82.8</v>
      </c>
      <c r="W554" s="57">
        <f t="shared" si="188"/>
        <v>39.505283016949406</v>
      </c>
      <c r="X554" s="86">
        <f t="shared" si="189"/>
        <v>29.409399999999998</v>
      </c>
      <c r="Y554" s="86" t="str">
        <f t="shared" si="190"/>
        <v/>
      </c>
      <c r="Z554" s="44">
        <f t="shared" si="191"/>
        <v>1</v>
      </c>
      <c r="AA554" s="44" t="str">
        <f t="shared" si="192"/>
        <v>+</v>
      </c>
      <c r="AB554" s="89">
        <f t="shared" si="209"/>
        <v>53.390599999999999</v>
      </c>
      <c r="AC554" s="89">
        <f t="shared" si="209"/>
        <v>0.81679999999999975</v>
      </c>
      <c r="AD554" s="44">
        <f t="shared" si="193"/>
        <v>1</v>
      </c>
      <c r="AE554" s="44">
        <v>5.3</v>
      </c>
      <c r="AF554" s="87">
        <f t="shared" si="200"/>
        <v>0</v>
      </c>
      <c r="AG554" s="44">
        <f t="shared" si="201"/>
        <v>0</v>
      </c>
      <c r="AH554" s="90">
        <f t="shared" si="194"/>
        <v>118.3052830169494</v>
      </c>
      <c r="AI554" s="91">
        <f t="shared" si="202"/>
        <v>49.390599999999999</v>
      </c>
      <c r="AJ554" s="82">
        <f t="shared" si="195"/>
        <v>-3.1832000000000003</v>
      </c>
      <c r="AK554" s="271">
        <f t="shared" si="203"/>
        <v>106</v>
      </c>
      <c r="AL554" s="271">
        <f>VLOOKUP(AK554,RevisedCalcs!$AE$65:$AJ$72,2,FALSE)</f>
        <v>240</v>
      </c>
      <c r="AM554" s="92" t="str">
        <f t="shared" si="196"/>
        <v>-10 to 0</v>
      </c>
      <c r="AN554" s="93">
        <f t="shared" si="197"/>
        <v>1</v>
      </c>
      <c r="AO554" s="93" t="str">
        <f t="shared" si="204"/>
        <v>+</v>
      </c>
      <c r="AP554" s="94" t="str">
        <f t="shared" si="198"/>
        <v/>
      </c>
      <c r="AQ554" s="54">
        <v>0</v>
      </c>
      <c r="AR554" s="214">
        <f t="shared" si="199"/>
        <v>0</v>
      </c>
      <c r="AS554" s="214">
        <f t="shared" si="205"/>
        <v>0</v>
      </c>
      <c r="AT554" s="282">
        <f t="shared" si="206"/>
        <v>91.516666666666666</v>
      </c>
      <c r="AU554" s="268">
        <f>IF(F554&gt;0,RevisedCalcs!$AB$53*F554,"")</f>
        <v>2.0080692430457714</v>
      </c>
      <c r="AV554" s="268" t="str">
        <f>IF(AU554&lt;&gt;"","",SUMIFS(RevisedCalcs!$AF$6:$BN$6,RevisedCalcs!$AF$4:$BN$4,"&lt;="&amp;AT554)/10^3*VLOOKUP(AK554,RevisedCalcs!$AE$65:$AJ$72,6,FALSE))</f>
        <v/>
      </c>
      <c r="AW554" s="270" t="str">
        <f ca="1">IF(AU554="","",IF(AR554=1,-AU554*OFFSET(RevisedCalcs!$AD$79,0,MATCH(E553*24*60,RevisedCalcs!$AE$80:$AI$80,1)),""))</f>
        <v/>
      </c>
      <c r="AX554" s="268">
        <f t="shared" ca="1" si="207"/>
        <v>2.0080692430457714</v>
      </c>
    </row>
    <row r="555" spans="1:50" x14ac:dyDescent="0.3">
      <c r="A555" s="41" t="s">
        <v>804</v>
      </c>
      <c r="B555" s="42">
        <v>18</v>
      </c>
      <c r="C555" s="68" t="s">
        <v>263</v>
      </c>
      <c r="D555" s="95">
        <v>38688.557638888888</v>
      </c>
      <c r="E555" s="96">
        <v>9.9074074074074082E-3</v>
      </c>
      <c r="F555" s="41">
        <v>4.2</v>
      </c>
      <c r="G555" s="41">
        <v>6</v>
      </c>
      <c r="H555" s="97">
        <v>4.1307870371383615E-2</v>
      </c>
      <c r="I555" s="98" t="s">
        <v>819</v>
      </c>
      <c r="J555" s="99">
        <v>59.483333333333334</v>
      </c>
      <c r="K555" s="100">
        <v>40514.557638888888</v>
      </c>
      <c r="L555" s="46">
        <v>129.19999999999999</v>
      </c>
      <c r="M555" s="101">
        <v>38688.536805555559</v>
      </c>
      <c r="N555" s="102">
        <v>-7.1</v>
      </c>
      <c r="O555" s="46">
        <v>129.19999999999999</v>
      </c>
      <c r="P555" s="57">
        <v>-7.1</v>
      </c>
      <c r="Q555" s="50">
        <v>0.99138888888888888</v>
      </c>
      <c r="R555" s="103">
        <v>129.19999999999999</v>
      </c>
      <c r="S555" s="104">
        <v>164.09763632046145</v>
      </c>
      <c r="T555" s="57">
        <v>190.4</v>
      </c>
      <c r="U555" s="105"/>
      <c r="V555" s="57">
        <v>136.29999999999998</v>
      </c>
      <c r="W555" s="57">
        <f t="shared" si="188"/>
        <v>27.797636320461464</v>
      </c>
      <c r="X555" s="86">
        <f t="shared" si="189"/>
        <v>81.37675999999999</v>
      </c>
      <c r="Y555" s="86" t="str">
        <f t="shared" si="190"/>
        <v/>
      </c>
      <c r="Z555" s="44">
        <f t="shared" si="191"/>
        <v>0</v>
      </c>
      <c r="AA555" s="44" t="str">
        <f t="shared" si="192"/>
        <v>o</v>
      </c>
      <c r="AB555" s="89">
        <f t="shared" si="209"/>
        <v>54.92324</v>
      </c>
      <c r="AC555" s="89">
        <f t="shared" si="209"/>
        <v>1.6525600000000003</v>
      </c>
      <c r="AD555" s="44">
        <f t="shared" si="193"/>
        <v>1</v>
      </c>
      <c r="AE555" s="44">
        <v>5.3</v>
      </c>
      <c r="AF555" s="87">
        <f t="shared" si="200"/>
        <v>0</v>
      </c>
      <c r="AG555" s="44">
        <f t="shared" si="201"/>
        <v>0</v>
      </c>
      <c r="AH555" s="90">
        <f t="shared" si="194"/>
        <v>156.99763632046145</v>
      </c>
      <c r="AI555" s="91">
        <f t="shared" si="202"/>
        <v>47.823239999999998</v>
      </c>
      <c r="AJ555" s="82">
        <f t="shared" si="195"/>
        <v>-5.4474399999999994</v>
      </c>
      <c r="AK555" s="271">
        <f t="shared" si="203"/>
        <v>103</v>
      </c>
      <c r="AL555" s="271">
        <f>VLOOKUP(AK555,RevisedCalcs!$AE$65:$AJ$72,2,FALSE)</f>
        <v>45</v>
      </c>
      <c r="AM555" s="92" t="str">
        <f t="shared" si="196"/>
        <v>-10 to 0</v>
      </c>
      <c r="AN555" s="93">
        <f t="shared" si="197"/>
        <v>0</v>
      </c>
      <c r="AO555" s="93" t="str">
        <f t="shared" si="204"/>
        <v>o</v>
      </c>
      <c r="AP555" s="94" t="str">
        <f t="shared" si="198"/>
        <v/>
      </c>
      <c r="AQ555" s="54">
        <v>0</v>
      </c>
      <c r="AR555" s="214">
        <f t="shared" si="199"/>
        <v>0</v>
      </c>
      <c r="AS555" s="214">
        <f t="shared" si="205"/>
        <v>0</v>
      </c>
      <c r="AT555" s="282">
        <f t="shared" si="206"/>
        <v>14.266666666666669</v>
      </c>
      <c r="AU555" s="268">
        <f>IF(F555&gt;0,RevisedCalcs!$AB$53*F555,"")</f>
        <v>0.58568686255501667</v>
      </c>
      <c r="AV555" s="268" t="str">
        <f>IF(AU555&lt;&gt;"","",SUMIFS(RevisedCalcs!$AF$6:$BN$6,RevisedCalcs!$AF$4:$BN$4,"&lt;="&amp;AT555)/10^3*VLOOKUP(AK555,RevisedCalcs!$AE$65:$AJ$72,6,FALSE))</f>
        <v/>
      </c>
      <c r="AW555" s="270" t="str">
        <f ca="1">IF(AU555="","",IF(AR555=1,-AU555*OFFSET(RevisedCalcs!$AD$79,0,MATCH(E554*24*60,RevisedCalcs!$AE$80:$AI$80,1)),""))</f>
        <v/>
      </c>
      <c r="AX555" s="268">
        <f t="shared" ca="1" si="207"/>
        <v>0.58568686255501667</v>
      </c>
    </row>
    <row r="556" spans="1:50" x14ac:dyDescent="0.3">
      <c r="A556" s="41" t="s">
        <v>804</v>
      </c>
      <c r="B556" s="42">
        <v>19</v>
      </c>
      <c r="C556" s="68" t="s">
        <v>265</v>
      </c>
      <c r="D556" s="95">
        <v>38688.575694444444</v>
      </c>
      <c r="E556" s="96">
        <v>2.7893518518518519E-3</v>
      </c>
      <c r="F556" s="41">
        <v>0.7</v>
      </c>
      <c r="G556" s="41">
        <v>6</v>
      </c>
      <c r="H556" s="97">
        <v>8.1481481465743855E-3</v>
      </c>
      <c r="I556" s="98" t="s">
        <v>820</v>
      </c>
      <c r="J556" s="99">
        <v>11.733333333333333</v>
      </c>
      <c r="K556" s="100">
        <v>40514.575694444444</v>
      </c>
      <c r="L556" s="46">
        <v>177.8</v>
      </c>
      <c r="M556" s="101">
        <v>38688.578472222223</v>
      </c>
      <c r="N556" s="102">
        <v>-9</v>
      </c>
      <c r="O556" s="46">
        <v>177.8</v>
      </c>
      <c r="P556" s="57">
        <v>-9</v>
      </c>
      <c r="Q556" s="50">
        <v>0.19555555555555554</v>
      </c>
      <c r="R556" s="103">
        <v>177.8</v>
      </c>
      <c r="S556" s="104">
        <v>191.90041952653306</v>
      </c>
      <c r="T556" s="57">
        <v>188.6</v>
      </c>
      <c r="U556" s="105"/>
      <c r="V556" s="57">
        <v>186.8</v>
      </c>
      <c r="W556" s="57">
        <f t="shared" si="188"/>
        <v>5.1004195265330452</v>
      </c>
      <c r="X556" s="86">
        <f t="shared" si="189"/>
        <v>130.93740000000003</v>
      </c>
      <c r="Y556" s="86" t="str">
        <f t="shared" si="190"/>
        <v/>
      </c>
      <c r="Z556" s="44">
        <f t="shared" si="191"/>
        <v>0</v>
      </c>
      <c r="AA556" s="44" t="str">
        <f t="shared" si="192"/>
        <v>o</v>
      </c>
      <c r="AB556" s="89">
        <f t="shared" si="209"/>
        <v>55.862599999999993</v>
      </c>
      <c r="AC556" s="89">
        <f t="shared" si="209"/>
        <v>2.1647999999999996</v>
      </c>
      <c r="AD556" s="44">
        <f t="shared" si="193"/>
        <v>1</v>
      </c>
      <c r="AE556" s="44">
        <v>5.3</v>
      </c>
      <c r="AF556" s="87">
        <f t="shared" si="200"/>
        <v>0</v>
      </c>
      <c r="AG556" s="44">
        <f t="shared" si="201"/>
        <v>0</v>
      </c>
      <c r="AH556" s="90">
        <f t="shared" si="194"/>
        <v>182.90041952653306</v>
      </c>
      <c r="AI556" s="91">
        <f t="shared" si="202"/>
        <v>46.862599999999993</v>
      </c>
      <c r="AJ556" s="82">
        <f t="shared" si="195"/>
        <v>-6.8352000000000004</v>
      </c>
      <c r="AK556" s="271">
        <f t="shared" si="203"/>
        <v>102</v>
      </c>
      <c r="AL556" s="271">
        <f>VLOOKUP(AK556,RevisedCalcs!$AE$65:$AJ$72,2,FALSE)</f>
        <v>18</v>
      </c>
      <c r="AM556" s="92" t="str">
        <f t="shared" si="196"/>
        <v>-10 to 0</v>
      </c>
      <c r="AN556" s="93">
        <f t="shared" si="197"/>
        <v>0</v>
      </c>
      <c r="AO556" s="93" t="str">
        <f t="shared" si="204"/>
        <v>o</v>
      </c>
      <c r="AP556" s="94" t="str">
        <f t="shared" si="198"/>
        <v/>
      </c>
      <c r="AQ556" s="54">
        <v>0</v>
      </c>
      <c r="AR556" s="214">
        <f t="shared" si="199"/>
        <v>0</v>
      </c>
      <c r="AS556" s="214">
        <f t="shared" si="205"/>
        <v>0</v>
      </c>
      <c r="AT556" s="282">
        <f t="shared" si="206"/>
        <v>4.0166666666666666</v>
      </c>
      <c r="AU556" s="268">
        <f>IF(F556&gt;0,RevisedCalcs!$AB$53*F556,"")</f>
        <v>9.7614477092502761E-2</v>
      </c>
      <c r="AV556" s="268" t="str">
        <f>IF(AU556&lt;&gt;"","",SUMIFS(RevisedCalcs!$AF$6:$BN$6,RevisedCalcs!$AF$4:$BN$4,"&lt;="&amp;AT556)/10^3*VLOOKUP(AK556,RevisedCalcs!$AE$65:$AJ$72,6,FALSE))</f>
        <v/>
      </c>
      <c r="AW556" s="270" t="str">
        <f ca="1">IF(AU556="","",IF(AR556=1,-AU556*OFFSET(RevisedCalcs!$AD$79,0,MATCH(E555*24*60,RevisedCalcs!$AE$80:$AI$80,1)),""))</f>
        <v/>
      </c>
      <c r="AX556" s="268">
        <f t="shared" ca="1" si="207"/>
        <v>9.7614477092502761E-2</v>
      </c>
    </row>
    <row r="557" spans="1:50" x14ac:dyDescent="0.3">
      <c r="A557" s="194" t="s">
        <v>804</v>
      </c>
      <c r="B557" s="205">
        <v>20</v>
      </c>
      <c r="C557" s="206" t="s">
        <v>267</v>
      </c>
      <c r="D557" s="207">
        <v>38688.643055555556</v>
      </c>
      <c r="E557" s="208">
        <v>1.2615740740740742E-2</v>
      </c>
      <c r="F557" s="194">
        <v>0</v>
      </c>
      <c r="G557" s="194">
        <v>6</v>
      </c>
      <c r="H557" s="195">
        <v>6.4571759263344575E-2</v>
      </c>
      <c r="I557" s="196" t="s">
        <v>821</v>
      </c>
      <c r="J557" s="197">
        <v>92.983333333333334</v>
      </c>
      <c r="K557" s="209">
        <v>40514.643055555556</v>
      </c>
      <c r="L557" s="199">
        <v>104</v>
      </c>
      <c r="M557" s="101">
        <v>38688.661805555559</v>
      </c>
      <c r="N557" s="200">
        <v>-9</v>
      </c>
      <c r="O557" s="199">
        <v>104</v>
      </c>
      <c r="P557" s="201">
        <v>-9</v>
      </c>
      <c r="Q557" s="202">
        <v>1.5497222222222222</v>
      </c>
      <c r="R557" s="203">
        <v>104</v>
      </c>
      <c r="S557" s="204">
        <v>145.82988187029309</v>
      </c>
      <c r="T557" s="201">
        <v>159.80000000000001</v>
      </c>
      <c r="U557" s="105"/>
      <c r="V557" s="57">
        <v>113</v>
      </c>
      <c r="W557" s="57">
        <f t="shared" si="188"/>
        <v>32.829881870293093</v>
      </c>
      <c r="X557" s="86">
        <f t="shared" si="189"/>
        <v>57.137400000000007</v>
      </c>
      <c r="Y557" s="86" t="str">
        <f t="shared" si="190"/>
        <v/>
      </c>
      <c r="Z557" s="44">
        <f t="shared" si="191"/>
        <v>0</v>
      </c>
      <c r="AA557" s="44" t="str">
        <f t="shared" si="192"/>
        <v>o</v>
      </c>
      <c r="AB557" s="89">
        <f t="shared" si="209"/>
        <v>55.862599999999993</v>
      </c>
      <c r="AC557" s="89">
        <f t="shared" si="209"/>
        <v>2.1647999999999996</v>
      </c>
      <c r="AD557" s="44">
        <f t="shared" si="193"/>
        <v>1</v>
      </c>
      <c r="AE557" s="44">
        <v>5.3</v>
      </c>
      <c r="AF557" s="87">
        <f t="shared" si="200"/>
        <v>0</v>
      </c>
      <c r="AG557" s="44">
        <f t="shared" si="201"/>
        <v>0</v>
      </c>
      <c r="AH557" s="90">
        <f t="shared" si="194"/>
        <v>136.82988187029309</v>
      </c>
      <c r="AI557" s="91">
        <f t="shared" si="202"/>
        <v>46.862599999999993</v>
      </c>
      <c r="AJ557" s="82">
        <f t="shared" si="195"/>
        <v>-6.8352000000000004</v>
      </c>
      <c r="AK557" s="271">
        <f t="shared" si="203"/>
        <v>105</v>
      </c>
      <c r="AL557" s="271">
        <f>VLOOKUP(AK557,RevisedCalcs!$AE$65:$AJ$72,2,FALSE)</f>
        <v>105</v>
      </c>
      <c r="AM557" s="92" t="str">
        <f t="shared" si="196"/>
        <v>-10 to 0</v>
      </c>
      <c r="AN557" s="93">
        <f t="shared" si="197"/>
        <v>0</v>
      </c>
      <c r="AO557" s="93" t="str">
        <f t="shared" si="204"/>
        <v>o</v>
      </c>
      <c r="AP557" s="94" t="str">
        <f t="shared" si="198"/>
        <v/>
      </c>
      <c r="AQ557" s="224">
        <v>1</v>
      </c>
      <c r="AR557" s="214">
        <f t="shared" si="199"/>
        <v>0</v>
      </c>
      <c r="AS557" s="214">
        <f t="shared" si="205"/>
        <v>0</v>
      </c>
      <c r="AT557" s="282">
        <f t="shared" si="206"/>
        <v>18.166666666666668</v>
      </c>
      <c r="AU557" s="268" t="str">
        <f>IF(F557&gt;0,RevisedCalcs!$AB$53*F557,"")</f>
        <v/>
      </c>
      <c r="AV557" s="268">
        <f>IF(AU557&lt;&gt;"","",SUMIFS(RevisedCalcs!$AF$6:$BN$6,RevisedCalcs!$AF$4:$BN$4,"&lt;="&amp;AT557)/10^3*VLOOKUP(AK557,RevisedCalcs!$AE$65:$AJ$72,6,FALSE))</f>
        <v>0.41080118903335805</v>
      </c>
      <c r="AW557" s="270" t="str">
        <f ca="1">IF(AU557="","",IF(AR557=1,-AU557*OFFSET(RevisedCalcs!$AD$79,0,MATCH(E556*24*60,RevisedCalcs!$AE$80:$AI$80,1)),""))</f>
        <v/>
      </c>
      <c r="AX557" s="268">
        <f t="shared" ca="1" si="207"/>
        <v>0.41080118903335805</v>
      </c>
    </row>
    <row r="558" spans="1:50" x14ac:dyDescent="0.3">
      <c r="A558" s="194" t="s">
        <v>804</v>
      </c>
      <c r="B558" s="205">
        <v>21</v>
      </c>
      <c r="C558" s="206" t="s">
        <v>269</v>
      </c>
      <c r="D558" s="207">
        <v>38688.659722222219</v>
      </c>
      <c r="E558" s="208">
        <v>2.2164351851851852E-2</v>
      </c>
      <c r="F558" s="194">
        <v>0</v>
      </c>
      <c r="G558" s="194">
        <v>6</v>
      </c>
      <c r="H558" s="195">
        <v>4.050925919727888E-3</v>
      </c>
      <c r="I558" s="196" t="s">
        <v>822</v>
      </c>
      <c r="J558" s="197">
        <v>5.833333333333333</v>
      </c>
      <c r="K558" s="209">
        <v>40514.659722222219</v>
      </c>
      <c r="L558" s="199">
        <v>158</v>
      </c>
      <c r="M558" s="225">
        <v>38688.661805555559</v>
      </c>
      <c r="N558" s="200">
        <v>-9</v>
      </c>
      <c r="O558" s="199">
        <v>158</v>
      </c>
      <c r="P558" s="201">
        <v>-9</v>
      </c>
      <c r="Q558" s="202">
        <v>9.7222222222222224E-2</v>
      </c>
      <c r="R558" s="203">
        <v>158</v>
      </c>
      <c r="S558" s="204">
        <v>165.61326772319234</v>
      </c>
      <c r="T558" s="201">
        <v>172.4</v>
      </c>
      <c r="U558" s="105"/>
      <c r="V558" s="57">
        <v>167</v>
      </c>
      <c r="W558" s="57">
        <f t="shared" si="188"/>
        <v>1.3867322768076633</v>
      </c>
      <c r="X558" s="86">
        <f t="shared" si="189"/>
        <v>111.13740000000001</v>
      </c>
      <c r="Y558" s="86" t="str">
        <f t="shared" si="190"/>
        <v/>
      </c>
      <c r="Z558" s="44">
        <f t="shared" si="191"/>
        <v>0</v>
      </c>
      <c r="AA558" s="44" t="str">
        <f t="shared" si="192"/>
        <v>o</v>
      </c>
      <c r="AB558" s="89">
        <f t="shared" si="209"/>
        <v>55.862599999999993</v>
      </c>
      <c r="AC558" s="89">
        <f t="shared" si="209"/>
        <v>2.1647999999999996</v>
      </c>
      <c r="AD558" s="44">
        <f t="shared" si="193"/>
        <v>1</v>
      </c>
      <c r="AE558" s="44">
        <v>5.3</v>
      </c>
      <c r="AF558" s="87">
        <f t="shared" si="200"/>
        <v>0</v>
      </c>
      <c r="AG558" s="44">
        <f t="shared" si="201"/>
        <v>0</v>
      </c>
      <c r="AH558" s="90">
        <f t="shared" si="194"/>
        <v>156.61326772319234</v>
      </c>
      <c r="AI558" s="91">
        <f t="shared" si="202"/>
        <v>46.862599999999993</v>
      </c>
      <c r="AJ558" s="82">
        <f t="shared" si="195"/>
        <v>-6.8352000000000004</v>
      </c>
      <c r="AK558" s="271">
        <f t="shared" si="203"/>
        <v>101</v>
      </c>
      <c r="AL558" s="271">
        <f>VLOOKUP(AK558,RevisedCalcs!$AE$65:$AJ$72,2,FALSE)</f>
        <v>3</v>
      </c>
      <c r="AM558" s="92" t="str">
        <f t="shared" si="196"/>
        <v>-10 to 0</v>
      </c>
      <c r="AN558" s="93">
        <f t="shared" si="197"/>
        <v>0</v>
      </c>
      <c r="AO558" s="93" t="str">
        <f t="shared" si="204"/>
        <v>o</v>
      </c>
      <c r="AP558" s="94" t="str">
        <f t="shared" si="198"/>
        <v/>
      </c>
      <c r="AQ558" s="224">
        <v>1</v>
      </c>
      <c r="AR558" s="214">
        <f t="shared" si="199"/>
        <v>1</v>
      </c>
      <c r="AS558" s="214">
        <f t="shared" si="205"/>
        <v>0</v>
      </c>
      <c r="AT558" s="282">
        <f t="shared" si="206"/>
        <v>31.916666666666668</v>
      </c>
      <c r="AU558" s="268" t="str">
        <f>IF(F558&gt;0,RevisedCalcs!$AB$53*F558,"")</f>
        <v/>
      </c>
      <c r="AV558" s="268">
        <f>IF(AU558&lt;&gt;"","",SUMIFS(RevisedCalcs!$AF$6:$BN$6,RevisedCalcs!$AF$4:$BN$4,"&lt;="&amp;AT558)/10^3*VLOOKUP(AK558,RevisedCalcs!$AE$65:$AJ$72,6,FALSE))</f>
        <v>3.5278635834611417E-2</v>
      </c>
      <c r="AW558" s="270" t="str">
        <f ca="1">IF(AU558="","",IF(AR558=1,-AU558*OFFSET(RevisedCalcs!$AD$79,0,MATCH(E557*24*60,RevisedCalcs!$AE$80:$AI$80,1)),""))</f>
        <v/>
      </c>
      <c r="AX558" s="268">
        <f t="shared" ca="1" si="207"/>
        <v>3.5278635834611417E-2</v>
      </c>
    </row>
    <row r="559" spans="1:50" x14ac:dyDescent="0.3">
      <c r="A559" s="41" t="s">
        <v>804</v>
      </c>
      <c r="B559" s="42">
        <v>22</v>
      </c>
      <c r="C559" s="68" t="s">
        <v>271</v>
      </c>
      <c r="D559" s="95">
        <v>38688.6875</v>
      </c>
      <c r="E559" s="96">
        <v>2.5532407407407406E-2</v>
      </c>
      <c r="F559" s="41">
        <v>6.9</v>
      </c>
      <c r="G559" s="41">
        <v>6</v>
      </c>
      <c r="H559" s="97">
        <v>5.6134259284590371E-3</v>
      </c>
      <c r="I559" s="98" t="s">
        <v>823</v>
      </c>
      <c r="J559" s="99">
        <v>8.0833333333333339</v>
      </c>
      <c r="K559" s="100">
        <v>40514.6875</v>
      </c>
      <c r="L559" s="46">
        <v>165.2</v>
      </c>
      <c r="M559" s="101">
        <v>38688.703472222223</v>
      </c>
      <c r="N559" s="102">
        <v>-9</v>
      </c>
      <c r="O559" s="46">
        <v>165.2</v>
      </c>
      <c r="P559" s="57">
        <v>-9</v>
      </c>
      <c r="Q559" s="50">
        <v>0.13472222222222224</v>
      </c>
      <c r="R559" s="103">
        <v>165.2</v>
      </c>
      <c r="S559" s="104">
        <v>176.67182194411271</v>
      </c>
      <c r="T559" s="57">
        <v>192.2</v>
      </c>
      <c r="U559" s="105"/>
      <c r="V559" s="57">
        <v>174.2</v>
      </c>
      <c r="W559" s="57">
        <f t="shared" si="188"/>
        <v>2.4718219441127189</v>
      </c>
      <c r="X559" s="86">
        <f t="shared" si="189"/>
        <v>118.3374</v>
      </c>
      <c r="Y559" s="86" t="str">
        <f t="shared" si="190"/>
        <v/>
      </c>
      <c r="Z559" s="44">
        <f t="shared" si="191"/>
        <v>0</v>
      </c>
      <c r="AA559" s="44" t="str">
        <f t="shared" si="192"/>
        <v>o</v>
      </c>
      <c r="AB559" s="89">
        <f t="shared" si="209"/>
        <v>55.862599999999993</v>
      </c>
      <c r="AC559" s="89">
        <f t="shared" si="209"/>
        <v>2.1647999999999996</v>
      </c>
      <c r="AD559" s="44">
        <f t="shared" si="193"/>
        <v>1</v>
      </c>
      <c r="AE559" s="44">
        <v>5.3</v>
      </c>
      <c r="AF559" s="87">
        <f t="shared" si="200"/>
        <v>0</v>
      </c>
      <c r="AG559" s="44">
        <f t="shared" si="201"/>
        <v>0</v>
      </c>
      <c r="AH559" s="90">
        <f t="shared" si="194"/>
        <v>167.67182194411271</v>
      </c>
      <c r="AI559" s="91">
        <f t="shared" si="202"/>
        <v>46.862599999999993</v>
      </c>
      <c r="AJ559" s="82">
        <f t="shared" si="195"/>
        <v>-6.8352000000000004</v>
      </c>
      <c r="AK559" s="271">
        <f t="shared" si="203"/>
        <v>102</v>
      </c>
      <c r="AL559" s="271">
        <f>VLOOKUP(AK559,RevisedCalcs!$AE$65:$AJ$72,2,FALSE)</f>
        <v>18</v>
      </c>
      <c r="AM559" s="92" t="str">
        <f t="shared" si="196"/>
        <v>-10 to 0</v>
      </c>
      <c r="AN559" s="93">
        <f t="shared" si="197"/>
        <v>0</v>
      </c>
      <c r="AO559" s="93" t="str">
        <f t="shared" si="204"/>
        <v>o</v>
      </c>
      <c r="AP559" s="94" t="str">
        <f t="shared" si="198"/>
        <v/>
      </c>
      <c r="AQ559" s="54">
        <v>0</v>
      </c>
      <c r="AR559" s="214">
        <f t="shared" si="199"/>
        <v>1</v>
      </c>
      <c r="AS559" s="214">
        <f t="shared" si="205"/>
        <v>0</v>
      </c>
      <c r="AT559" s="282">
        <f t="shared" si="206"/>
        <v>36.766666666666666</v>
      </c>
      <c r="AU559" s="268">
        <f>IF(F559&gt;0,RevisedCalcs!$AB$53*F559,"")</f>
        <v>0.96219984562609884</v>
      </c>
      <c r="AV559" s="268" t="str">
        <f>IF(AU559&lt;&gt;"","",SUMIFS(RevisedCalcs!$AF$6:$BN$6,RevisedCalcs!$AF$4:$BN$4,"&lt;="&amp;AT559)/10^3*VLOOKUP(AK559,RevisedCalcs!$AE$65:$AJ$72,6,FALSE))</f>
        <v/>
      </c>
      <c r="AW559" s="270">
        <f ca="1">IF(AU559="","",IF(AR559=1,-AU559*OFFSET(RevisedCalcs!$AD$79,0,MATCH(E558*24*60,RevisedCalcs!$AE$80:$AI$80,1)),""))</f>
        <v>-0.35736597078445437</v>
      </c>
      <c r="AX559" s="268">
        <f t="shared" ca="1" si="207"/>
        <v>0.60483387484164441</v>
      </c>
    </row>
    <row r="560" spans="1:50" x14ac:dyDescent="0.3">
      <c r="A560" s="41" t="s">
        <v>804</v>
      </c>
      <c r="B560" s="42">
        <v>23</v>
      </c>
      <c r="C560" s="68" t="s">
        <v>273</v>
      </c>
      <c r="D560" s="95">
        <v>38688.71875</v>
      </c>
      <c r="E560" s="96">
        <v>1.087962962962963E-2</v>
      </c>
      <c r="F560" s="41">
        <v>7.2</v>
      </c>
      <c r="G560" s="41">
        <v>6</v>
      </c>
      <c r="H560" s="97">
        <v>5.7175925903720781E-3</v>
      </c>
      <c r="I560" s="98" t="s">
        <v>824</v>
      </c>
      <c r="J560" s="99">
        <v>8.2333333333333325</v>
      </c>
      <c r="K560" s="100">
        <v>40514.71875</v>
      </c>
      <c r="L560" s="46">
        <v>186.8</v>
      </c>
      <c r="M560" s="101">
        <v>38688.703472222223</v>
      </c>
      <c r="N560" s="102">
        <v>-9</v>
      </c>
      <c r="O560" s="46">
        <v>186.8</v>
      </c>
      <c r="P560" s="57">
        <v>-9</v>
      </c>
      <c r="Q560" s="50">
        <v>0.13722222222222222</v>
      </c>
      <c r="R560" s="103">
        <v>186.8</v>
      </c>
      <c r="S560" s="104">
        <v>195.85972308947225</v>
      </c>
      <c r="T560" s="57">
        <v>192.2</v>
      </c>
      <c r="U560" s="105"/>
      <c r="V560" s="57">
        <v>195.8</v>
      </c>
      <c r="W560" s="57">
        <f t="shared" si="188"/>
        <v>5.9723089472242918E-2</v>
      </c>
      <c r="X560" s="86">
        <f t="shared" si="189"/>
        <v>139.93740000000003</v>
      </c>
      <c r="Y560" s="86" t="str">
        <f t="shared" si="190"/>
        <v/>
      </c>
      <c r="Z560" s="44">
        <f t="shared" si="191"/>
        <v>0</v>
      </c>
      <c r="AA560" s="44" t="str">
        <f t="shared" si="192"/>
        <v>o</v>
      </c>
      <c r="AB560" s="89">
        <f t="shared" si="209"/>
        <v>55.862599999999993</v>
      </c>
      <c r="AC560" s="89">
        <f t="shared" si="209"/>
        <v>2.1647999999999996</v>
      </c>
      <c r="AD560" s="44">
        <f t="shared" si="193"/>
        <v>1</v>
      </c>
      <c r="AE560" s="44">
        <v>5.3</v>
      </c>
      <c r="AF560" s="87">
        <f t="shared" si="200"/>
        <v>0</v>
      </c>
      <c r="AG560" s="44">
        <f t="shared" si="201"/>
        <v>0</v>
      </c>
      <c r="AH560" s="90">
        <f t="shared" si="194"/>
        <v>186.85972308947225</v>
      </c>
      <c r="AI560" s="91">
        <f t="shared" si="202"/>
        <v>46.862599999999993</v>
      </c>
      <c r="AJ560" s="82">
        <f t="shared" si="195"/>
        <v>-6.8352000000000004</v>
      </c>
      <c r="AK560" s="271">
        <f t="shared" si="203"/>
        <v>102</v>
      </c>
      <c r="AL560" s="271">
        <f>VLOOKUP(AK560,RevisedCalcs!$AE$65:$AJ$72,2,FALSE)</f>
        <v>18</v>
      </c>
      <c r="AM560" s="92" t="str">
        <f t="shared" si="196"/>
        <v>-10 to 0</v>
      </c>
      <c r="AN560" s="93">
        <f t="shared" si="197"/>
        <v>0</v>
      </c>
      <c r="AO560" s="93" t="str">
        <f t="shared" si="204"/>
        <v>o</v>
      </c>
      <c r="AP560" s="94" t="str">
        <f t="shared" si="198"/>
        <v/>
      </c>
      <c r="AQ560" s="54">
        <v>0</v>
      </c>
      <c r="AR560" s="214">
        <f t="shared" si="199"/>
        <v>0</v>
      </c>
      <c r="AS560" s="214">
        <f t="shared" si="205"/>
        <v>0</v>
      </c>
      <c r="AT560" s="282">
        <f t="shared" si="206"/>
        <v>15.666666666666668</v>
      </c>
      <c r="AU560" s="268">
        <f>IF(F560&gt;0,RevisedCalcs!$AB$53*F560,"")</f>
        <v>1.0040346215228857</v>
      </c>
      <c r="AV560" s="268" t="str">
        <f>IF(AU560&lt;&gt;"","",SUMIFS(RevisedCalcs!$AF$6:$BN$6,RevisedCalcs!$AF$4:$BN$4,"&lt;="&amp;AT560)/10^3*VLOOKUP(AK560,RevisedCalcs!$AE$65:$AJ$72,6,FALSE))</f>
        <v/>
      </c>
      <c r="AW560" s="270" t="str">
        <f ca="1">IF(AU560="","",IF(AR560=1,-AU560*OFFSET(RevisedCalcs!$AD$79,0,MATCH(E559*24*60,RevisedCalcs!$AE$80:$AI$80,1)),""))</f>
        <v/>
      </c>
      <c r="AX560" s="268">
        <f t="shared" ca="1" si="207"/>
        <v>1.0040346215228857</v>
      </c>
    </row>
    <row r="561" spans="1:50" x14ac:dyDescent="0.3">
      <c r="A561" s="41" t="s">
        <v>804</v>
      </c>
      <c r="B561" s="42">
        <v>24</v>
      </c>
      <c r="C561" s="68" t="s">
        <v>275</v>
      </c>
      <c r="D561" s="95">
        <v>38689.636111111111</v>
      </c>
      <c r="E561" s="96">
        <v>2.5439814814814814E-2</v>
      </c>
      <c r="F561" s="41">
        <v>10.9</v>
      </c>
      <c r="G561" s="41">
        <v>7</v>
      </c>
      <c r="H561" s="97">
        <v>0.90648148148466134</v>
      </c>
      <c r="I561" s="98" t="s">
        <v>825</v>
      </c>
      <c r="J561" s="99">
        <v>1305.3333333333333</v>
      </c>
      <c r="K561" s="100">
        <v>40515.636111111111</v>
      </c>
      <c r="L561" s="46">
        <v>64.400000000000006</v>
      </c>
      <c r="M561" s="101">
        <v>38689.620138888888</v>
      </c>
      <c r="N561" s="102">
        <v>-27</v>
      </c>
      <c r="O561" s="46">
        <v>64.400000000000006</v>
      </c>
      <c r="P561" s="57">
        <v>-27</v>
      </c>
      <c r="Q561" s="50">
        <v>21.755555555555553</v>
      </c>
      <c r="R561" s="103">
        <v>64.400000000000006</v>
      </c>
      <c r="S561" s="104">
        <v>3.080446955330725</v>
      </c>
      <c r="T561" s="57">
        <v>192.2</v>
      </c>
      <c r="U561" s="105"/>
      <c r="V561" s="86">
        <v>91.4</v>
      </c>
      <c r="W561" s="86">
        <f t="shared" si="188"/>
        <v>88.319553044669277</v>
      </c>
      <c r="X561" s="86">
        <f t="shared" si="189"/>
        <v>26.638200000000012</v>
      </c>
      <c r="Y561" s="86" t="str">
        <f t="shared" si="190"/>
        <v>Y</v>
      </c>
      <c r="Z561" s="88">
        <f t="shared" si="191"/>
        <v>1</v>
      </c>
      <c r="AA561" s="88" t="str">
        <f t="shared" si="192"/>
        <v>+</v>
      </c>
      <c r="AB561" s="89">
        <f t="shared" si="209"/>
        <v>64.761799999999994</v>
      </c>
      <c r="AC561" s="89">
        <f t="shared" si="209"/>
        <v>7.0175999999999981</v>
      </c>
      <c r="AD561" s="88">
        <f t="shared" si="193"/>
        <v>1</v>
      </c>
      <c r="AE561" s="88">
        <v>5.3</v>
      </c>
      <c r="AF561" s="87">
        <f t="shared" si="200"/>
        <v>1</v>
      </c>
      <c r="AG561" s="88">
        <f t="shared" si="201"/>
        <v>1</v>
      </c>
      <c r="AH561" s="90">
        <f t="shared" si="194"/>
        <v>-23.919553044669275</v>
      </c>
      <c r="AI561" s="91">
        <f t="shared" si="202"/>
        <v>37.761799999999994</v>
      </c>
      <c r="AJ561" s="82">
        <f t="shared" si="195"/>
        <v>-19.982400000000002</v>
      </c>
      <c r="AK561" s="271">
        <f t="shared" si="203"/>
        <v>108</v>
      </c>
      <c r="AL561" s="271">
        <f>VLOOKUP(AK561,RevisedCalcs!$AE$65:$AJ$72,2,FALSE)</f>
        <v>720</v>
      </c>
      <c r="AM561" s="92" t="str">
        <f t="shared" si="196"/>
        <v>&lt;-20</v>
      </c>
      <c r="AN561" s="93">
        <f t="shared" si="197"/>
        <v>1</v>
      </c>
      <c r="AO561" s="93" t="str">
        <f t="shared" si="204"/>
        <v>+</v>
      </c>
      <c r="AP561" s="94" t="str">
        <f t="shared" si="198"/>
        <v/>
      </c>
      <c r="AQ561" s="54">
        <v>0</v>
      </c>
      <c r="AR561" s="214">
        <f t="shared" si="199"/>
        <v>0</v>
      </c>
      <c r="AS561" s="214">
        <f t="shared" si="205"/>
        <v>0</v>
      </c>
      <c r="AT561" s="282">
        <f t="shared" si="206"/>
        <v>36.633333333333333</v>
      </c>
      <c r="AU561" s="268">
        <f>IF(F561&gt;0,RevisedCalcs!$AB$53*F561,"")</f>
        <v>1.5199968575832574</v>
      </c>
      <c r="AV561" s="268" t="str">
        <f>IF(AU561&lt;&gt;"","",SUMIFS(RevisedCalcs!$AF$6:$BN$6,RevisedCalcs!$AF$4:$BN$4,"&lt;="&amp;AT561)/10^3*VLOOKUP(AK561,RevisedCalcs!$AE$65:$AJ$72,6,FALSE))</f>
        <v/>
      </c>
      <c r="AW561" s="270" t="str">
        <f ca="1">IF(AU561="","",IF(AR561=1,-AU561*OFFSET(RevisedCalcs!$AD$79,0,MATCH(E560*24*60,RevisedCalcs!$AE$80:$AI$80,1)),""))</f>
        <v/>
      </c>
      <c r="AX561" s="268">
        <f t="shared" ca="1" si="207"/>
        <v>1.5199968575832574</v>
      </c>
    </row>
    <row r="562" spans="1:50" x14ac:dyDescent="0.3">
      <c r="A562" s="41" t="s">
        <v>804</v>
      </c>
      <c r="B562" s="42">
        <v>25</v>
      </c>
      <c r="C562" s="68" t="s">
        <v>277</v>
      </c>
      <c r="D562" s="95">
        <v>38689.661805555559</v>
      </c>
      <c r="E562" s="96">
        <v>7.2754629629629627E-2</v>
      </c>
      <c r="F562" s="41">
        <v>2</v>
      </c>
      <c r="G562" s="41">
        <v>7</v>
      </c>
      <c r="H562" s="97">
        <v>2.546296309446916E-4</v>
      </c>
      <c r="I562" s="98" t="s">
        <v>826</v>
      </c>
      <c r="J562" s="99">
        <v>0.36666666666666664</v>
      </c>
      <c r="K562" s="100">
        <v>40515.661805555559</v>
      </c>
      <c r="L562" s="46">
        <v>192.2</v>
      </c>
      <c r="M562" s="101">
        <v>38689.661805555559</v>
      </c>
      <c r="N562" s="102">
        <v>-29.9</v>
      </c>
      <c r="O562" s="46">
        <v>192.2</v>
      </c>
      <c r="P562" s="57">
        <v>-29.9</v>
      </c>
      <c r="Q562" s="50">
        <v>6.1111111111111106E-3</v>
      </c>
      <c r="R562" s="103">
        <v>192.2</v>
      </c>
      <c r="S562" s="104">
        <v>221.83408165553385</v>
      </c>
      <c r="T562" s="57">
        <v>192.2</v>
      </c>
      <c r="U562" s="105"/>
      <c r="V562" s="57">
        <v>222.1</v>
      </c>
      <c r="W562" s="57">
        <f t="shared" si="188"/>
        <v>0.26591834446614371</v>
      </c>
      <c r="X562" s="86">
        <f t="shared" si="189"/>
        <v>155.90443999999999</v>
      </c>
      <c r="Y562" s="86" t="str">
        <f t="shared" si="190"/>
        <v/>
      </c>
      <c r="Z562" s="44">
        <f t="shared" si="191"/>
        <v>0</v>
      </c>
      <c r="AA562" s="44" t="str">
        <f t="shared" si="192"/>
        <v>o</v>
      </c>
      <c r="AB562" s="89">
        <f t="shared" si="209"/>
        <v>66.19556</v>
      </c>
      <c r="AC562" s="89">
        <f t="shared" si="209"/>
        <v>7.799439999999997</v>
      </c>
      <c r="AD562" s="44">
        <f t="shared" si="193"/>
        <v>1</v>
      </c>
      <c r="AE562" s="44">
        <v>5.3</v>
      </c>
      <c r="AF562" s="87">
        <f t="shared" si="200"/>
        <v>0</v>
      </c>
      <c r="AG562" s="44">
        <f t="shared" si="201"/>
        <v>0</v>
      </c>
      <c r="AH562" s="90">
        <f t="shared" si="194"/>
        <v>191.93408165553384</v>
      </c>
      <c r="AI562" s="91">
        <f t="shared" si="202"/>
        <v>36.295560000000002</v>
      </c>
      <c r="AJ562" s="82">
        <f t="shared" si="195"/>
        <v>-22.100560000000002</v>
      </c>
      <c r="AK562" s="271">
        <f t="shared" si="203"/>
        <v>101</v>
      </c>
      <c r="AL562" s="271">
        <f>VLOOKUP(AK562,RevisedCalcs!$AE$65:$AJ$72,2,FALSE)</f>
        <v>3</v>
      </c>
      <c r="AM562" s="92" t="str">
        <f t="shared" si="196"/>
        <v>&lt;-20</v>
      </c>
      <c r="AN562" s="93">
        <f t="shared" si="197"/>
        <v>0</v>
      </c>
      <c r="AO562" s="93" t="str">
        <f t="shared" si="204"/>
        <v>o</v>
      </c>
      <c r="AP562" s="94" t="str">
        <f t="shared" si="198"/>
        <v/>
      </c>
      <c r="AQ562" s="54">
        <v>0</v>
      </c>
      <c r="AR562" s="214">
        <f t="shared" si="199"/>
        <v>0</v>
      </c>
      <c r="AS562" s="214">
        <f t="shared" si="205"/>
        <v>0</v>
      </c>
      <c r="AT562" s="282">
        <f t="shared" si="206"/>
        <v>104.76666666666665</v>
      </c>
      <c r="AU562" s="268">
        <f>IF(F562&gt;0,RevisedCalcs!$AB$53*F562,"")</f>
        <v>0.27889850597857935</v>
      </c>
      <c r="AV562" s="268" t="str">
        <f>IF(AU562&lt;&gt;"","",SUMIFS(RevisedCalcs!$AF$6:$BN$6,RevisedCalcs!$AF$4:$BN$4,"&lt;="&amp;AT562)/10^3*VLOOKUP(AK562,RevisedCalcs!$AE$65:$AJ$72,6,FALSE))</f>
        <v/>
      </c>
      <c r="AW562" s="270" t="str">
        <f ca="1">IF(AU562="","",IF(AR562=1,-AU562*OFFSET(RevisedCalcs!$AD$79,0,MATCH(E561*24*60,RevisedCalcs!$AE$80:$AI$80,1)),""))</f>
        <v/>
      </c>
      <c r="AX562" s="268">
        <f t="shared" ca="1" si="207"/>
        <v>0.27889850597857935</v>
      </c>
    </row>
    <row r="563" spans="1:50" x14ac:dyDescent="0.3">
      <c r="A563" s="41" t="s">
        <v>804</v>
      </c>
      <c r="B563" s="42">
        <v>26</v>
      </c>
      <c r="C563" s="68" t="s">
        <v>279</v>
      </c>
      <c r="D563" s="95">
        <v>38689.772916666669</v>
      </c>
      <c r="E563" s="96">
        <v>2.5752314814814815E-2</v>
      </c>
      <c r="F563" s="41">
        <v>8.5</v>
      </c>
      <c r="G563" s="41">
        <v>7</v>
      </c>
      <c r="H563" s="97">
        <v>3.8356481476512272E-2</v>
      </c>
      <c r="I563" s="98" t="s">
        <v>827</v>
      </c>
      <c r="J563" s="99">
        <v>55.233333333333334</v>
      </c>
      <c r="K563" s="100">
        <v>40515.772916666669</v>
      </c>
      <c r="L563" s="46">
        <v>123.8</v>
      </c>
      <c r="M563" s="101">
        <v>38689.786805555559</v>
      </c>
      <c r="N563" s="102">
        <v>-29.9</v>
      </c>
      <c r="O563" s="46">
        <v>123.8</v>
      </c>
      <c r="P563" s="57">
        <v>-29.9</v>
      </c>
      <c r="Q563" s="50">
        <v>0.92055555555555557</v>
      </c>
      <c r="R563" s="103">
        <v>123.8</v>
      </c>
      <c r="S563" s="104">
        <v>185.42752484620311</v>
      </c>
      <c r="T563" s="57">
        <v>194</v>
      </c>
      <c r="U563" s="105"/>
      <c r="V563" s="57">
        <v>153.69999999999999</v>
      </c>
      <c r="W563" s="57">
        <f t="shared" si="188"/>
        <v>31.727524846203124</v>
      </c>
      <c r="X563" s="86">
        <f t="shared" si="189"/>
        <v>87.504439999999988</v>
      </c>
      <c r="Y563" s="86" t="str">
        <f t="shared" si="190"/>
        <v/>
      </c>
      <c r="Z563" s="44">
        <f t="shared" si="191"/>
        <v>0</v>
      </c>
      <c r="AA563" s="44" t="str">
        <f t="shared" si="192"/>
        <v>o</v>
      </c>
      <c r="AB563" s="89">
        <f t="shared" si="209"/>
        <v>66.19556</v>
      </c>
      <c r="AC563" s="89">
        <f t="shared" si="209"/>
        <v>7.799439999999997</v>
      </c>
      <c r="AD563" s="44">
        <f t="shared" si="193"/>
        <v>1</v>
      </c>
      <c r="AE563" s="44">
        <v>5.3</v>
      </c>
      <c r="AF563" s="87">
        <f t="shared" si="200"/>
        <v>0</v>
      </c>
      <c r="AG563" s="44">
        <f t="shared" si="201"/>
        <v>0</v>
      </c>
      <c r="AH563" s="90">
        <f t="shared" si="194"/>
        <v>155.52752484620311</v>
      </c>
      <c r="AI563" s="91">
        <f t="shared" si="202"/>
        <v>36.295560000000002</v>
      </c>
      <c r="AJ563" s="82">
        <f t="shared" si="195"/>
        <v>-22.100560000000002</v>
      </c>
      <c r="AK563" s="271">
        <f t="shared" si="203"/>
        <v>103</v>
      </c>
      <c r="AL563" s="271">
        <f>VLOOKUP(AK563,RevisedCalcs!$AE$65:$AJ$72,2,FALSE)</f>
        <v>45</v>
      </c>
      <c r="AM563" s="92" t="str">
        <f t="shared" si="196"/>
        <v>&lt;-20</v>
      </c>
      <c r="AN563" s="93">
        <f t="shared" si="197"/>
        <v>0</v>
      </c>
      <c r="AO563" s="93" t="str">
        <f t="shared" si="204"/>
        <v>o</v>
      </c>
      <c r="AP563" s="94" t="str">
        <f t="shared" si="198"/>
        <v/>
      </c>
      <c r="AQ563" s="54">
        <v>0</v>
      </c>
      <c r="AR563" s="214">
        <f t="shared" si="199"/>
        <v>0</v>
      </c>
      <c r="AS563" s="214">
        <f t="shared" si="205"/>
        <v>0</v>
      </c>
      <c r="AT563" s="282">
        <f t="shared" si="206"/>
        <v>37.083333333333336</v>
      </c>
      <c r="AU563" s="268">
        <f>IF(F563&gt;0,RevisedCalcs!$AB$53*F563,"")</f>
        <v>1.1853186504089623</v>
      </c>
      <c r="AV563" s="268" t="str">
        <f>IF(AU563&lt;&gt;"","",SUMIFS(RevisedCalcs!$AF$6:$BN$6,RevisedCalcs!$AF$4:$BN$4,"&lt;="&amp;AT563)/10^3*VLOOKUP(AK563,RevisedCalcs!$AE$65:$AJ$72,6,FALSE))</f>
        <v/>
      </c>
      <c r="AW563" s="270" t="str">
        <f ca="1">IF(AU563="","",IF(AR563=1,-AU563*OFFSET(RevisedCalcs!$AD$79,0,MATCH(E562*24*60,RevisedCalcs!$AE$80:$AI$80,1)),""))</f>
        <v/>
      </c>
      <c r="AX563" s="268">
        <f t="shared" ca="1" si="207"/>
        <v>1.1853186504089623</v>
      </c>
    </row>
    <row r="564" spans="1:50" x14ac:dyDescent="0.3">
      <c r="A564" s="41" t="s">
        <v>804</v>
      </c>
      <c r="B564" s="42">
        <v>27</v>
      </c>
      <c r="C564" s="68" t="s">
        <v>281</v>
      </c>
      <c r="D564" s="95">
        <v>38691.34097222222</v>
      </c>
      <c r="E564" s="96">
        <v>2.3738425925925923E-2</v>
      </c>
      <c r="F564" s="41">
        <v>11.3</v>
      </c>
      <c r="G564" s="41">
        <v>2</v>
      </c>
      <c r="H564" s="97">
        <v>1.5423032407343271</v>
      </c>
      <c r="I564" s="98" t="s">
        <v>828</v>
      </c>
      <c r="J564" s="99">
        <v>2220.9166666666665</v>
      </c>
      <c r="K564" s="100">
        <v>40517.34097222222</v>
      </c>
      <c r="L564" s="46">
        <v>73.400000000000006</v>
      </c>
      <c r="M564" s="101">
        <v>38691.328472222223</v>
      </c>
      <c r="N564" s="102">
        <v>-5.0999999999999996</v>
      </c>
      <c r="O564" s="46">
        <v>73.400000000000006</v>
      </c>
      <c r="P564" s="57">
        <v>-5.0999999999999996</v>
      </c>
      <c r="Q564" s="50">
        <v>37.015277777777776</v>
      </c>
      <c r="R564" s="103">
        <v>73.400000000000006</v>
      </c>
      <c r="S564" s="104">
        <v>0.14049490751510607</v>
      </c>
      <c r="T564" s="57">
        <v>192.2</v>
      </c>
      <c r="U564" s="105"/>
      <c r="V564" s="86">
        <v>78.5</v>
      </c>
      <c r="W564" s="86">
        <f t="shared" si="188"/>
        <v>78.359505092484895</v>
      </c>
      <c r="X564" s="86">
        <f t="shared" si="189"/>
        <v>24.565560000000005</v>
      </c>
      <c r="Y564" s="86" t="str">
        <f t="shared" si="190"/>
        <v>Y</v>
      </c>
      <c r="Z564" s="88">
        <f t="shared" si="191"/>
        <v>1</v>
      </c>
      <c r="AA564" s="88" t="str">
        <f t="shared" si="192"/>
        <v>+</v>
      </c>
      <c r="AB564" s="89">
        <f t="shared" si="209"/>
        <v>53.934439999999995</v>
      </c>
      <c r="AC564" s="89">
        <f t="shared" si="209"/>
        <v>1.1133599999999997</v>
      </c>
      <c r="AD564" s="88">
        <f t="shared" si="193"/>
        <v>1</v>
      </c>
      <c r="AE564" s="88">
        <v>5.3</v>
      </c>
      <c r="AF564" s="87">
        <f t="shared" si="200"/>
        <v>1</v>
      </c>
      <c r="AG564" s="88">
        <f t="shared" si="201"/>
        <v>1</v>
      </c>
      <c r="AH564" s="90">
        <f t="shared" si="194"/>
        <v>-4.9595050924848936</v>
      </c>
      <c r="AI564" s="91">
        <f t="shared" si="202"/>
        <v>48.834439999999994</v>
      </c>
      <c r="AJ564" s="82">
        <f t="shared" si="195"/>
        <v>-3.98664</v>
      </c>
      <c r="AK564" s="271">
        <f t="shared" si="203"/>
        <v>108</v>
      </c>
      <c r="AL564" s="271">
        <f>VLOOKUP(AK564,RevisedCalcs!$AE$65:$AJ$72,2,FALSE)</f>
        <v>720</v>
      </c>
      <c r="AM564" s="92" t="str">
        <f t="shared" si="196"/>
        <v>-10 to 0</v>
      </c>
      <c r="AN564" s="93">
        <f t="shared" si="197"/>
        <v>1</v>
      </c>
      <c r="AO564" s="93" t="str">
        <f t="shared" si="204"/>
        <v>+</v>
      </c>
      <c r="AP564" s="94" t="str">
        <f t="shared" si="198"/>
        <v/>
      </c>
      <c r="AQ564" s="54">
        <v>0</v>
      </c>
      <c r="AR564" s="214">
        <f t="shared" si="199"/>
        <v>0</v>
      </c>
      <c r="AS564" s="214">
        <f t="shared" si="205"/>
        <v>0</v>
      </c>
      <c r="AT564" s="282">
        <f t="shared" si="206"/>
        <v>34.18333333333333</v>
      </c>
      <c r="AU564" s="268">
        <f>IF(F564&gt;0,RevisedCalcs!$AB$53*F564,"")</f>
        <v>1.5757765587789734</v>
      </c>
      <c r="AV564" s="268" t="str">
        <f>IF(AU564&lt;&gt;"","",SUMIFS(RevisedCalcs!$AF$6:$BN$6,RevisedCalcs!$AF$4:$BN$4,"&lt;="&amp;AT564)/10^3*VLOOKUP(AK564,RevisedCalcs!$AE$65:$AJ$72,6,FALSE))</f>
        <v/>
      </c>
      <c r="AW564" s="270" t="str">
        <f ca="1">IF(AU564="","",IF(AR564=1,-AU564*OFFSET(RevisedCalcs!$AD$79,0,MATCH(E563*24*60,RevisedCalcs!$AE$80:$AI$80,1)),""))</f>
        <v/>
      </c>
      <c r="AX564" s="268">
        <f t="shared" ca="1" si="207"/>
        <v>1.5757765587789734</v>
      </c>
    </row>
    <row r="565" spans="1:50" x14ac:dyDescent="0.3">
      <c r="A565" s="41" t="s">
        <v>804</v>
      </c>
      <c r="B565" s="42">
        <v>28</v>
      </c>
      <c r="C565" s="68" t="s">
        <v>283</v>
      </c>
      <c r="D565" s="95">
        <v>38691.49722222222</v>
      </c>
      <c r="E565" s="96">
        <v>4.1261574074074069E-2</v>
      </c>
      <c r="F565" s="41">
        <v>3.5</v>
      </c>
      <c r="G565" s="41">
        <v>2</v>
      </c>
      <c r="H565" s="97">
        <v>0.13251157407648861</v>
      </c>
      <c r="I565" s="98" t="s">
        <v>829</v>
      </c>
      <c r="J565" s="99">
        <v>190.81666666666666</v>
      </c>
      <c r="K565" s="100">
        <v>40517.49722222222</v>
      </c>
      <c r="L565" s="46">
        <v>104</v>
      </c>
      <c r="M565" s="101">
        <v>38691.495138888888</v>
      </c>
      <c r="N565" s="102">
        <v>-9.9</v>
      </c>
      <c r="O565" s="46">
        <v>104</v>
      </c>
      <c r="P565" s="57">
        <v>-9.9</v>
      </c>
      <c r="Q565" s="50">
        <v>3.1802777777777775</v>
      </c>
      <c r="R565" s="103">
        <v>104</v>
      </c>
      <c r="S565" s="104">
        <v>108.34365537235587</v>
      </c>
      <c r="T565" s="57">
        <v>194</v>
      </c>
      <c r="U565" s="105"/>
      <c r="V565" s="57">
        <v>113.9</v>
      </c>
      <c r="W565" s="57">
        <f t="shared" si="188"/>
        <v>5.5563446276441368</v>
      </c>
      <c r="X565" s="86">
        <f t="shared" si="189"/>
        <v>57.592440000000011</v>
      </c>
      <c r="Y565" s="86" t="str">
        <f t="shared" si="190"/>
        <v/>
      </c>
      <c r="Z565" s="44">
        <f t="shared" si="191"/>
        <v>0</v>
      </c>
      <c r="AA565" s="44" t="str">
        <f t="shared" si="192"/>
        <v>o</v>
      </c>
      <c r="AB565" s="89">
        <f t="shared" si="209"/>
        <v>56.307559999999995</v>
      </c>
      <c r="AC565" s="89">
        <f t="shared" si="209"/>
        <v>2.4074400000000002</v>
      </c>
      <c r="AD565" s="44">
        <f t="shared" si="193"/>
        <v>1</v>
      </c>
      <c r="AE565" s="44">
        <v>5.3</v>
      </c>
      <c r="AF565" s="87">
        <f t="shared" si="200"/>
        <v>0</v>
      </c>
      <c r="AG565" s="44">
        <f t="shared" si="201"/>
        <v>0</v>
      </c>
      <c r="AH565" s="90">
        <f t="shared" si="194"/>
        <v>98.443655372355863</v>
      </c>
      <c r="AI565" s="91">
        <f t="shared" si="202"/>
        <v>46.407559999999997</v>
      </c>
      <c r="AJ565" s="82">
        <f t="shared" si="195"/>
        <v>-7.4925600000000001</v>
      </c>
      <c r="AK565" s="271">
        <f t="shared" si="203"/>
        <v>106</v>
      </c>
      <c r="AL565" s="271">
        <f>VLOOKUP(AK565,RevisedCalcs!$AE$65:$AJ$72,2,FALSE)</f>
        <v>240</v>
      </c>
      <c r="AM565" s="92" t="str">
        <f t="shared" si="196"/>
        <v>-10 to 0</v>
      </c>
      <c r="AN565" s="93">
        <f t="shared" si="197"/>
        <v>0</v>
      </c>
      <c r="AO565" s="93" t="str">
        <f t="shared" si="204"/>
        <v>o</v>
      </c>
      <c r="AP565" s="94" t="str">
        <f t="shared" si="198"/>
        <v/>
      </c>
      <c r="AQ565" s="54">
        <v>0</v>
      </c>
      <c r="AR565" s="214">
        <f t="shared" si="199"/>
        <v>0</v>
      </c>
      <c r="AS565" s="214">
        <f t="shared" si="205"/>
        <v>0</v>
      </c>
      <c r="AT565" s="282">
        <f t="shared" si="206"/>
        <v>59.416666666666657</v>
      </c>
      <c r="AU565" s="268">
        <f>IF(F565&gt;0,RevisedCalcs!$AB$53*F565,"")</f>
        <v>0.48807238546251386</v>
      </c>
      <c r="AV565" s="268" t="str">
        <f>IF(AU565&lt;&gt;"","",SUMIFS(RevisedCalcs!$AF$6:$BN$6,RevisedCalcs!$AF$4:$BN$4,"&lt;="&amp;AT565)/10^3*VLOOKUP(AK565,RevisedCalcs!$AE$65:$AJ$72,6,FALSE))</f>
        <v/>
      </c>
      <c r="AW565" s="270" t="str">
        <f ca="1">IF(AU565="","",IF(AR565=1,-AU565*OFFSET(RevisedCalcs!$AD$79,0,MATCH(E564*24*60,RevisedCalcs!$AE$80:$AI$80,1)),""))</f>
        <v/>
      </c>
      <c r="AX565" s="268">
        <f t="shared" ca="1" si="207"/>
        <v>0.48807238546251386</v>
      </c>
    </row>
    <row r="566" spans="1:50" x14ac:dyDescent="0.3">
      <c r="A566" s="41" t="s">
        <v>804</v>
      </c>
      <c r="B566" s="42">
        <v>29</v>
      </c>
      <c r="C566" s="68" t="s">
        <v>285</v>
      </c>
      <c r="D566" s="95">
        <v>38691.563888888886</v>
      </c>
      <c r="E566" s="96">
        <v>6.7777777777777784E-2</v>
      </c>
      <c r="F566" s="41">
        <v>8.6999999999999993</v>
      </c>
      <c r="G566" s="41">
        <v>2</v>
      </c>
      <c r="H566" s="97">
        <v>2.5405092594155576E-2</v>
      </c>
      <c r="I566" s="98" t="s">
        <v>830</v>
      </c>
      <c r="J566" s="99">
        <v>36.583333333333336</v>
      </c>
      <c r="K566" s="100">
        <v>40517.563888888886</v>
      </c>
      <c r="L566" s="46">
        <v>149</v>
      </c>
      <c r="M566" s="101">
        <v>38691.578472222223</v>
      </c>
      <c r="N566" s="102">
        <v>-11</v>
      </c>
      <c r="O566" s="46">
        <v>149</v>
      </c>
      <c r="P566" s="57">
        <v>-11</v>
      </c>
      <c r="Q566" s="50">
        <v>0.60972222222222228</v>
      </c>
      <c r="R566" s="103">
        <v>149</v>
      </c>
      <c r="S566" s="104">
        <v>181.90442562136124</v>
      </c>
      <c r="T566" s="57">
        <v>194</v>
      </c>
      <c r="U566" s="105"/>
      <c r="V566" s="57">
        <v>160</v>
      </c>
      <c r="W566" s="57">
        <f t="shared" si="188"/>
        <v>21.904425621361241</v>
      </c>
      <c r="X566" s="86">
        <f t="shared" si="189"/>
        <v>103.1486</v>
      </c>
      <c r="Y566" s="86" t="str">
        <f t="shared" si="190"/>
        <v/>
      </c>
      <c r="Z566" s="44">
        <f t="shared" si="191"/>
        <v>0</v>
      </c>
      <c r="AA566" s="44" t="str">
        <f t="shared" si="192"/>
        <v>o</v>
      </c>
      <c r="AB566" s="89">
        <f t="shared" si="209"/>
        <v>56.851399999999998</v>
      </c>
      <c r="AC566" s="89">
        <f t="shared" si="209"/>
        <v>2.7040000000000006</v>
      </c>
      <c r="AD566" s="44">
        <f t="shared" si="193"/>
        <v>1</v>
      </c>
      <c r="AE566" s="44">
        <v>5.3</v>
      </c>
      <c r="AF566" s="87">
        <f t="shared" si="200"/>
        <v>0</v>
      </c>
      <c r="AG566" s="44">
        <f t="shared" si="201"/>
        <v>0</v>
      </c>
      <c r="AH566" s="90">
        <f t="shared" si="194"/>
        <v>170.90442562136124</v>
      </c>
      <c r="AI566" s="91">
        <f t="shared" si="202"/>
        <v>45.851399999999998</v>
      </c>
      <c r="AJ566" s="82">
        <f t="shared" si="195"/>
        <v>-8.2959999999999994</v>
      </c>
      <c r="AK566" s="271">
        <f t="shared" si="203"/>
        <v>103</v>
      </c>
      <c r="AL566" s="271">
        <f>VLOOKUP(AK566,RevisedCalcs!$AE$65:$AJ$72,2,FALSE)</f>
        <v>45</v>
      </c>
      <c r="AM566" s="92" t="str">
        <f t="shared" si="196"/>
        <v>-20 to -10</v>
      </c>
      <c r="AN566" s="93">
        <f t="shared" si="197"/>
        <v>0</v>
      </c>
      <c r="AO566" s="93" t="str">
        <f t="shared" si="204"/>
        <v>o</v>
      </c>
      <c r="AP566" s="94" t="str">
        <f t="shared" si="198"/>
        <v/>
      </c>
      <c r="AQ566" s="54">
        <v>0</v>
      </c>
      <c r="AR566" s="214">
        <f t="shared" si="199"/>
        <v>0</v>
      </c>
      <c r="AS566" s="214">
        <f t="shared" si="205"/>
        <v>0</v>
      </c>
      <c r="AT566" s="282">
        <f t="shared" si="206"/>
        <v>97.600000000000023</v>
      </c>
      <c r="AU566" s="268">
        <f>IF(F566&gt;0,RevisedCalcs!$AB$53*F566,"")</f>
        <v>1.2132085010068201</v>
      </c>
      <c r="AV566" s="268" t="str">
        <f>IF(AU566&lt;&gt;"","",SUMIFS(RevisedCalcs!$AF$6:$BN$6,RevisedCalcs!$AF$4:$BN$4,"&lt;="&amp;AT566)/10^3*VLOOKUP(AK566,RevisedCalcs!$AE$65:$AJ$72,6,FALSE))</f>
        <v/>
      </c>
      <c r="AW566" s="270" t="str">
        <f ca="1">IF(AU566="","",IF(AR566=1,-AU566*OFFSET(RevisedCalcs!$AD$79,0,MATCH(E565*24*60,RevisedCalcs!$AE$80:$AI$80,1)),""))</f>
        <v/>
      </c>
      <c r="AX566" s="268">
        <f t="shared" ca="1" si="207"/>
        <v>1.2132085010068201</v>
      </c>
    </row>
    <row r="567" spans="1:50" x14ac:dyDescent="0.3">
      <c r="A567" s="41" t="s">
        <v>804</v>
      </c>
      <c r="B567" s="42">
        <v>30</v>
      </c>
      <c r="C567" s="68" t="s">
        <v>287</v>
      </c>
      <c r="D567" s="95">
        <v>38691.678472222222</v>
      </c>
      <c r="E567" s="96">
        <v>5.162037037037037E-3</v>
      </c>
      <c r="F567" s="41">
        <v>3.5</v>
      </c>
      <c r="G567" s="41">
        <v>2</v>
      </c>
      <c r="H567" s="97">
        <v>4.6805555561149959E-2</v>
      </c>
      <c r="I567" s="98" t="s">
        <v>745</v>
      </c>
      <c r="J567" s="99">
        <v>67.400000000000006</v>
      </c>
      <c r="K567" s="100">
        <v>40517.678472222222</v>
      </c>
      <c r="L567" s="46">
        <v>120.2</v>
      </c>
      <c r="M567" s="101">
        <v>38691.661805555559</v>
      </c>
      <c r="N567" s="102">
        <v>-11.9</v>
      </c>
      <c r="O567" s="46">
        <v>120.2</v>
      </c>
      <c r="P567" s="57">
        <v>-11.9</v>
      </c>
      <c r="Q567" s="50">
        <v>1.1233333333333335</v>
      </c>
      <c r="R567" s="103">
        <v>120.2</v>
      </c>
      <c r="S567" s="104">
        <v>165.2029785293964</v>
      </c>
      <c r="T567" s="57">
        <v>192.2</v>
      </c>
      <c r="U567" s="105"/>
      <c r="V567" s="57">
        <v>132.1</v>
      </c>
      <c r="W567" s="57">
        <f t="shared" si="188"/>
        <v>33.10297852939641</v>
      </c>
      <c r="X567" s="86">
        <f t="shared" si="189"/>
        <v>74.803640000000001</v>
      </c>
      <c r="Y567" s="86" t="str">
        <f t="shared" si="190"/>
        <v/>
      </c>
      <c r="Z567" s="44">
        <f t="shared" si="191"/>
        <v>0</v>
      </c>
      <c r="AA567" s="44" t="str">
        <f t="shared" si="192"/>
        <v>o</v>
      </c>
      <c r="AB567" s="89">
        <f t="shared" ref="AB567:AC586" si="210">(AB$3+AB$4*$N567)-$N567</f>
        <v>57.296359999999993</v>
      </c>
      <c r="AC567" s="89">
        <f t="shared" si="210"/>
        <v>2.9466400000000004</v>
      </c>
      <c r="AD567" s="44">
        <f t="shared" si="193"/>
        <v>1</v>
      </c>
      <c r="AE567" s="44">
        <v>5.3</v>
      </c>
      <c r="AF567" s="87">
        <f t="shared" si="200"/>
        <v>0</v>
      </c>
      <c r="AG567" s="44">
        <f t="shared" si="201"/>
        <v>0</v>
      </c>
      <c r="AH567" s="90">
        <f t="shared" si="194"/>
        <v>153.3029785293964</v>
      </c>
      <c r="AI567" s="91">
        <f t="shared" si="202"/>
        <v>45.396359999999994</v>
      </c>
      <c r="AJ567" s="82">
        <f t="shared" si="195"/>
        <v>-8.95336</v>
      </c>
      <c r="AK567" s="271">
        <f t="shared" si="203"/>
        <v>104</v>
      </c>
      <c r="AL567" s="271">
        <f>VLOOKUP(AK567,RevisedCalcs!$AE$65:$AJ$72,2,FALSE)</f>
        <v>75</v>
      </c>
      <c r="AM567" s="92" t="str">
        <f t="shared" si="196"/>
        <v>-20 to -10</v>
      </c>
      <c r="AN567" s="93">
        <f t="shared" si="197"/>
        <v>0</v>
      </c>
      <c r="AO567" s="93" t="str">
        <f t="shared" si="204"/>
        <v>o</v>
      </c>
      <c r="AP567" s="94" t="str">
        <f t="shared" si="198"/>
        <v/>
      </c>
      <c r="AQ567" s="54">
        <v>0</v>
      </c>
      <c r="AR567" s="214">
        <f t="shared" si="199"/>
        <v>0</v>
      </c>
      <c r="AS567" s="214">
        <f t="shared" si="205"/>
        <v>0</v>
      </c>
      <c r="AT567" s="282">
        <f t="shared" si="206"/>
        <v>7.4333333333333327</v>
      </c>
      <c r="AU567" s="268">
        <f>IF(F567&gt;0,RevisedCalcs!$AB$53*F567,"")</f>
        <v>0.48807238546251386</v>
      </c>
      <c r="AV567" s="268" t="str">
        <f>IF(AU567&lt;&gt;"","",SUMIFS(RevisedCalcs!$AF$6:$BN$6,RevisedCalcs!$AF$4:$BN$4,"&lt;="&amp;AT567)/10^3*VLOOKUP(AK567,RevisedCalcs!$AE$65:$AJ$72,6,FALSE))</f>
        <v/>
      </c>
      <c r="AW567" s="270" t="str">
        <f ca="1">IF(AU567="","",IF(AR567=1,-AU567*OFFSET(RevisedCalcs!$AD$79,0,MATCH(E566*24*60,RevisedCalcs!$AE$80:$AI$80,1)),""))</f>
        <v/>
      </c>
      <c r="AX567" s="268">
        <f t="shared" ca="1" si="207"/>
        <v>0.48807238546251386</v>
      </c>
    </row>
    <row r="568" spans="1:50" x14ac:dyDescent="0.3">
      <c r="A568" s="41" t="s">
        <v>804</v>
      </c>
      <c r="B568" s="42">
        <v>31</v>
      </c>
      <c r="C568" s="68" t="s">
        <v>289</v>
      </c>
      <c r="D568" s="95">
        <v>38691.732638888891</v>
      </c>
      <c r="E568" s="96">
        <v>6.4490740740740737E-2</v>
      </c>
      <c r="F568" s="41">
        <v>16.100000000000001</v>
      </c>
      <c r="G568" s="41">
        <v>2</v>
      </c>
      <c r="H568" s="97">
        <v>4.9004629632690921E-2</v>
      </c>
      <c r="I568" s="98" t="s">
        <v>831</v>
      </c>
      <c r="J568" s="99">
        <v>70.566666666666663</v>
      </c>
      <c r="K568" s="100">
        <v>40517.732638888891</v>
      </c>
      <c r="L568" s="46">
        <v>107.6</v>
      </c>
      <c r="M568" s="101">
        <v>38691.745138888888</v>
      </c>
      <c r="N568" s="102">
        <v>-2</v>
      </c>
      <c r="O568" s="46">
        <v>107.6</v>
      </c>
      <c r="P568" s="57">
        <v>-2</v>
      </c>
      <c r="Q568" s="50">
        <v>1.1761111111111111</v>
      </c>
      <c r="R568" s="103">
        <v>107.6</v>
      </c>
      <c r="S568" s="104">
        <v>154.21170968308752</v>
      </c>
      <c r="T568" s="57">
        <v>192.2</v>
      </c>
      <c r="U568" s="105"/>
      <c r="V568" s="57">
        <v>109.6</v>
      </c>
      <c r="W568" s="57">
        <f t="shared" si="188"/>
        <v>44.611709683087525</v>
      </c>
      <c r="X568" s="86">
        <f t="shared" si="189"/>
        <v>57.1982</v>
      </c>
      <c r="Y568" s="86" t="str">
        <f t="shared" si="190"/>
        <v/>
      </c>
      <c r="Z568" s="44">
        <f t="shared" si="191"/>
        <v>0</v>
      </c>
      <c r="AA568" s="44" t="str">
        <f t="shared" si="192"/>
        <v>o</v>
      </c>
      <c r="AB568" s="89">
        <f t="shared" si="210"/>
        <v>52.401799999999994</v>
      </c>
      <c r="AC568" s="89">
        <f t="shared" si="210"/>
        <v>0.27759999999999985</v>
      </c>
      <c r="AD568" s="44">
        <f t="shared" si="193"/>
        <v>1</v>
      </c>
      <c r="AE568" s="44">
        <v>5.3</v>
      </c>
      <c r="AF568" s="87">
        <f t="shared" si="200"/>
        <v>0</v>
      </c>
      <c r="AG568" s="44">
        <f t="shared" si="201"/>
        <v>0</v>
      </c>
      <c r="AH568" s="90">
        <f t="shared" si="194"/>
        <v>152.21170968308752</v>
      </c>
      <c r="AI568" s="91">
        <f t="shared" si="202"/>
        <v>50.401799999999994</v>
      </c>
      <c r="AJ568" s="82">
        <f t="shared" si="195"/>
        <v>-1.7224000000000002</v>
      </c>
      <c r="AK568" s="271">
        <f t="shared" si="203"/>
        <v>104</v>
      </c>
      <c r="AL568" s="271">
        <f>VLOOKUP(AK568,RevisedCalcs!$AE$65:$AJ$72,2,FALSE)</f>
        <v>75</v>
      </c>
      <c r="AM568" s="92" t="str">
        <f t="shared" si="196"/>
        <v>-10 to 0</v>
      </c>
      <c r="AN568" s="93">
        <f t="shared" si="197"/>
        <v>0</v>
      </c>
      <c r="AO568" s="93" t="str">
        <f t="shared" si="204"/>
        <v>o</v>
      </c>
      <c r="AP568" s="94" t="str">
        <f t="shared" si="198"/>
        <v/>
      </c>
      <c r="AQ568" s="54">
        <v>0</v>
      </c>
      <c r="AR568" s="214">
        <f t="shared" si="199"/>
        <v>0</v>
      </c>
      <c r="AS568" s="214">
        <f t="shared" si="205"/>
        <v>0</v>
      </c>
      <c r="AT568" s="282">
        <f t="shared" si="206"/>
        <v>92.86666666666666</v>
      </c>
      <c r="AU568" s="268">
        <f>IF(F568&gt;0,RevisedCalcs!$AB$53*F568,"")</f>
        <v>2.2451329731275638</v>
      </c>
      <c r="AV568" s="268" t="str">
        <f>IF(AU568&lt;&gt;"","",SUMIFS(RevisedCalcs!$AF$6:$BN$6,RevisedCalcs!$AF$4:$BN$4,"&lt;="&amp;AT568)/10^3*VLOOKUP(AK568,RevisedCalcs!$AE$65:$AJ$72,6,FALSE))</f>
        <v/>
      </c>
      <c r="AW568" s="270" t="str">
        <f ca="1">IF(AU568="","",IF(AR568=1,-AU568*OFFSET(RevisedCalcs!$AD$79,0,MATCH(E567*24*60,RevisedCalcs!$AE$80:$AI$80,1)),""))</f>
        <v/>
      </c>
      <c r="AX568" s="268">
        <f t="shared" ca="1" si="207"/>
        <v>2.2451329731275638</v>
      </c>
    </row>
    <row r="569" spans="1:50" x14ac:dyDescent="0.3">
      <c r="A569" s="41" t="s">
        <v>804</v>
      </c>
      <c r="B569" s="42">
        <v>32</v>
      </c>
      <c r="C569" s="68" t="s">
        <v>291</v>
      </c>
      <c r="D569" s="95">
        <v>38692.328472222223</v>
      </c>
      <c r="E569" s="96">
        <v>1.5150462962962963E-2</v>
      </c>
      <c r="F569" s="41">
        <v>11.5</v>
      </c>
      <c r="G569" s="41">
        <v>3</v>
      </c>
      <c r="H569" s="97">
        <v>0.53134259259240935</v>
      </c>
      <c r="I569" s="98" t="s">
        <v>832</v>
      </c>
      <c r="J569" s="99">
        <v>765.13333333333333</v>
      </c>
      <c r="K569" s="100">
        <v>40518.328472222223</v>
      </c>
      <c r="L569" s="46">
        <v>78.8</v>
      </c>
      <c r="M569" s="101">
        <v>38692.328472222223</v>
      </c>
      <c r="N569" s="102">
        <v>12</v>
      </c>
      <c r="O569" s="46">
        <v>78.8</v>
      </c>
      <c r="P569" s="57">
        <v>12</v>
      </c>
      <c r="Q569" s="50">
        <v>12.752222222222223</v>
      </c>
      <c r="R569" s="103">
        <v>78.8</v>
      </c>
      <c r="S569" s="104">
        <v>14.79294789582724</v>
      </c>
      <c r="T569" s="57">
        <v>192.2</v>
      </c>
      <c r="U569" s="105"/>
      <c r="V569" s="86">
        <v>66.8</v>
      </c>
      <c r="W569" s="86">
        <f t="shared" si="188"/>
        <v>52.007052104172757</v>
      </c>
      <c r="X569" s="86">
        <f t="shared" si="189"/>
        <v>21.319800000000001</v>
      </c>
      <c r="Y569" s="86" t="str">
        <f t="shared" si="190"/>
        <v>Y</v>
      </c>
      <c r="Z569" s="88">
        <f t="shared" si="191"/>
        <v>1</v>
      </c>
      <c r="AA569" s="88" t="str">
        <f t="shared" si="192"/>
        <v>+</v>
      </c>
      <c r="AB569" s="89">
        <f t="shared" si="210"/>
        <v>45.480199999999996</v>
      </c>
      <c r="AC569" s="89">
        <f t="shared" si="210"/>
        <v>-3.4967999999999986</v>
      </c>
      <c r="AD569" s="88">
        <f t="shared" si="193"/>
        <v>1</v>
      </c>
      <c r="AE569" s="88">
        <v>5.3</v>
      </c>
      <c r="AF569" s="87">
        <f t="shared" si="200"/>
        <v>1</v>
      </c>
      <c r="AG569" s="88">
        <f t="shared" si="201"/>
        <v>1</v>
      </c>
      <c r="AH569" s="90">
        <f t="shared" si="194"/>
        <v>26.79294789582724</v>
      </c>
      <c r="AI569" s="91">
        <f t="shared" si="202"/>
        <v>57.480199999999996</v>
      </c>
      <c r="AJ569" s="82">
        <f t="shared" si="195"/>
        <v>8.5032000000000014</v>
      </c>
      <c r="AK569" s="271">
        <f t="shared" si="203"/>
        <v>108</v>
      </c>
      <c r="AL569" s="271">
        <f>VLOOKUP(AK569,RevisedCalcs!$AE$65:$AJ$72,2,FALSE)</f>
        <v>720</v>
      </c>
      <c r="AM569" s="92" t="str">
        <f t="shared" si="196"/>
        <v>10 to 20</v>
      </c>
      <c r="AN569" s="93">
        <f t="shared" si="197"/>
        <v>1</v>
      </c>
      <c r="AO569" s="93" t="str">
        <f t="shared" si="204"/>
        <v>+</v>
      </c>
      <c r="AP569" s="94" t="str">
        <f t="shared" si="198"/>
        <v/>
      </c>
      <c r="AQ569" s="54">
        <v>0</v>
      </c>
      <c r="AR569" s="214">
        <f t="shared" si="199"/>
        <v>0</v>
      </c>
      <c r="AS569" s="214">
        <f t="shared" si="205"/>
        <v>0</v>
      </c>
      <c r="AT569" s="282">
        <f t="shared" si="206"/>
        <v>21.816666666666666</v>
      </c>
      <c r="AU569" s="268">
        <f>IF(F569&gt;0,RevisedCalcs!$AB$53*F569,"")</f>
        <v>1.6036664093768311</v>
      </c>
      <c r="AV569" s="268" t="str">
        <f>IF(AU569&lt;&gt;"","",SUMIFS(RevisedCalcs!$AF$6:$BN$6,RevisedCalcs!$AF$4:$BN$4,"&lt;="&amp;AT569)/10^3*VLOOKUP(AK569,RevisedCalcs!$AE$65:$AJ$72,6,FALSE))</f>
        <v/>
      </c>
      <c r="AW569" s="270" t="str">
        <f ca="1">IF(AU569="","",IF(AR569=1,-AU569*OFFSET(RevisedCalcs!$AD$79,0,MATCH(E568*24*60,RevisedCalcs!$AE$80:$AI$80,1)),""))</f>
        <v/>
      </c>
      <c r="AX569" s="268">
        <f t="shared" ca="1" si="207"/>
        <v>1.6036664093768311</v>
      </c>
    </row>
    <row r="570" spans="1:50" x14ac:dyDescent="0.3">
      <c r="A570" s="41" t="s">
        <v>833</v>
      </c>
      <c r="B570" s="42">
        <v>2</v>
      </c>
      <c r="C570" s="68" t="s">
        <v>232</v>
      </c>
      <c r="D570" s="95">
        <v>38684.5625</v>
      </c>
      <c r="E570" s="96">
        <v>2.0023148148148148E-3</v>
      </c>
      <c r="F570" s="41">
        <v>0.5</v>
      </c>
      <c r="G570" s="41">
        <v>2</v>
      </c>
      <c r="H570" s="97">
        <v>0.13898148148291511</v>
      </c>
      <c r="I570" s="98" t="s">
        <v>834</v>
      </c>
      <c r="J570" s="99">
        <v>200.13333333333333</v>
      </c>
      <c r="K570" s="100">
        <v>40510.5625</v>
      </c>
      <c r="L570" s="46">
        <v>86</v>
      </c>
      <c r="M570" s="101">
        <v>38684.578472222223</v>
      </c>
      <c r="N570" s="102">
        <v>-24</v>
      </c>
      <c r="O570" s="46">
        <v>86</v>
      </c>
      <c r="P570" s="57">
        <v>-24</v>
      </c>
      <c r="Q570" s="50">
        <v>3.3355555555555556</v>
      </c>
      <c r="R570" s="103">
        <v>86</v>
      </c>
      <c r="S570" s="104">
        <v>100.08421512383588</v>
      </c>
      <c r="T570" s="57">
        <v>123.8</v>
      </c>
      <c r="U570" s="105"/>
      <c r="V570" s="57">
        <v>110</v>
      </c>
      <c r="W570" s="57">
        <f t="shared" si="188"/>
        <v>9.9157848761641247</v>
      </c>
      <c r="X570" s="86">
        <f t="shared" si="189"/>
        <v>46.721400000000003</v>
      </c>
      <c r="Y570" s="86" t="str">
        <f t="shared" si="190"/>
        <v/>
      </c>
      <c r="Z570" s="44">
        <f t="shared" si="191"/>
        <v>0</v>
      </c>
      <c r="AA570" s="44" t="str">
        <f t="shared" si="192"/>
        <v>o</v>
      </c>
      <c r="AB570" s="89">
        <f t="shared" si="210"/>
        <v>63.278599999999997</v>
      </c>
      <c r="AC570" s="89">
        <f t="shared" si="210"/>
        <v>6.2087999999999965</v>
      </c>
      <c r="AD570" s="44">
        <f t="shared" si="193"/>
        <v>1</v>
      </c>
      <c r="AE570" s="44">
        <v>4.5999999999999996</v>
      </c>
      <c r="AF570" s="87">
        <f t="shared" si="200"/>
        <v>0</v>
      </c>
      <c r="AG570" s="44">
        <f t="shared" si="201"/>
        <v>0</v>
      </c>
      <c r="AH570" s="90">
        <f t="shared" si="194"/>
        <v>76.084215123835875</v>
      </c>
      <c r="AI570" s="91">
        <f t="shared" si="202"/>
        <v>39.278599999999997</v>
      </c>
      <c r="AJ570" s="82">
        <f t="shared" si="195"/>
        <v>-17.791200000000003</v>
      </c>
      <c r="AK570" s="271">
        <f t="shared" si="203"/>
        <v>106</v>
      </c>
      <c r="AL570" s="271">
        <f>VLOOKUP(AK570,RevisedCalcs!$AE$65:$AJ$72,2,FALSE)</f>
        <v>240</v>
      </c>
      <c r="AM570" s="92" t="str">
        <f t="shared" si="196"/>
        <v>&lt;-20</v>
      </c>
      <c r="AN570" s="93">
        <f t="shared" si="197"/>
        <v>0</v>
      </c>
      <c r="AO570" s="93" t="str">
        <f t="shared" si="204"/>
        <v>o</v>
      </c>
      <c r="AP570" s="94" t="str">
        <f t="shared" si="198"/>
        <v/>
      </c>
      <c r="AQ570" s="54">
        <v>0</v>
      </c>
      <c r="AR570" s="214">
        <f t="shared" si="199"/>
        <v>0</v>
      </c>
      <c r="AS570" s="214">
        <f t="shared" si="205"/>
        <v>0</v>
      </c>
      <c r="AT570" s="282">
        <f t="shared" si="206"/>
        <v>2.8833333333333337</v>
      </c>
      <c r="AU570" s="268">
        <f>IF(F570&gt;0,RevisedCalcs!$AB$53*F570,"")</f>
        <v>6.9724626494644837E-2</v>
      </c>
      <c r="AV570" s="268" t="str">
        <f>IF(AU570&lt;&gt;"","",SUMIFS(RevisedCalcs!$AF$6:$BN$6,RevisedCalcs!$AF$4:$BN$4,"&lt;="&amp;AT570)/10^3*VLOOKUP(AK570,RevisedCalcs!$AE$65:$AJ$72,6,FALSE))</f>
        <v/>
      </c>
      <c r="AW570" s="270" t="str">
        <f ca="1">IF(AU570="","",IF(AR570=1,-AU570*OFFSET(RevisedCalcs!$AD$79,0,MATCH(E569*24*60,RevisedCalcs!$AE$80:$AI$80,1)),""))</f>
        <v/>
      </c>
      <c r="AX570" s="268">
        <f t="shared" ca="1" si="207"/>
        <v>6.9724626494644837E-2</v>
      </c>
    </row>
    <row r="571" spans="1:50" x14ac:dyDescent="0.3">
      <c r="A571" s="194" t="s">
        <v>833</v>
      </c>
      <c r="B571" s="205">
        <v>3</v>
      </c>
      <c r="C571" s="206" t="s">
        <v>234</v>
      </c>
      <c r="D571" s="207">
        <v>38684.699999999997</v>
      </c>
      <c r="E571" s="208">
        <v>1.357638888888889E-2</v>
      </c>
      <c r="F571" s="194">
        <v>0</v>
      </c>
      <c r="G571" s="194">
        <v>2</v>
      </c>
      <c r="H571" s="195">
        <v>0.13549768517987104</v>
      </c>
      <c r="I571" s="196" t="s">
        <v>835</v>
      </c>
      <c r="J571" s="197">
        <v>195.11666666666667</v>
      </c>
      <c r="K571" s="209">
        <v>40510.699999999997</v>
      </c>
      <c r="L571" s="199">
        <v>32</v>
      </c>
      <c r="M571" s="101">
        <v>38684.703472222223</v>
      </c>
      <c r="N571" s="200">
        <v>-22</v>
      </c>
      <c r="O571" s="199">
        <v>32</v>
      </c>
      <c r="P571" s="201">
        <v>-22</v>
      </c>
      <c r="Q571" s="202">
        <v>3.2519444444444447</v>
      </c>
      <c r="R571" s="203">
        <v>32</v>
      </c>
      <c r="S571" s="204">
        <v>69.945791982513015</v>
      </c>
      <c r="T571" s="201">
        <v>158</v>
      </c>
      <c r="U571" s="105"/>
      <c r="V571" s="57">
        <v>54</v>
      </c>
      <c r="W571" s="57">
        <f t="shared" si="188"/>
        <v>15.945791982513015</v>
      </c>
      <c r="X571" s="86">
        <f t="shared" si="189"/>
        <v>8.2897999999999996</v>
      </c>
      <c r="Y571" s="86" t="str">
        <f t="shared" si="190"/>
        <v/>
      </c>
      <c r="Z571" s="44">
        <f t="shared" si="191"/>
        <v>1</v>
      </c>
      <c r="AA571" s="44" t="str">
        <f t="shared" si="192"/>
        <v>+</v>
      </c>
      <c r="AB571" s="89">
        <f t="shared" si="210"/>
        <v>62.2898</v>
      </c>
      <c r="AC571" s="89">
        <f t="shared" si="210"/>
        <v>5.6695999999999991</v>
      </c>
      <c r="AD571" s="44">
        <f t="shared" si="193"/>
        <v>1</v>
      </c>
      <c r="AE571" s="44">
        <v>4.5999999999999996</v>
      </c>
      <c r="AF571" s="87">
        <f t="shared" si="200"/>
        <v>0</v>
      </c>
      <c r="AG571" s="44">
        <f t="shared" si="201"/>
        <v>0</v>
      </c>
      <c r="AH571" s="90">
        <f t="shared" si="194"/>
        <v>47.945791982513015</v>
      </c>
      <c r="AI571" s="91">
        <f t="shared" si="202"/>
        <v>40.2898</v>
      </c>
      <c r="AJ571" s="82">
        <f t="shared" si="195"/>
        <v>-16.330400000000001</v>
      </c>
      <c r="AK571" s="271">
        <f t="shared" si="203"/>
        <v>106</v>
      </c>
      <c r="AL571" s="271">
        <f>VLOOKUP(AK571,RevisedCalcs!$AE$65:$AJ$72,2,FALSE)</f>
        <v>240</v>
      </c>
      <c r="AM571" s="92" t="str">
        <f t="shared" si="196"/>
        <v>&lt;-20</v>
      </c>
      <c r="AN571" s="93">
        <f t="shared" si="197"/>
        <v>1</v>
      </c>
      <c r="AO571" s="93" t="str">
        <f t="shared" si="204"/>
        <v>+</v>
      </c>
      <c r="AP571" s="94" t="str">
        <f t="shared" si="198"/>
        <v/>
      </c>
      <c r="AQ571" s="224">
        <v>1</v>
      </c>
      <c r="AR571" s="214">
        <f t="shared" si="199"/>
        <v>0</v>
      </c>
      <c r="AS571" s="214">
        <f t="shared" si="205"/>
        <v>1</v>
      </c>
      <c r="AT571" s="282">
        <f t="shared" si="206"/>
        <v>19.55</v>
      </c>
      <c r="AU571" s="268" t="str">
        <f>IF(F571&gt;0,RevisedCalcs!$AB$53*F571,"")</f>
        <v/>
      </c>
      <c r="AV571" s="268">
        <f>IF(AU571&lt;&gt;"","",SUMIFS(RevisedCalcs!$AF$6:$BN$6,RevisedCalcs!$AF$4:$BN$4,"&lt;="&amp;AT571)/10^3*VLOOKUP(AK571,RevisedCalcs!$AE$65:$AJ$72,6,FALSE))</f>
        <v>0.47195806039973642</v>
      </c>
      <c r="AW571" s="270" t="str">
        <f ca="1">IF(AU571="","",IF(AR571=1,-AU571*OFFSET(RevisedCalcs!$AD$79,0,MATCH(E570*24*60,RevisedCalcs!$AE$80:$AI$80,1)),""))</f>
        <v/>
      </c>
      <c r="AX571" s="268">
        <f t="shared" ca="1" si="207"/>
        <v>0.47195806039973642</v>
      </c>
    </row>
    <row r="572" spans="1:50" x14ac:dyDescent="0.3">
      <c r="A572" s="41" t="s">
        <v>833</v>
      </c>
      <c r="B572" s="42">
        <v>4</v>
      </c>
      <c r="C572" s="68" t="s">
        <v>236</v>
      </c>
      <c r="D572" s="95">
        <v>38684.71875</v>
      </c>
      <c r="E572" s="96">
        <v>5.8796296296296296E-3</v>
      </c>
      <c r="F572" s="41">
        <v>1.6</v>
      </c>
      <c r="G572" s="41">
        <v>2</v>
      </c>
      <c r="H572" s="97">
        <v>5.173611112695653E-3</v>
      </c>
      <c r="I572" s="98" t="s">
        <v>836</v>
      </c>
      <c r="J572" s="99">
        <v>7.45</v>
      </c>
      <c r="K572" s="100">
        <v>40510.71875</v>
      </c>
      <c r="L572" s="46">
        <v>145.4</v>
      </c>
      <c r="M572" s="101">
        <v>38684.703472222223</v>
      </c>
      <c r="N572" s="102">
        <v>-22</v>
      </c>
      <c r="O572" s="46">
        <v>145.4</v>
      </c>
      <c r="P572" s="57">
        <v>-22</v>
      </c>
      <c r="Q572" s="50">
        <v>0.12416666666666668</v>
      </c>
      <c r="R572" s="103">
        <v>145.4</v>
      </c>
      <c r="S572" s="104">
        <v>175.02194741777527</v>
      </c>
      <c r="T572" s="57">
        <v>194</v>
      </c>
      <c r="U572" s="105"/>
      <c r="V572" s="57">
        <v>167.4</v>
      </c>
      <c r="W572" s="57">
        <f t="shared" si="188"/>
        <v>7.6219474177752602</v>
      </c>
      <c r="X572" s="86">
        <f t="shared" si="189"/>
        <v>105.11020000000001</v>
      </c>
      <c r="Y572" s="86" t="str">
        <f t="shared" si="190"/>
        <v/>
      </c>
      <c r="Z572" s="44">
        <f t="shared" si="191"/>
        <v>0</v>
      </c>
      <c r="AA572" s="44" t="str">
        <f t="shared" si="192"/>
        <v>o</v>
      </c>
      <c r="AB572" s="89">
        <f t="shared" si="210"/>
        <v>62.2898</v>
      </c>
      <c r="AC572" s="89">
        <f t="shared" si="210"/>
        <v>5.6695999999999991</v>
      </c>
      <c r="AD572" s="44">
        <f t="shared" si="193"/>
        <v>1</v>
      </c>
      <c r="AE572" s="44">
        <v>4.5999999999999996</v>
      </c>
      <c r="AF572" s="87">
        <f t="shared" si="200"/>
        <v>0</v>
      </c>
      <c r="AG572" s="44">
        <f t="shared" si="201"/>
        <v>0</v>
      </c>
      <c r="AH572" s="90">
        <f t="shared" si="194"/>
        <v>153.02194741777527</v>
      </c>
      <c r="AI572" s="91">
        <f t="shared" si="202"/>
        <v>40.2898</v>
      </c>
      <c r="AJ572" s="82">
        <f t="shared" si="195"/>
        <v>-16.330400000000001</v>
      </c>
      <c r="AK572" s="271">
        <f t="shared" si="203"/>
        <v>102</v>
      </c>
      <c r="AL572" s="271">
        <f>VLOOKUP(AK572,RevisedCalcs!$AE$65:$AJ$72,2,FALSE)</f>
        <v>18</v>
      </c>
      <c r="AM572" s="92" t="str">
        <f t="shared" si="196"/>
        <v>&lt;-20</v>
      </c>
      <c r="AN572" s="93">
        <f t="shared" si="197"/>
        <v>0</v>
      </c>
      <c r="AO572" s="93" t="str">
        <f t="shared" si="204"/>
        <v>o</v>
      </c>
      <c r="AP572" s="94" t="str">
        <f t="shared" si="198"/>
        <v/>
      </c>
      <c r="AQ572" s="54">
        <v>0</v>
      </c>
      <c r="AR572" s="214">
        <f t="shared" si="199"/>
        <v>1</v>
      </c>
      <c r="AS572" s="214">
        <f t="shared" si="205"/>
        <v>0</v>
      </c>
      <c r="AT572" s="282">
        <f t="shared" si="206"/>
        <v>8.4666666666666668</v>
      </c>
      <c r="AU572" s="268">
        <f>IF(F572&gt;0,RevisedCalcs!$AB$53*F572,"")</f>
        <v>0.2231188047828635</v>
      </c>
      <c r="AV572" s="268" t="str">
        <f>IF(AU572&lt;&gt;"","",SUMIFS(RevisedCalcs!$AF$6:$BN$6,RevisedCalcs!$AF$4:$BN$4,"&lt;="&amp;AT572)/10^3*VLOOKUP(AK572,RevisedCalcs!$AE$65:$AJ$72,6,FALSE))</f>
        <v/>
      </c>
      <c r="AW572" s="270">
        <f ca="1">IF(AU572="","",IF(AR572=1,-AU572*OFFSET(RevisedCalcs!$AD$79,0,MATCH(E571*24*60,RevisedCalcs!$AE$80:$AI$80,1)),""))</f>
        <v>-8.2867471486250288E-2</v>
      </c>
      <c r="AX572" s="268">
        <f t="shared" ca="1" si="207"/>
        <v>0.14025133329661321</v>
      </c>
    </row>
    <row r="573" spans="1:50" x14ac:dyDescent="0.3">
      <c r="A573" s="194" t="s">
        <v>833</v>
      </c>
      <c r="B573" s="205">
        <v>5</v>
      </c>
      <c r="C573" s="206" t="s">
        <v>238</v>
      </c>
      <c r="D573" s="207">
        <v>38684.725694444445</v>
      </c>
      <c r="E573" s="208">
        <v>2.7777777777777778E-4</v>
      </c>
      <c r="F573" s="194">
        <v>0</v>
      </c>
      <c r="G573" s="194">
        <v>2</v>
      </c>
      <c r="H573" s="195">
        <v>1.0648148163454607E-3</v>
      </c>
      <c r="I573" s="196" t="s">
        <v>547</v>
      </c>
      <c r="J573" s="197">
        <v>1.5333333333333332</v>
      </c>
      <c r="K573" s="209">
        <v>40510.725694444445</v>
      </c>
      <c r="L573" s="199">
        <v>195.8</v>
      </c>
      <c r="M573" s="225">
        <v>38684.745138888888</v>
      </c>
      <c r="N573" s="200">
        <v>-20.9</v>
      </c>
      <c r="O573" s="199">
        <v>195.8</v>
      </c>
      <c r="P573" s="201">
        <v>-20.9</v>
      </c>
      <c r="Q573" s="202">
        <v>2.5555555555555554E-2</v>
      </c>
      <c r="R573" s="203">
        <v>195.8</v>
      </c>
      <c r="S573" s="204">
        <v>213.66312264416888</v>
      </c>
      <c r="T573" s="201">
        <v>195.8</v>
      </c>
      <c r="U573" s="105"/>
      <c r="V573" s="57">
        <v>216.70000000000002</v>
      </c>
      <c r="W573" s="57">
        <f t="shared" si="188"/>
        <v>3.0368773558311375</v>
      </c>
      <c r="X573" s="86">
        <f t="shared" si="189"/>
        <v>154.95404000000002</v>
      </c>
      <c r="Y573" s="86" t="str">
        <f t="shared" si="190"/>
        <v/>
      </c>
      <c r="Z573" s="44">
        <f t="shared" si="191"/>
        <v>0</v>
      </c>
      <c r="AA573" s="44" t="str">
        <f t="shared" si="192"/>
        <v>o</v>
      </c>
      <c r="AB573" s="89">
        <f t="shared" si="210"/>
        <v>61.745959999999997</v>
      </c>
      <c r="AC573" s="89">
        <f t="shared" si="210"/>
        <v>5.3730399999999996</v>
      </c>
      <c r="AD573" s="44">
        <f t="shared" si="193"/>
        <v>1</v>
      </c>
      <c r="AE573" s="44">
        <v>4.5999999999999996</v>
      </c>
      <c r="AF573" s="87">
        <f t="shared" si="200"/>
        <v>0</v>
      </c>
      <c r="AG573" s="44">
        <f t="shared" si="201"/>
        <v>0</v>
      </c>
      <c r="AH573" s="90">
        <f t="shared" si="194"/>
        <v>192.76312264416887</v>
      </c>
      <c r="AI573" s="91">
        <f t="shared" si="202"/>
        <v>40.845959999999998</v>
      </c>
      <c r="AJ573" s="82">
        <f t="shared" si="195"/>
        <v>-15.526959999999999</v>
      </c>
      <c r="AK573" s="271">
        <f t="shared" si="203"/>
        <v>101</v>
      </c>
      <c r="AL573" s="271">
        <f>VLOOKUP(AK573,RevisedCalcs!$AE$65:$AJ$72,2,FALSE)</f>
        <v>3</v>
      </c>
      <c r="AM573" s="92" t="str">
        <f t="shared" si="196"/>
        <v>&lt;-20</v>
      </c>
      <c r="AN573" s="93">
        <f t="shared" si="197"/>
        <v>0</v>
      </c>
      <c r="AO573" s="93" t="str">
        <f t="shared" si="204"/>
        <v>o</v>
      </c>
      <c r="AP573" s="94" t="str">
        <f t="shared" si="198"/>
        <v/>
      </c>
      <c r="AQ573" s="224">
        <v>1</v>
      </c>
      <c r="AR573" s="214">
        <f t="shared" si="199"/>
        <v>0</v>
      </c>
      <c r="AS573" s="214">
        <f t="shared" si="205"/>
        <v>0</v>
      </c>
      <c r="AT573" s="282">
        <f t="shared" si="206"/>
        <v>0.39999999999999997</v>
      </c>
      <c r="AU573" s="268" t="str">
        <f>IF(F573&gt;0,RevisedCalcs!$AB$53*F573,"")</f>
        <v/>
      </c>
      <c r="AV573" s="268">
        <f>IF(AU573&lt;&gt;"","",SUMIFS(RevisedCalcs!$AF$6:$BN$6,RevisedCalcs!$AF$4:$BN$4,"&lt;="&amp;AT573)/10^3*VLOOKUP(AK573,RevisedCalcs!$AE$65:$AJ$72,6,FALSE))</f>
        <v>0</v>
      </c>
      <c r="AW573" s="270" t="str">
        <f ca="1">IF(AU573="","",IF(AR573=1,-AU573*OFFSET(RevisedCalcs!$AD$79,0,MATCH(E572*24*60,RevisedCalcs!$AE$80:$AI$80,1)),""))</f>
        <v/>
      </c>
      <c r="AX573" s="268">
        <f t="shared" ca="1" si="207"/>
        <v>0</v>
      </c>
    </row>
    <row r="574" spans="1:50" x14ac:dyDescent="0.3">
      <c r="A574" s="41" t="s">
        <v>833</v>
      </c>
      <c r="B574" s="42">
        <v>6</v>
      </c>
      <c r="C574" s="68" t="s">
        <v>240</v>
      </c>
      <c r="D574" s="95">
        <v>38684.809027777781</v>
      </c>
      <c r="E574" s="96">
        <v>1.622685185185185E-2</v>
      </c>
      <c r="F574" s="41">
        <v>6.4</v>
      </c>
      <c r="G574" s="41">
        <v>2</v>
      </c>
      <c r="H574" s="97">
        <v>8.3055555558530614E-2</v>
      </c>
      <c r="I574" s="98" t="s">
        <v>837</v>
      </c>
      <c r="J574" s="99">
        <v>119.6</v>
      </c>
      <c r="K574" s="100">
        <v>40510.809027777781</v>
      </c>
      <c r="L574" s="46">
        <v>118.4</v>
      </c>
      <c r="M574" s="101">
        <v>38684.828472222223</v>
      </c>
      <c r="N574" s="102">
        <v>-24</v>
      </c>
      <c r="O574" s="46">
        <v>118.4</v>
      </c>
      <c r="P574" s="57">
        <v>-24</v>
      </c>
      <c r="Q574" s="50">
        <v>1.9933333333333332</v>
      </c>
      <c r="R574" s="103">
        <v>118.4</v>
      </c>
      <c r="S574" s="104">
        <v>140.11796971891218</v>
      </c>
      <c r="T574" s="57">
        <v>192.2</v>
      </c>
      <c r="U574" s="105"/>
      <c r="V574" s="57">
        <v>142.4</v>
      </c>
      <c r="W574" s="57">
        <f t="shared" si="188"/>
        <v>2.2820302810878275</v>
      </c>
      <c r="X574" s="86">
        <f t="shared" si="189"/>
        <v>79.121400000000008</v>
      </c>
      <c r="Y574" s="86" t="str">
        <f t="shared" si="190"/>
        <v/>
      </c>
      <c r="Z574" s="44">
        <f t="shared" si="191"/>
        <v>0</v>
      </c>
      <c r="AA574" s="44" t="str">
        <f t="shared" si="192"/>
        <v>o</v>
      </c>
      <c r="AB574" s="89">
        <f t="shared" si="210"/>
        <v>63.278599999999997</v>
      </c>
      <c r="AC574" s="89">
        <f t="shared" si="210"/>
        <v>6.2087999999999965</v>
      </c>
      <c r="AD574" s="44">
        <f t="shared" si="193"/>
        <v>1</v>
      </c>
      <c r="AE574" s="44">
        <v>4.5999999999999996</v>
      </c>
      <c r="AF574" s="87">
        <f t="shared" si="200"/>
        <v>0</v>
      </c>
      <c r="AG574" s="44">
        <f t="shared" si="201"/>
        <v>0</v>
      </c>
      <c r="AH574" s="90">
        <f t="shared" si="194"/>
        <v>116.11796971891218</v>
      </c>
      <c r="AI574" s="91">
        <f t="shared" si="202"/>
        <v>39.278599999999997</v>
      </c>
      <c r="AJ574" s="82">
        <f t="shared" si="195"/>
        <v>-17.791200000000003</v>
      </c>
      <c r="AK574" s="271">
        <f t="shared" si="203"/>
        <v>105</v>
      </c>
      <c r="AL574" s="271">
        <f>VLOOKUP(AK574,RevisedCalcs!$AE$65:$AJ$72,2,FALSE)</f>
        <v>105</v>
      </c>
      <c r="AM574" s="92" t="str">
        <f t="shared" si="196"/>
        <v>&lt;-20</v>
      </c>
      <c r="AN574" s="93">
        <f t="shared" si="197"/>
        <v>0</v>
      </c>
      <c r="AO574" s="93" t="str">
        <f t="shared" si="204"/>
        <v>o</v>
      </c>
      <c r="AP574" s="94" t="str">
        <f t="shared" si="198"/>
        <v/>
      </c>
      <c r="AQ574" s="54">
        <v>0</v>
      </c>
      <c r="AR574" s="214">
        <f t="shared" si="199"/>
        <v>0</v>
      </c>
      <c r="AS574" s="214">
        <f t="shared" si="205"/>
        <v>0</v>
      </c>
      <c r="AT574" s="282">
        <f t="shared" si="206"/>
        <v>23.366666666666664</v>
      </c>
      <c r="AU574" s="268">
        <f>IF(F574&gt;0,RevisedCalcs!$AB$53*F574,"")</f>
        <v>0.892475219131454</v>
      </c>
      <c r="AV574" s="268" t="str">
        <f>IF(AU574&lt;&gt;"","",SUMIFS(RevisedCalcs!$AF$6:$BN$6,RevisedCalcs!$AF$4:$BN$4,"&lt;="&amp;AT574)/10^3*VLOOKUP(AK574,RevisedCalcs!$AE$65:$AJ$72,6,FALSE))</f>
        <v/>
      </c>
      <c r="AW574" s="270" t="str">
        <f ca="1">IF(AU574="","",IF(AR574=1,-AU574*OFFSET(RevisedCalcs!$AD$79,0,MATCH(E573*24*60,RevisedCalcs!$AE$80:$AI$80,1)),""))</f>
        <v/>
      </c>
      <c r="AX574" s="268">
        <f t="shared" ca="1" si="207"/>
        <v>0.892475219131454</v>
      </c>
    </row>
    <row r="575" spans="1:50" x14ac:dyDescent="0.3">
      <c r="A575" s="41" t="s">
        <v>833</v>
      </c>
      <c r="B575" s="42">
        <v>7</v>
      </c>
      <c r="C575" s="68" t="s">
        <v>242</v>
      </c>
      <c r="D575" s="95">
        <v>38685.39166666667</v>
      </c>
      <c r="E575" s="96">
        <v>7.6157407407407415E-3</v>
      </c>
      <c r="F575" s="41">
        <v>6.9</v>
      </c>
      <c r="G575" s="41">
        <v>3</v>
      </c>
      <c r="H575" s="97">
        <v>0.56641203703475185</v>
      </c>
      <c r="I575" s="98" t="s">
        <v>838</v>
      </c>
      <c r="J575" s="99">
        <v>815.63333333333333</v>
      </c>
      <c r="K575" s="100">
        <v>40511.39166666667</v>
      </c>
      <c r="L575" s="46">
        <v>48.2</v>
      </c>
      <c r="M575" s="101">
        <v>38685.411805555559</v>
      </c>
      <c r="N575" s="102">
        <v>-2.9</v>
      </c>
      <c r="O575" s="46">
        <v>48.2</v>
      </c>
      <c r="P575" s="57">
        <v>-2.9</v>
      </c>
      <c r="Q575" s="50">
        <v>13.593888888888889</v>
      </c>
      <c r="R575" s="103">
        <v>48.2</v>
      </c>
      <c r="S575" s="104">
        <v>9.0527309505482023</v>
      </c>
      <c r="T575" s="57">
        <v>194</v>
      </c>
      <c r="U575" s="105"/>
      <c r="V575" s="86">
        <v>51.1</v>
      </c>
      <c r="W575" s="86">
        <f t="shared" si="188"/>
        <v>42.047269049451799</v>
      </c>
      <c r="X575" s="86">
        <f t="shared" si="189"/>
        <v>1.7467599999999948</v>
      </c>
      <c r="Y575" s="86" t="str">
        <f t="shared" si="190"/>
        <v>Y</v>
      </c>
      <c r="Z575" s="88">
        <f t="shared" si="191"/>
        <v>1</v>
      </c>
      <c r="AA575" s="88" t="str">
        <f t="shared" si="192"/>
        <v>+</v>
      </c>
      <c r="AB575" s="89">
        <f t="shared" si="210"/>
        <v>52.846759999999996</v>
      </c>
      <c r="AC575" s="89">
        <f t="shared" si="210"/>
        <v>0.52023999999999981</v>
      </c>
      <c r="AD575" s="88">
        <f t="shared" si="193"/>
        <v>1</v>
      </c>
      <c r="AE575" s="88">
        <v>4.5999999999999996</v>
      </c>
      <c r="AF575" s="87">
        <f t="shared" si="200"/>
        <v>1</v>
      </c>
      <c r="AG575" s="88">
        <f t="shared" si="201"/>
        <v>1</v>
      </c>
      <c r="AH575" s="90">
        <f t="shared" si="194"/>
        <v>6.152730950548202</v>
      </c>
      <c r="AI575" s="91">
        <f t="shared" si="202"/>
        <v>49.946759999999998</v>
      </c>
      <c r="AJ575" s="82">
        <f t="shared" si="195"/>
        <v>-2.3797600000000001</v>
      </c>
      <c r="AK575" s="271">
        <f t="shared" si="203"/>
        <v>108</v>
      </c>
      <c r="AL575" s="271">
        <f>VLOOKUP(AK575,RevisedCalcs!$AE$65:$AJ$72,2,FALSE)</f>
        <v>720</v>
      </c>
      <c r="AM575" s="92" t="str">
        <f t="shared" si="196"/>
        <v>-10 to 0</v>
      </c>
      <c r="AN575" s="93">
        <f t="shared" si="197"/>
        <v>1</v>
      </c>
      <c r="AO575" s="93" t="str">
        <f t="shared" si="204"/>
        <v>+</v>
      </c>
      <c r="AP575" s="94" t="str">
        <f t="shared" si="198"/>
        <v/>
      </c>
      <c r="AQ575" s="54">
        <v>0</v>
      </c>
      <c r="AR575" s="214">
        <f t="shared" si="199"/>
        <v>0</v>
      </c>
      <c r="AS575" s="214">
        <f t="shared" si="205"/>
        <v>0</v>
      </c>
      <c r="AT575" s="282">
        <f t="shared" si="206"/>
        <v>10.966666666666667</v>
      </c>
      <c r="AU575" s="268">
        <f>IF(F575&gt;0,RevisedCalcs!$AB$53*F575,"")</f>
        <v>0.96219984562609884</v>
      </c>
      <c r="AV575" s="268" t="str">
        <f>IF(AU575&lt;&gt;"","",SUMIFS(RevisedCalcs!$AF$6:$BN$6,RevisedCalcs!$AF$4:$BN$4,"&lt;="&amp;AT575)/10^3*VLOOKUP(AK575,RevisedCalcs!$AE$65:$AJ$72,6,FALSE))</f>
        <v/>
      </c>
      <c r="AW575" s="270" t="str">
        <f ca="1">IF(AU575="","",IF(AR575=1,-AU575*OFFSET(RevisedCalcs!$AD$79,0,MATCH(E574*24*60,RevisedCalcs!$AE$80:$AI$80,1)),""))</f>
        <v/>
      </c>
      <c r="AX575" s="268">
        <f t="shared" ca="1" si="207"/>
        <v>0.96219984562609884</v>
      </c>
    </row>
    <row r="576" spans="1:50" x14ac:dyDescent="0.3">
      <c r="A576" s="41" t="s">
        <v>833</v>
      </c>
      <c r="B576" s="42">
        <v>8</v>
      </c>
      <c r="C576" s="68" t="s">
        <v>244</v>
      </c>
      <c r="D576" s="95">
        <v>38685.458333333336</v>
      </c>
      <c r="E576" s="96">
        <v>5.4513888888888884E-3</v>
      </c>
      <c r="F576" s="41">
        <v>2.7</v>
      </c>
      <c r="G576" s="41">
        <v>3</v>
      </c>
      <c r="H576" s="97">
        <v>5.9050925927294884E-2</v>
      </c>
      <c r="I576" s="98" t="s">
        <v>839</v>
      </c>
      <c r="J576" s="99">
        <v>85.033333333333331</v>
      </c>
      <c r="K576" s="100">
        <v>40511.458333333336</v>
      </c>
      <c r="L576" s="46">
        <v>105.8</v>
      </c>
      <c r="M576" s="101">
        <v>38685.453472222223</v>
      </c>
      <c r="N576" s="102">
        <v>-2.9</v>
      </c>
      <c r="O576" s="46">
        <v>105.8</v>
      </c>
      <c r="P576" s="57">
        <v>-2.9</v>
      </c>
      <c r="Q576" s="50">
        <v>1.4172222222222222</v>
      </c>
      <c r="R576" s="103">
        <v>105.8</v>
      </c>
      <c r="S576" s="104">
        <v>142.96339500351903</v>
      </c>
      <c r="T576" s="57">
        <v>188.6</v>
      </c>
      <c r="U576" s="105"/>
      <c r="V576" s="57">
        <v>108.7</v>
      </c>
      <c r="W576" s="57">
        <f t="shared" si="188"/>
        <v>34.263395003519022</v>
      </c>
      <c r="X576" s="86">
        <f t="shared" si="189"/>
        <v>55.853240000000007</v>
      </c>
      <c r="Y576" s="86" t="str">
        <f t="shared" si="190"/>
        <v/>
      </c>
      <c r="Z576" s="44">
        <f t="shared" si="191"/>
        <v>0</v>
      </c>
      <c r="AA576" s="44" t="str">
        <f t="shared" si="192"/>
        <v>o</v>
      </c>
      <c r="AB576" s="89">
        <f t="shared" si="210"/>
        <v>52.846759999999996</v>
      </c>
      <c r="AC576" s="89">
        <f t="shared" si="210"/>
        <v>0.52023999999999981</v>
      </c>
      <c r="AD576" s="44">
        <f t="shared" si="193"/>
        <v>1</v>
      </c>
      <c r="AE576" s="44">
        <v>4.5999999999999996</v>
      </c>
      <c r="AF576" s="87">
        <f t="shared" si="200"/>
        <v>0</v>
      </c>
      <c r="AG576" s="44">
        <f t="shared" si="201"/>
        <v>0</v>
      </c>
      <c r="AH576" s="90">
        <f t="shared" si="194"/>
        <v>140.06339500351902</v>
      </c>
      <c r="AI576" s="91">
        <f t="shared" si="202"/>
        <v>49.946759999999998</v>
      </c>
      <c r="AJ576" s="82">
        <f t="shared" si="195"/>
        <v>-2.3797600000000001</v>
      </c>
      <c r="AK576" s="271">
        <f t="shared" si="203"/>
        <v>104</v>
      </c>
      <c r="AL576" s="271">
        <f>VLOOKUP(AK576,RevisedCalcs!$AE$65:$AJ$72,2,FALSE)</f>
        <v>75</v>
      </c>
      <c r="AM576" s="92" t="str">
        <f t="shared" si="196"/>
        <v>-10 to 0</v>
      </c>
      <c r="AN576" s="93">
        <f t="shared" si="197"/>
        <v>0</v>
      </c>
      <c r="AO576" s="93" t="str">
        <f t="shared" si="204"/>
        <v>o</v>
      </c>
      <c r="AP576" s="94" t="str">
        <f t="shared" si="198"/>
        <v/>
      </c>
      <c r="AQ576" s="54">
        <v>0</v>
      </c>
      <c r="AR576" s="214">
        <f t="shared" si="199"/>
        <v>0</v>
      </c>
      <c r="AS576" s="214">
        <f t="shared" si="205"/>
        <v>0</v>
      </c>
      <c r="AT576" s="282">
        <f t="shared" si="206"/>
        <v>7.85</v>
      </c>
      <c r="AU576" s="268">
        <f>IF(F576&gt;0,RevisedCalcs!$AB$53*F576,"")</f>
        <v>0.37651298307108216</v>
      </c>
      <c r="AV576" s="268" t="str">
        <f>IF(AU576&lt;&gt;"","",SUMIFS(RevisedCalcs!$AF$6:$BN$6,RevisedCalcs!$AF$4:$BN$4,"&lt;="&amp;AT576)/10^3*VLOOKUP(AK576,RevisedCalcs!$AE$65:$AJ$72,6,FALSE))</f>
        <v/>
      </c>
      <c r="AW576" s="270" t="str">
        <f ca="1">IF(AU576="","",IF(AR576=1,-AU576*OFFSET(RevisedCalcs!$AD$79,0,MATCH(E575*24*60,RevisedCalcs!$AE$80:$AI$80,1)),""))</f>
        <v/>
      </c>
      <c r="AX576" s="268">
        <f t="shared" ca="1" si="207"/>
        <v>0.37651298307108216</v>
      </c>
    </row>
    <row r="577" spans="1:50" x14ac:dyDescent="0.3">
      <c r="A577" s="41" t="s">
        <v>833</v>
      </c>
      <c r="B577" s="42">
        <v>9</v>
      </c>
      <c r="C577" s="68" t="s">
        <v>245</v>
      </c>
      <c r="D577" s="95">
        <v>38685.467361111114</v>
      </c>
      <c r="E577" s="96">
        <v>6.0995370370370361E-3</v>
      </c>
      <c r="F577" s="41">
        <v>3.1</v>
      </c>
      <c r="G577" s="41">
        <v>3</v>
      </c>
      <c r="H577" s="97">
        <v>3.5763888881774619E-3</v>
      </c>
      <c r="I577" s="98" t="s">
        <v>840</v>
      </c>
      <c r="J577" s="99">
        <v>5.15</v>
      </c>
      <c r="K577" s="100">
        <v>40511.467361111114</v>
      </c>
      <c r="L577" s="46">
        <v>181.4</v>
      </c>
      <c r="M577" s="101">
        <v>38685.453472222223</v>
      </c>
      <c r="N577" s="102">
        <v>-2.9</v>
      </c>
      <c r="O577" s="46">
        <v>181.4</v>
      </c>
      <c r="P577" s="57">
        <v>-2.9</v>
      </c>
      <c r="Q577" s="50">
        <v>8.5833333333333345E-2</v>
      </c>
      <c r="R577" s="103">
        <v>181.4</v>
      </c>
      <c r="S577" s="104">
        <v>187.82312038533678</v>
      </c>
      <c r="T577" s="57">
        <v>190.4</v>
      </c>
      <c r="U577" s="105"/>
      <c r="V577" s="57">
        <v>184.3</v>
      </c>
      <c r="W577" s="57">
        <f t="shared" si="188"/>
        <v>3.5231203853367674</v>
      </c>
      <c r="X577" s="86">
        <f t="shared" si="189"/>
        <v>131.45324000000002</v>
      </c>
      <c r="Y577" s="86" t="str">
        <f t="shared" si="190"/>
        <v/>
      </c>
      <c r="Z577" s="44">
        <f t="shared" si="191"/>
        <v>0</v>
      </c>
      <c r="AA577" s="44" t="str">
        <f t="shared" si="192"/>
        <v>o</v>
      </c>
      <c r="AB577" s="89">
        <f t="shared" si="210"/>
        <v>52.846759999999996</v>
      </c>
      <c r="AC577" s="89">
        <f t="shared" si="210"/>
        <v>0.52023999999999981</v>
      </c>
      <c r="AD577" s="44">
        <f t="shared" si="193"/>
        <v>1</v>
      </c>
      <c r="AE577" s="44">
        <v>4.5999999999999996</v>
      </c>
      <c r="AF577" s="87">
        <f t="shared" si="200"/>
        <v>0</v>
      </c>
      <c r="AG577" s="44">
        <f t="shared" si="201"/>
        <v>0</v>
      </c>
      <c r="AH577" s="90">
        <f t="shared" si="194"/>
        <v>184.92312038533677</v>
      </c>
      <c r="AI577" s="91">
        <f t="shared" si="202"/>
        <v>49.946759999999998</v>
      </c>
      <c r="AJ577" s="82">
        <f t="shared" si="195"/>
        <v>-2.3797600000000001</v>
      </c>
      <c r="AK577" s="271">
        <f t="shared" si="203"/>
        <v>101</v>
      </c>
      <c r="AL577" s="271">
        <f>VLOOKUP(AK577,RevisedCalcs!$AE$65:$AJ$72,2,FALSE)</f>
        <v>3</v>
      </c>
      <c r="AM577" s="92" t="str">
        <f t="shared" si="196"/>
        <v>-10 to 0</v>
      </c>
      <c r="AN577" s="93">
        <f t="shared" si="197"/>
        <v>0</v>
      </c>
      <c r="AO577" s="93" t="str">
        <f t="shared" si="204"/>
        <v>o</v>
      </c>
      <c r="AP577" s="94" t="str">
        <f t="shared" si="198"/>
        <v/>
      </c>
      <c r="AQ577" s="54">
        <v>0</v>
      </c>
      <c r="AR577" s="214">
        <f t="shared" si="199"/>
        <v>0</v>
      </c>
      <c r="AS577" s="214">
        <f t="shared" si="205"/>
        <v>0</v>
      </c>
      <c r="AT577" s="282">
        <f t="shared" si="206"/>
        <v>8.7833333333333332</v>
      </c>
      <c r="AU577" s="268">
        <f>IF(F577&gt;0,RevisedCalcs!$AB$53*F577,"")</f>
        <v>0.43229268426679801</v>
      </c>
      <c r="AV577" s="268" t="str">
        <f>IF(AU577&lt;&gt;"","",SUMIFS(RevisedCalcs!$AF$6:$BN$6,RevisedCalcs!$AF$4:$BN$4,"&lt;="&amp;AT577)/10^3*VLOOKUP(AK577,RevisedCalcs!$AE$65:$AJ$72,6,FALSE))</f>
        <v/>
      </c>
      <c r="AW577" s="270" t="str">
        <f ca="1">IF(AU577="","",IF(AR577=1,-AU577*OFFSET(RevisedCalcs!$AD$79,0,MATCH(E576*24*60,RevisedCalcs!$AE$80:$AI$80,1)),""))</f>
        <v/>
      </c>
      <c r="AX577" s="268">
        <f t="shared" ca="1" si="207"/>
        <v>0.43229268426679801</v>
      </c>
    </row>
    <row r="578" spans="1:50" x14ac:dyDescent="0.3">
      <c r="A578" s="41" t="s">
        <v>833</v>
      </c>
      <c r="B578" s="42">
        <v>10</v>
      </c>
      <c r="C578" s="68" t="s">
        <v>247</v>
      </c>
      <c r="D578" s="95">
        <v>38685.618750000001</v>
      </c>
      <c r="E578" s="96">
        <v>6.7245370370370367E-3</v>
      </c>
      <c r="F578" s="41">
        <v>0.6</v>
      </c>
      <c r="G578" s="41">
        <v>3</v>
      </c>
      <c r="H578" s="97">
        <v>0.14528935185080627</v>
      </c>
      <c r="I578" s="98" t="s">
        <v>841</v>
      </c>
      <c r="J578" s="99">
        <v>209.21666666666667</v>
      </c>
      <c r="K578" s="100">
        <v>40511.618750000001</v>
      </c>
      <c r="L578" s="46">
        <v>62.6</v>
      </c>
      <c r="M578" s="101">
        <v>38685.620138888888</v>
      </c>
      <c r="N578" s="102">
        <v>1</v>
      </c>
      <c r="O578" s="46">
        <v>62.6</v>
      </c>
      <c r="P578" s="57">
        <v>1</v>
      </c>
      <c r="Q578" s="50">
        <v>3.4869444444444446</v>
      </c>
      <c r="R578" s="103">
        <v>62.6</v>
      </c>
      <c r="S578" s="104">
        <v>86.165214759169302</v>
      </c>
      <c r="T578" s="57">
        <v>158</v>
      </c>
      <c r="U578" s="105"/>
      <c r="V578" s="57">
        <v>61.6</v>
      </c>
      <c r="W578" s="57">
        <f t="shared" si="188"/>
        <v>24.565214759169301</v>
      </c>
      <c r="X578" s="86">
        <f t="shared" si="189"/>
        <v>10.681400000000004</v>
      </c>
      <c r="Y578" s="86" t="str">
        <f t="shared" si="190"/>
        <v/>
      </c>
      <c r="Z578" s="44">
        <f t="shared" si="191"/>
        <v>1</v>
      </c>
      <c r="AA578" s="44" t="str">
        <f t="shared" si="192"/>
        <v>+</v>
      </c>
      <c r="AB578" s="89">
        <f t="shared" si="210"/>
        <v>50.918599999999998</v>
      </c>
      <c r="AC578" s="89">
        <f t="shared" si="210"/>
        <v>-0.53119999999999989</v>
      </c>
      <c r="AD578" s="44">
        <f t="shared" si="193"/>
        <v>1</v>
      </c>
      <c r="AE578" s="44">
        <v>4.5999999999999996</v>
      </c>
      <c r="AF578" s="87">
        <f t="shared" si="200"/>
        <v>0</v>
      </c>
      <c r="AG578" s="44">
        <f t="shared" si="201"/>
        <v>0</v>
      </c>
      <c r="AH578" s="90">
        <f t="shared" si="194"/>
        <v>87.165214759169302</v>
      </c>
      <c r="AI578" s="91">
        <f t="shared" si="202"/>
        <v>51.918599999999998</v>
      </c>
      <c r="AJ578" s="82">
        <f t="shared" si="195"/>
        <v>0.46880000000000011</v>
      </c>
      <c r="AK578" s="271">
        <f t="shared" si="203"/>
        <v>106</v>
      </c>
      <c r="AL578" s="271">
        <f>VLOOKUP(AK578,RevisedCalcs!$AE$65:$AJ$72,2,FALSE)</f>
        <v>240</v>
      </c>
      <c r="AM578" s="92" t="str">
        <f t="shared" si="196"/>
        <v>0 to 10</v>
      </c>
      <c r="AN578" s="93">
        <f t="shared" si="197"/>
        <v>1</v>
      </c>
      <c r="AO578" s="93" t="str">
        <f t="shared" si="204"/>
        <v>+</v>
      </c>
      <c r="AP578" s="94" t="str">
        <f t="shared" si="198"/>
        <v/>
      </c>
      <c r="AQ578" s="54">
        <v>0</v>
      </c>
      <c r="AR578" s="214">
        <f t="shared" si="199"/>
        <v>0</v>
      </c>
      <c r="AS578" s="214">
        <f t="shared" si="205"/>
        <v>0</v>
      </c>
      <c r="AT578" s="282">
        <f t="shared" si="206"/>
        <v>9.6833333333333336</v>
      </c>
      <c r="AU578" s="268">
        <f>IF(F578&gt;0,RevisedCalcs!$AB$53*F578,"")</f>
        <v>8.3669551793573799E-2</v>
      </c>
      <c r="AV578" s="268" t="str">
        <f>IF(AU578&lt;&gt;"","",SUMIFS(RevisedCalcs!$AF$6:$BN$6,RevisedCalcs!$AF$4:$BN$4,"&lt;="&amp;AT578)/10^3*VLOOKUP(AK578,RevisedCalcs!$AE$65:$AJ$72,6,FALSE))</f>
        <v/>
      </c>
      <c r="AW578" s="270" t="str">
        <f ca="1">IF(AU578="","",IF(AR578=1,-AU578*OFFSET(RevisedCalcs!$AD$79,0,MATCH(E577*24*60,RevisedCalcs!$AE$80:$AI$80,1)),""))</f>
        <v/>
      </c>
      <c r="AX578" s="268">
        <f t="shared" ca="1" si="207"/>
        <v>8.3669551793573799E-2</v>
      </c>
    </row>
    <row r="579" spans="1:50" x14ac:dyDescent="0.3">
      <c r="A579" s="41" t="s">
        <v>833</v>
      </c>
      <c r="B579" s="42">
        <v>11</v>
      </c>
      <c r="C579" s="68" t="s">
        <v>249</v>
      </c>
      <c r="D579" s="95">
        <v>38685.627083333333</v>
      </c>
      <c r="E579" s="96">
        <v>2.685185185185185E-3</v>
      </c>
      <c r="F579" s="41">
        <v>0.6</v>
      </c>
      <c r="G579" s="41">
        <v>3</v>
      </c>
      <c r="H579" s="97">
        <v>1.6087962940218858E-3</v>
      </c>
      <c r="I579" s="98" t="s">
        <v>842</v>
      </c>
      <c r="J579" s="99">
        <v>2.3166666666666664</v>
      </c>
      <c r="K579" s="100">
        <v>40511.627083333333</v>
      </c>
      <c r="L579" s="46">
        <v>158</v>
      </c>
      <c r="M579" s="101">
        <v>38685.620138888888</v>
      </c>
      <c r="N579" s="102">
        <v>1</v>
      </c>
      <c r="O579" s="46">
        <v>158</v>
      </c>
      <c r="P579" s="57">
        <v>1</v>
      </c>
      <c r="Q579" s="50">
        <v>3.861111111111111E-2</v>
      </c>
      <c r="R579" s="103">
        <v>158</v>
      </c>
      <c r="S579" s="104">
        <v>155.63674441142837</v>
      </c>
      <c r="T579" s="57">
        <v>177.8</v>
      </c>
      <c r="U579" s="105"/>
      <c r="V579" s="57">
        <v>157</v>
      </c>
      <c r="W579" s="57">
        <f t="shared" si="188"/>
        <v>1.3632555885716329</v>
      </c>
      <c r="X579" s="86">
        <f t="shared" si="189"/>
        <v>106.0814</v>
      </c>
      <c r="Y579" s="86" t="str">
        <f t="shared" si="190"/>
        <v/>
      </c>
      <c r="Z579" s="44">
        <f t="shared" si="191"/>
        <v>0</v>
      </c>
      <c r="AA579" s="44" t="str">
        <f t="shared" si="192"/>
        <v>o</v>
      </c>
      <c r="AB579" s="89">
        <f t="shared" si="210"/>
        <v>50.918599999999998</v>
      </c>
      <c r="AC579" s="89">
        <f t="shared" si="210"/>
        <v>-0.53119999999999989</v>
      </c>
      <c r="AD579" s="44">
        <f t="shared" si="193"/>
        <v>1</v>
      </c>
      <c r="AE579" s="44">
        <v>4.5999999999999996</v>
      </c>
      <c r="AF579" s="87">
        <f t="shared" si="200"/>
        <v>0</v>
      </c>
      <c r="AG579" s="44">
        <f t="shared" si="201"/>
        <v>0</v>
      </c>
      <c r="AH579" s="90">
        <f t="shared" si="194"/>
        <v>156.63674441142837</v>
      </c>
      <c r="AI579" s="91">
        <f t="shared" si="202"/>
        <v>51.918599999999998</v>
      </c>
      <c r="AJ579" s="82">
        <f t="shared" si="195"/>
        <v>0.46880000000000011</v>
      </c>
      <c r="AK579" s="271">
        <f t="shared" si="203"/>
        <v>101</v>
      </c>
      <c r="AL579" s="271">
        <f>VLOOKUP(AK579,RevisedCalcs!$AE$65:$AJ$72,2,FALSE)</f>
        <v>3</v>
      </c>
      <c r="AM579" s="92" t="str">
        <f t="shared" si="196"/>
        <v>0 to 10</v>
      </c>
      <c r="AN579" s="93">
        <f t="shared" si="197"/>
        <v>0</v>
      </c>
      <c r="AO579" s="93" t="str">
        <f t="shared" si="204"/>
        <v>o</v>
      </c>
      <c r="AP579" s="94" t="str">
        <f t="shared" si="198"/>
        <v/>
      </c>
      <c r="AQ579" s="54">
        <v>0</v>
      </c>
      <c r="AR579" s="214">
        <f t="shared" si="199"/>
        <v>0</v>
      </c>
      <c r="AS579" s="214">
        <f t="shared" si="205"/>
        <v>0</v>
      </c>
      <c r="AT579" s="282">
        <f t="shared" si="206"/>
        <v>3.8666666666666667</v>
      </c>
      <c r="AU579" s="268">
        <f>IF(F579&gt;0,RevisedCalcs!$AB$53*F579,"")</f>
        <v>8.3669551793573799E-2</v>
      </c>
      <c r="AV579" s="268" t="str">
        <f>IF(AU579&lt;&gt;"","",SUMIFS(RevisedCalcs!$AF$6:$BN$6,RevisedCalcs!$AF$4:$BN$4,"&lt;="&amp;AT579)/10^3*VLOOKUP(AK579,RevisedCalcs!$AE$65:$AJ$72,6,FALSE))</f>
        <v/>
      </c>
      <c r="AW579" s="270" t="str">
        <f ca="1">IF(AU579="","",IF(AR579=1,-AU579*OFFSET(RevisedCalcs!$AD$79,0,MATCH(E578*24*60,RevisedCalcs!$AE$80:$AI$80,1)),""))</f>
        <v/>
      </c>
      <c r="AX579" s="268">
        <f t="shared" ca="1" si="207"/>
        <v>8.3669551793573799E-2</v>
      </c>
    </row>
    <row r="580" spans="1:50" x14ac:dyDescent="0.3">
      <c r="A580" s="41" t="s">
        <v>833</v>
      </c>
      <c r="B580" s="42">
        <v>12</v>
      </c>
      <c r="C580" s="68" t="s">
        <v>251</v>
      </c>
      <c r="D580" s="95">
        <v>38685.811805555553</v>
      </c>
      <c r="E580" s="96">
        <v>1.4560185185185183E-2</v>
      </c>
      <c r="F580" s="41">
        <v>6.5</v>
      </c>
      <c r="G580" s="41">
        <v>3</v>
      </c>
      <c r="H580" s="97">
        <v>0.18203703703329666</v>
      </c>
      <c r="I580" s="98" t="s">
        <v>843</v>
      </c>
      <c r="J580" s="99">
        <v>262.13333333333333</v>
      </c>
      <c r="K580" s="100">
        <v>40511.811805555553</v>
      </c>
      <c r="L580" s="46">
        <v>42.8</v>
      </c>
      <c r="M580" s="101">
        <v>38685.80972222222</v>
      </c>
      <c r="N580" s="102">
        <v>3.2</v>
      </c>
      <c r="O580" s="46">
        <v>42.8</v>
      </c>
      <c r="P580" s="57">
        <v>3.2</v>
      </c>
      <c r="Q580" s="50">
        <v>4.3688888888888888</v>
      </c>
      <c r="R580" s="103">
        <v>42.8</v>
      </c>
      <c r="S580" s="104">
        <v>65.085292991893937</v>
      </c>
      <c r="T580" s="57">
        <v>190.4</v>
      </c>
      <c r="U580" s="105"/>
      <c r="V580" s="57">
        <v>39.599999999999994</v>
      </c>
      <c r="W580" s="57">
        <f t="shared" si="188"/>
        <v>25.485292991893942</v>
      </c>
      <c r="X580" s="86">
        <f t="shared" si="189"/>
        <v>10.230919999999998</v>
      </c>
      <c r="Y580" s="86" t="str">
        <f t="shared" si="190"/>
        <v/>
      </c>
      <c r="Z580" s="44">
        <f t="shared" si="191"/>
        <v>1</v>
      </c>
      <c r="AA580" s="44" t="str">
        <f t="shared" si="192"/>
        <v>+</v>
      </c>
      <c r="AB580" s="89">
        <f t="shared" si="210"/>
        <v>49.830919999999992</v>
      </c>
      <c r="AC580" s="89">
        <f t="shared" si="210"/>
        <v>-1.12432</v>
      </c>
      <c r="AD580" s="44">
        <f t="shared" si="193"/>
        <v>1</v>
      </c>
      <c r="AE580" s="44">
        <v>4.5999999999999996</v>
      </c>
      <c r="AF580" s="87">
        <f t="shared" si="200"/>
        <v>0</v>
      </c>
      <c r="AG580" s="44">
        <f t="shared" si="201"/>
        <v>0</v>
      </c>
      <c r="AH580" s="90">
        <f t="shared" si="194"/>
        <v>68.28529299189394</v>
      </c>
      <c r="AI580" s="91">
        <f t="shared" si="202"/>
        <v>53.030919999999995</v>
      </c>
      <c r="AJ580" s="82">
        <f t="shared" si="195"/>
        <v>2.0756800000000002</v>
      </c>
      <c r="AK580" s="271">
        <f t="shared" si="203"/>
        <v>106</v>
      </c>
      <c r="AL580" s="271">
        <f>VLOOKUP(AK580,RevisedCalcs!$AE$65:$AJ$72,2,FALSE)</f>
        <v>240</v>
      </c>
      <c r="AM580" s="92" t="str">
        <f t="shared" si="196"/>
        <v>0 to 10</v>
      </c>
      <c r="AN580" s="93">
        <f t="shared" si="197"/>
        <v>1</v>
      </c>
      <c r="AO580" s="93" t="str">
        <f t="shared" si="204"/>
        <v>+</v>
      </c>
      <c r="AP580" s="94" t="str">
        <f t="shared" si="198"/>
        <v/>
      </c>
      <c r="AQ580" s="54">
        <v>0</v>
      </c>
      <c r="AR580" s="214">
        <f t="shared" si="199"/>
        <v>0</v>
      </c>
      <c r="AS580" s="214">
        <f t="shared" si="205"/>
        <v>0</v>
      </c>
      <c r="AT580" s="282">
        <f t="shared" si="206"/>
        <v>20.966666666666665</v>
      </c>
      <c r="AU580" s="268">
        <f>IF(F580&gt;0,RevisedCalcs!$AB$53*F580,"")</f>
        <v>0.90642014443038288</v>
      </c>
      <c r="AV580" s="268" t="str">
        <f>IF(AU580&lt;&gt;"","",SUMIFS(RevisedCalcs!$AF$6:$BN$6,RevisedCalcs!$AF$4:$BN$4,"&lt;="&amp;AT580)/10^3*VLOOKUP(AK580,RevisedCalcs!$AE$65:$AJ$72,6,FALSE))</f>
        <v/>
      </c>
      <c r="AW580" s="270" t="str">
        <f ca="1">IF(AU580="","",IF(AR580=1,-AU580*OFFSET(RevisedCalcs!$AD$79,0,MATCH(E579*24*60,RevisedCalcs!$AE$80:$AI$80,1)),""))</f>
        <v/>
      </c>
      <c r="AX580" s="268">
        <f t="shared" ca="1" si="207"/>
        <v>0.90642014443038288</v>
      </c>
    </row>
    <row r="581" spans="1:50" x14ac:dyDescent="0.3">
      <c r="A581" s="41" t="s">
        <v>833</v>
      </c>
      <c r="B581" s="42">
        <v>13</v>
      </c>
      <c r="C581" s="68" t="s">
        <v>253</v>
      </c>
      <c r="D581" s="95">
        <v>38686.393750000003</v>
      </c>
      <c r="E581" s="96">
        <v>6.851851851851852E-3</v>
      </c>
      <c r="F581" s="41">
        <v>6.5</v>
      </c>
      <c r="G581" s="41">
        <v>4</v>
      </c>
      <c r="H581" s="97">
        <v>0.56738425926596392</v>
      </c>
      <c r="I581" s="98" t="s">
        <v>844</v>
      </c>
      <c r="J581" s="99">
        <v>817.0333333333333</v>
      </c>
      <c r="K581" s="100">
        <v>40512.393750000003</v>
      </c>
      <c r="L581" s="46">
        <v>50</v>
      </c>
      <c r="M581" s="101">
        <v>38686.382638888892</v>
      </c>
      <c r="N581" s="102">
        <v>3.2</v>
      </c>
      <c r="O581" s="46">
        <v>50</v>
      </c>
      <c r="P581" s="57">
        <v>3.2</v>
      </c>
      <c r="Q581" s="50">
        <v>13.617222222222221</v>
      </c>
      <c r="R581" s="103">
        <v>50</v>
      </c>
      <c r="S581" s="104">
        <v>8.6405090701938043</v>
      </c>
      <c r="T581" s="57">
        <v>192.2</v>
      </c>
      <c r="U581" s="105"/>
      <c r="V581" s="86">
        <v>46.8</v>
      </c>
      <c r="W581" s="86">
        <f t="shared" si="188"/>
        <v>38.159490929806196</v>
      </c>
      <c r="X581" s="86">
        <f t="shared" si="189"/>
        <v>3.0309199999999947</v>
      </c>
      <c r="Y581" s="86" t="str">
        <f t="shared" si="190"/>
        <v>Y</v>
      </c>
      <c r="Z581" s="88">
        <f t="shared" si="191"/>
        <v>1</v>
      </c>
      <c r="AA581" s="88" t="str">
        <f t="shared" si="192"/>
        <v>+</v>
      </c>
      <c r="AB581" s="89">
        <f t="shared" si="210"/>
        <v>49.830919999999992</v>
      </c>
      <c r="AC581" s="89">
        <f t="shared" si="210"/>
        <v>-1.12432</v>
      </c>
      <c r="AD581" s="88">
        <f t="shared" si="193"/>
        <v>1</v>
      </c>
      <c r="AE581" s="88">
        <v>4.5999999999999996</v>
      </c>
      <c r="AF581" s="87">
        <f t="shared" si="200"/>
        <v>1</v>
      </c>
      <c r="AG581" s="88">
        <f t="shared" si="201"/>
        <v>1</v>
      </c>
      <c r="AH581" s="90">
        <f t="shared" si="194"/>
        <v>11.840509070193804</v>
      </c>
      <c r="AI581" s="91">
        <f t="shared" si="202"/>
        <v>53.030919999999995</v>
      </c>
      <c r="AJ581" s="82">
        <f t="shared" si="195"/>
        <v>2.0756800000000002</v>
      </c>
      <c r="AK581" s="271">
        <f t="shared" si="203"/>
        <v>108</v>
      </c>
      <c r="AL581" s="271">
        <f>VLOOKUP(AK581,RevisedCalcs!$AE$65:$AJ$72,2,FALSE)</f>
        <v>720</v>
      </c>
      <c r="AM581" s="92" t="str">
        <f t="shared" si="196"/>
        <v>0 to 10</v>
      </c>
      <c r="AN581" s="93">
        <f t="shared" si="197"/>
        <v>1</v>
      </c>
      <c r="AO581" s="93" t="str">
        <f t="shared" si="204"/>
        <v>+</v>
      </c>
      <c r="AP581" s="94" t="str">
        <f t="shared" si="198"/>
        <v/>
      </c>
      <c r="AQ581" s="54">
        <v>0</v>
      </c>
      <c r="AR581" s="214">
        <f t="shared" si="199"/>
        <v>0</v>
      </c>
      <c r="AS581" s="214">
        <f t="shared" si="205"/>
        <v>0</v>
      </c>
      <c r="AT581" s="282">
        <f t="shared" si="206"/>
        <v>9.8666666666666671</v>
      </c>
      <c r="AU581" s="268">
        <f>IF(F581&gt;0,RevisedCalcs!$AB$53*F581,"")</f>
        <v>0.90642014443038288</v>
      </c>
      <c r="AV581" s="268" t="str">
        <f>IF(AU581&lt;&gt;"","",SUMIFS(RevisedCalcs!$AF$6:$BN$6,RevisedCalcs!$AF$4:$BN$4,"&lt;="&amp;AT581)/10^3*VLOOKUP(AK581,RevisedCalcs!$AE$65:$AJ$72,6,FALSE))</f>
        <v/>
      </c>
      <c r="AW581" s="270" t="str">
        <f ca="1">IF(AU581="","",IF(AR581=1,-AU581*OFFSET(RevisedCalcs!$AD$79,0,MATCH(E580*24*60,RevisedCalcs!$AE$80:$AI$80,1)),""))</f>
        <v/>
      </c>
      <c r="AX581" s="268">
        <f t="shared" ca="1" si="207"/>
        <v>0.90642014443038288</v>
      </c>
    </row>
    <row r="582" spans="1:50" x14ac:dyDescent="0.3">
      <c r="A582" s="41" t="s">
        <v>833</v>
      </c>
      <c r="B582" s="42">
        <v>14</v>
      </c>
      <c r="C582" s="68" t="s">
        <v>255</v>
      </c>
      <c r="D582" s="95">
        <v>38686.813888888886</v>
      </c>
      <c r="E582" s="96">
        <v>1.2361111111111113E-2</v>
      </c>
      <c r="F582" s="41">
        <v>6.6</v>
      </c>
      <c r="G582" s="41">
        <v>4</v>
      </c>
      <c r="H582" s="97">
        <v>0.41328703703038627</v>
      </c>
      <c r="I582" s="98" t="s">
        <v>845</v>
      </c>
      <c r="J582" s="99">
        <v>595.13333333333333</v>
      </c>
      <c r="K582" s="100">
        <v>40512.813888888886</v>
      </c>
      <c r="L582" s="46">
        <v>19.399999999999999</v>
      </c>
      <c r="M582" s="101">
        <v>38686.828472222223</v>
      </c>
      <c r="N582" s="106">
        <v>1.0000000000000001E-5</v>
      </c>
      <c r="O582" s="46">
        <v>19.399999999999999</v>
      </c>
      <c r="P582" s="57">
        <v>0</v>
      </c>
      <c r="Q582" s="50">
        <v>9.9188888888888886</v>
      </c>
      <c r="R582" s="103">
        <v>19.399999999999999</v>
      </c>
      <c r="S582" s="104">
        <v>20.45365051324853</v>
      </c>
      <c r="T582" s="57">
        <v>190.4</v>
      </c>
      <c r="U582" s="105"/>
      <c r="V582" s="86">
        <v>19.399999999999999</v>
      </c>
      <c r="W582" s="86">
        <f t="shared" si="188"/>
        <v>1.053650513248531</v>
      </c>
      <c r="X582" s="86">
        <f t="shared" si="189"/>
        <v>32.012995055999994</v>
      </c>
      <c r="Y582" s="86" t="str">
        <f t="shared" si="190"/>
        <v/>
      </c>
      <c r="Z582" s="88">
        <f t="shared" si="191"/>
        <v>0</v>
      </c>
      <c r="AA582" s="88" t="str">
        <f t="shared" si="192"/>
        <v>o</v>
      </c>
      <c r="AB582" s="89">
        <f t="shared" si="210"/>
        <v>51.412995055999993</v>
      </c>
      <c r="AC582" s="89">
        <f t="shared" si="210"/>
        <v>-0.26160269600000002</v>
      </c>
      <c r="AD582" s="88">
        <f t="shared" si="193"/>
        <v>0</v>
      </c>
      <c r="AE582" s="88">
        <v>4.5999999999999996</v>
      </c>
      <c r="AF582" s="87">
        <f t="shared" si="200"/>
        <v>0</v>
      </c>
      <c r="AG582" s="88">
        <f t="shared" si="201"/>
        <v>1</v>
      </c>
      <c r="AH582" s="90">
        <f t="shared" si="194"/>
        <v>20.45365051324853</v>
      </c>
      <c r="AI582" s="91">
        <f t="shared" si="202"/>
        <v>51.412995055999993</v>
      </c>
      <c r="AJ582" s="82">
        <f t="shared" si="195"/>
        <v>-0.26160269600000002</v>
      </c>
      <c r="AK582" s="271">
        <f t="shared" si="203"/>
        <v>107</v>
      </c>
      <c r="AL582" s="271">
        <f>VLOOKUP(AK582,RevisedCalcs!$AE$65:$AJ$72,2,FALSE)</f>
        <v>540</v>
      </c>
      <c r="AM582" s="92" t="str">
        <f t="shared" si="196"/>
        <v>0 to 10</v>
      </c>
      <c r="AN582" s="93">
        <f t="shared" si="197"/>
        <v>0</v>
      </c>
      <c r="AO582" s="93" t="str">
        <f t="shared" si="204"/>
        <v>o</v>
      </c>
      <c r="AP582" s="94" t="str">
        <f t="shared" si="198"/>
        <v/>
      </c>
      <c r="AQ582" s="54">
        <v>0</v>
      </c>
      <c r="AR582" s="214">
        <f t="shared" si="199"/>
        <v>0</v>
      </c>
      <c r="AS582" s="214">
        <f t="shared" si="205"/>
        <v>0</v>
      </c>
      <c r="AT582" s="282">
        <f t="shared" si="206"/>
        <v>17.8</v>
      </c>
      <c r="AU582" s="268">
        <f>IF(F582&gt;0,RevisedCalcs!$AB$53*F582,"")</f>
        <v>0.92036506972931176</v>
      </c>
      <c r="AV582" s="268" t="str">
        <f>IF(AU582&lt;&gt;"","",SUMIFS(RevisedCalcs!$AF$6:$BN$6,RevisedCalcs!$AF$4:$BN$4,"&lt;="&amp;AT582)/10^3*VLOOKUP(AK582,RevisedCalcs!$AE$65:$AJ$72,6,FALSE))</f>
        <v/>
      </c>
      <c r="AW582" s="270" t="str">
        <f ca="1">IF(AU582="","",IF(AR582=1,-AU582*OFFSET(RevisedCalcs!$AD$79,0,MATCH(E581*24*60,RevisedCalcs!$AE$80:$AI$80,1)),""))</f>
        <v/>
      </c>
      <c r="AX582" s="268">
        <f t="shared" ca="1" si="207"/>
        <v>0.92036506972931176</v>
      </c>
    </row>
    <row r="583" spans="1:50" x14ac:dyDescent="0.3">
      <c r="A583" s="41" t="s">
        <v>833</v>
      </c>
      <c r="B583" s="42">
        <v>15</v>
      </c>
      <c r="C583" s="68" t="s">
        <v>257</v>
      </c>
      <c r="D583" s="95">
        <v>38687.408333333333</v>
      </c>
      <c r="E583" s="96">
        <v>7.1990740740740739E-3</v>
      </c>
      <c r="F583" s="41">
        <v>6.5</v>
      </c>
      <c r="G583" s="41">
        <v>5</v>
      </c>
      <c r="H583" s="97">
        <v>0.5820833333345945</v>
      </c>
      <c r="I583" s="98" t="s">
        <v>846</v>
      </c>
      <c r="J583" s="99">
        <v>838.2</v>
      </c>
      <c r="K583" s="100">
        <v>40513.408333333333</v>
      </c>
      <c r="L583" s="46">
        <v>50</v>
      </c>
      <c r="M583" s="101">
        <v>38687.411805555559</v>
      </c>
      <c r="N583" s="102">
        <v>-13</v>
      </c>
      <c r="O583" s="46">
        <v>50</v>
      </c>
      <c r="P583" s="57">
        <v>-13</v>
      </c>
      <c r="Q583" s="50">
        <v>13.97</v>
      </c>
      <c r="R583" s="103">
        <v>50</v>
      </c>
      <c r="S583" s="104">
        <v>8.669201241389592</v>
      </c>
      <c r="T583" s="57">
        <v>190.4</v>
      </c>
      <c r="U583" s="105"/>
      <c r="V583" s="86">
        <v>63</v>
      </c>
      <c r="W583" s="86">
        <f t="shared" ref="W583:W646" si="211">ABS(S583-V583)</f>
        <v>54.330798758610406</v>
      </c>
      <c r="X583" s="86">
        <f t="shared" ref="X583:X646" si="212">ABS(AB583-V583)</f>
        <v>5.1598000000000042</v>
      </c>
      <c r="Y583" s="86" t="str">
        <f t="shared" ref="Y583:Y646" si="213">IF(B583=2,"",IF(INT(D583)&lt;&gt;INT(D582),"Y",""))</f>
        <v>Y</v>
      </c>
      <c r="Z583" s="88">
        <f t="shared" ref="Z583:Z646" si="214">IF(X583&lt;W583,1,0)</f>
        <v>1</v>
      </c>
      <c r="AA583" s="88" t="str">
        <f t="shared" ref="AA583:AA646" si="215">IF($Z583=1,"+","o")</f>
        <v>+</v>
      </c>
      <c r="AB583" s="89">
        <f t="shared" si="210"/>
        <v>57.840199999999996</v>
      </c>
      <c r="AC583" s="89">
        <f t="shared" si="210"/>
        <v>3.2431999999999999</v>
      </c>
      <c r="AD583" s="88">
        <f t="shared" ref="AD583:AD646" si="216">IF(L583-N583&gt;$AD$5,1,0)</f>
        <v>1</v>
      </c>
      <c r="AE583" s="88">
        <v>4.5999999999999996</v>
      </c>
      <c r="AF583" s="87">
        <f t="shared" si="200"/>
        <v>1</v>
      </c>
      <c r="AG583" s="88">
        <f t="shared" si="201"/>
        <v>1</v>
      </c>
      <c r="AH583" s="90">
        <f t="shared" ref="AH583:AH646" si="217">S583+P583</f>
        <v>-4.330798758610408</v>
      </c>
      <c r="AI583" s="91">
        <f t="shared" si="202"/>
        <v>44.840199999999996</v>
      </c>
      <c r="AJ583" s="82">
        <f t="shared" ref="AJ583:AJ646" si="218">AC583+P583</f>
        <v>-9.7568000000000001</v>
      </c>
      <c r="AK583" s="271">
        <f t="shared" si="203"/>
        <v>108</v>
      </c>
      <c r="AL583" s="271">
        <f>VLOOKUP(AK583,RevisedCalcs!$AE$65:$AJ$72,2,FALSE)</f>
        <v>720</v>
      </c>
      <c r="AM583" s="92" t="str">
        <f t="shared" ref="AM583:AM646" si="219">IF(P583&lt;-20,"&lt;-20",IF(P583&lt;-10,"-20 to -10",IF(P583&lt;0,"-10 to 0",IF(P583&lt;10,"0 to 10",IF(P583&lt;20,"10 to 20","&gt;=20")))))</f>
        <v>-20 to -10</v>
      </c>
      <c r="AN583" s="93">
        <f t="shared" ref="AN583:AN646" si="220">IF(OR(X583&lt;W583,AND(AF583=1,AG583=1)),1,0)</f>
        <v>1</v>
      </c>
      <c r="AO583" s="93" t="str">
        <f t="shared" si="204"/>
        <v>+</v>
      </c>
      <c r="AP583" s="94" t="str">
        <f t="shared" ref="AP583:AP646" si="221">IF(AN583&lt;&gt;Z583,"X","")</f>
        <v/>
      </c>
      <c r="AQ583" s="54">
        <v>0</v>
      </c>
      <c r="AR583" s="214">
        <f t="shared" ref="AR583:AR646" si="222">IF(AND(AQ582=1,J583&lt;=$AR$5),1,0)</f>
        <v>0</v>
      </c>
      <c r="AS583" s="214">
        <f t="shared" si="205"/>
        <v>0</v>
      </c>
      <c r="AT583" s="282">
        <f t="shared" si="206"/>
        <v>10.366666666666667</v>
      </c>
      <c r="AU583" s="268">
        <f>IF(F583&gt;0,RevisedCalcs!$AB$53*F583,"")</f>
        <v>0.90642014443038288</v>
      </c>
      <c r="AV583" s="268" t="str">
        <f>IF(AU583&lt;&gt;"","",SUMIFS(RevisedCalcs!$AF$6:$BN$6,RevisedCalcs!$AF$4:$BN$4,"&lt;="&amp;AT583)/10^3*VLOOKUP(AK583,RevisedCalcs!$AE$65:$AJ$72,6,FALSE))</f>
        <v/>
      </c>
      <c r="AW583" s="270" t="str">
        <f ca="1">IF(AU583="","",IF(AR583=1,-AU583*OFFSET(RevisedCalcs!$AD$79,0,MATCH(E582*24*60,RevisedCalcs!$AE$80:$AI$80,1)),""))</f>
        <v/>
      </c>
      <c r="AX583" s="268">
        <f t="shared" ca="1" si="207"/>
        <v>0.90642014443038288</v>
      </c>
    </row>
    <row r="584" spans="1:50" x14ac:dyDescent="0.3">
      <c r="A584" s="41" t="s">
        <v>833</v>
      </c>
      <c r="B584" s="42">
        <v>16</v>
      </c>
      <c r="C584" s="68" t="s">
        <v>259</v>
      </c>
      <c r="D584" s="95">
        <v>38687.534722222219</v>
      </c>
      <c r="E584" s="96">
        <v>7.5810185185185182E-3</v>
      </c>
      <c r="F584" s="41">
        <v>0.6</v>
      </c>
      <c r="G584" s="41">
        <v>5</v>
      </c>
      <c r="H584" s="97">
        <v>0.11918981480994262</v>
      </c>
      <c r="I584" s="98" t="s">
        <v>847</v>
      </c>
      <c r="J584" s="99">
        <v>171.63333333333333</v>
      </c>
      <c r="K584" s="100">
        <v>40513.534722222219</v>
      </c>
      <c r="L584" s="46">
        <v>68</v>
      </c>
      <c r="M584" s="101">
        <v>38687.536805555559</v>
      </c>
      <c r="N584" s="102">
        <v>-4</v>
      </c>
      <c r="O584" s="46">
        <v>68</v>
      </c>
      <c r="P584" s="57">
        <v>-4</v>
      </c>
      <c r="Q584" s="50">
        <v>2.8605555555555555</v>
      </c>
      <c r="R584" s="103">
        <v>68</v>
      </c>
      <c r="S584" s="104">
        <v>101.8809986633771</v>
      </c>
      <c r="T584" s="57">
        <v>165.2</v>
      </c>
      <c r="U584" s="105"/>
      <c r="V584" s="57">
        <v>72</v>
      </c>
      <c r="W584" s="57">
        <f t="shared" si="211"/>
        <v>29.880998663377099</v>
      </c>
      <c r="X584" s="86">
        <f t="shared" si="212"/>
        <v>18.609400000000001</v>
      </c>
      <c r="Y584" s="86" t="str">
        <f t="shared" si="213"/>
        <v/>
      </c>
      <c r="Z584" s="44">
        <f t="shared" si="214"/>
        <v>1</v>
      </c>
      <c r="AA584" s="44" t="str">
        <f t="shared" si="215"/>
        <v>+</v>
      </c>
      <c r="AB584" s="89">
        <f t="shared" si="210"/>
        <v>53.390599999999999</v>
      </c>
      <c r="AC584" s="89">
        <f t="shared" si="210"/>
        <v>0.81679999999999975</v>
      </c>
      <c r="AD584" s="44">
        <f t="shared" si="216"/>
        <v>1</v>
      </c>
      <c r="AE584" s="44">
        <v>4.5999999999999996</v>
      </c>
      <c r="AF584" s="87">
        <f t="shared" ref="AF584:AF647" si="223">IF(R584-AH584&gt;$AF$5,1,0)</f>
        <v>0</v>
      </c>
      <c r="AG584" s="44">
        <f t="shared" ref="AG584:AG647" si="224">IF(Q584&gt;=6,1,0)</f>
        <v>0</v>
      </c>
      <c r="AH584" s="90">
        <f t="shared" si="217"/>
        <v>97.880998663377099</v>
      </c>
      <c r="AI584" s="91">
        <f t="shared" ref="AI584:AI647" si="225">AB584+P584</f>
        <v>49.390599999999999</v>
      </c>
      <c r="AJ584" s="82">
        <f t="shared" si="218"/>
        <v>-3.1832000000000003</v>
      </c>
      <c r="AK584" s="271">
        <f t="shared" ref="AK584:AK647" si="226">IF(J584&lt;6,101,IF(J584&lt;30,102,IF(J584&lt;60,103,IF(J584&lt;90,104,IF(J584&lt;120,105,IF(J584&lt;360,106,IF(J584&lt;720,107,108)))))))</f>
        <v>106</v>
      </c>
      <c r="AL584" s="271">
        <f>VLOOKUP(AK584,RevisedCalcs!$AE$65:$AJ$72,2,FALSE)</f>
        <v>240</v>
      </c>
      <c r="AM584" s="92" t="str">
        <f t="shared" si="219"/>
        <v>-10 to 0</v>
      </c>
      <c r="AN584" s="93">
        <f t="shared" si="220"/>
        <v>1</v>
      </c>
      <c r="AO584" s="93" t="str">
        <f t="shared" ref="AO584:AO647" si="227">IF($AN584=1,"+","o")</f>
        <v>+</v>
      </c>
      <c r="AP584" s="94" t="str">
        <f t="shared" si="221"/>
        <v/>
      </c>
      <c r="AQ584" s="54">
        <v>0</v>
      </c>
      <c r="AR584" s="214">
        <f t="shared" si="222"/>
        <v>0</v>
      </c>
      <c r="AS584" s="214">
        <f t="shared" ref="AS584:AS647" si="228">IF(AND(AQ584=1,AN584=1),1,0)</f>
        <v>0</v>
      </c>
      <c r="AT584" s="282">
        <f t="shared" ref="AT584:AT647" si="229">E584*24*60</f>
        <v>10.916666666666666</v>
      </c>
      <c r="AU584" s="268">
        <f>IF(F584&gt;0,RevisedCalcs!$AB$53*F584,"")</f>
        <v>8.3669551793573799E-2</v>
      </c>
      <c r="AV584" s="268" t="str">
        <f>IF(AU584&lt;&gt;"","",SUMIFS(RevisedCalcs!$AF$6:$BN$6,RevisedCalcs!$AF$4:$BN$4,"&lt;="&amp;AT584)/10^3*VLOOKUP(AK584,RevisedCalcs!$AE$65:$AJ$72,6,FALSE))</f>
        <v/>
      </c>
      <c r="AW584" s="270" t="str">
        <f ca="1">IF(AU584="","",IF(AR584=1,-AU584*OFFSET(RevisedCalcs!$AD$79,0,MATCH(E583*24*60,RevisedCalcs!$AE$80:$AI$80,1)),""))</f>
        <v/>
      </c>
      <c r="AX584" s="268">
        <f t="shared" ref="AX584:AX647" ca="1" si="230">SUM(AU584:AW584)</f>
        <v>8.3669551793573799E-2</v>
      </c>
    </row>
    <row r="585" spans="1:50" x14ac:dyDescent="0.3">
      <c r="A585" s="41" t="s">
        <v>833</v>
      </c>
      <c r="B585" s="42">
        <v>17</v>
      </c>
      <c r="C585" s="68" t="s">
        <v>261</v>
      </c>
      <c r="D585" s="95">
        <v>38687.59097222222</v>
      </c>
      <c r="E585" s="96">
        <v>1.5844907407407408E-2</v>
      </c>
      <c r="F585" s="41">
        <v>0.7</v>
      </c>
      <c r="G585" s="41">
        <v>5</v>
      </c>
      <c r="H585" s="97">
        <v>4.8668981486116536E-2</v>
      </c>
      <c r="I585" s="98" t="s">
        <v>848</v>
      </c>
      <c r="J585" s="99">
        <v>70.083333333333329</v>
      </c>
      <c r="K585" s="100">
        <v>40513.59097222222</v>
      </c>
      <c r="L585" s="46">
        <v>100.4</v>
      </c>
      <c r="M585" s="101">
        <v>38687.578472222223</v>
      </c>
      <c r="N585" s="102">
        <v>-6</v>
      </c>
      <c r="O585" s="46">
        <v>100.4</v>
      </c>
      <c r="P585" s="57">
        <v>-6</v>
      </c>
      <c r="Q585" s="50">
        <v>1.1680555555555554</v>
      </c>
      <c r="R585" s="103">
        <v>100.4</v>
      </c>
      <c r="S585" s="104">
        <v>131.49965962672559</v>
      </c>
      <c r="T585" s="57">
        <v>192.2</v>
      </c>
      <c r="U585" s="105"/>
      <c r="V585" s="57">
        <v>106.4</v>
      </c>
      <c r="W585" s="57">
        <f t="shared" si="211"/>
        <v>25.099659626725582</v>
      </c>
      <c r="X585" s="86">
        <f t="shared" si="212"/>
        <v>52.020600000000009</v>
      </c>
      <c r="Y585" s="86" t="str">
        <f t="shared" si="213"/>
        <v/>
      </c>
      <c r="Z585" s="44">
        <f t="shared" si="214"/>
        <v>0</v>
      </c>
      <c r="AA585" s="44" t="str">
        <f t="shared" si="215"/>
        <v>o</v>
      </c>
      <c r="AB585" s="89">
        <f t="shared" si="210"/>
        <v>54.379399999999997</v>
      </c>
      <c r="AC585" s="89">
        <f t="shared" si="210"/>
        <v>1.3559999999999999</v>
      </c>
      <c r="AD585" s="44">
        <f t="shared" si="216"/>
        <v>1</v>
      </c>
      <c r="AE585" s="44">
        <v>4.5999999999999996</v>
      </c>
      <c r="AF585" s="87">
        <f t="shared" si="223"/>
        <v>0</v>
      </c>
      <c r="AG585" s="44">
        <f t="shared" si="224"/>
        <v>0</v>
      </c>
      <c r="AH585" s="90">
        <f t="shared" si="217"/>
        <v>125.49965962672559</v>
      </c>
      <c r="AI585" s="91">
        <f t="shared" si="225"/>
        <v>48.379399999999997</v>
      </c>
      <c r="AJ585" s="82">
        <f t="shared" si="218"/>
        <v>-4.6440000000000001</v>
      </c>
      <c r="AK585" s="271">
        <f t="shared" si="226"/>
        <v>104</v>
      </c>
      <c r="AL585" s="271">
        <f>VLOOKUP(AK585,RevisedCalcs!$AE$65:$AJ$72,2,FALSE)</f>
        <v>75</v>
      </c>
      <c r="AM585" s="92" t="str">
        <f t="shared" si="219"/>
        <v>-10 to 0</v>
      </c>
      <c r="AN585" s="93">
        <f t="shared" si="220"/>
        <v>0</v>
      </c>
      <c r="AO585" s="93" t="str">
        <f t="shared" si="227"/>
        <v>o</v>
      </c>
      <c r="AP585" s="94" t="str">
        <f t="shared" si="221"/>
        <v/>
      </c>
      <c r="AQ585" s="54">
        <v>0</v>
      </c>
      <c r="AR585" s="214">
        <f t="shared" si="222"/>
        <v>0</v>
      </c>
      <c r="AS585" s="214">
        <f t="shared" si="228"/>
        <v>0</v>
      </c>
      <c r="AT585" s="282">
        <f t="shared" si="229"/>
        <v>22.81666666666667</v>
      </c>
      <c r="AU585" s="268">
        <f>IF(F585&gt;0,RevisedCalcs!$AB$53*F585,"")</f>
        <v>9.7614477092502761E-2</v>
      </c>
      <c r="AV585" s="268" t="str">
        <f>IF(AU585&lt;&gt;"","",SUMIFS(RevisedCalcs!$AF$6:$BN$6,RevisedCalcs!$AF$4:$BN$4,"&lt;="&amp;AT585)/10^3*VLOOKUP(AK585,RevisedCalcs!$AE$65:$AJ$72,6,FALSE))</f>
        <v/>
      </c>
      <c r="AW585" s="270" t="str">
        <f ca="1">IF(AU585="","",IF(AR585=1,-AU585*OFFSET(RevisedCalcs!$AD$79,0,MATCH(E584*24*60,RevisedCalcs!$AE$80:$AI$80,1)),""))</f>
        <v/>
      </c>
      <c r="AX585" s="268">
        <f t="shared" ca="1" si="230"/>
        <v>9.7614477092502761E-2</v>
      </c>
    </row>
    <row r="586" spans="1:50" x14ac:dyDescent="0.3">
      <c r="A586" s="41" t="s">
        <v>833</v>
      </c>
      <c r="B586" s="42">
        <v>18</v>
      </c>
      <c r="C586" s="68" t="s">
        <v>263</v>
      </c>
      <c r="D586" s="95">
        <v>38687.625</v>
      </c>
      <c r="E586" s="96">
        <v>2.3726851851851851E-3</v>
      </c>
      <c r="F586" s="41">
        <v>1</v>
      </c>
      <c r="G586" s="41">
        <v>5</v>
      </c>
      <c r="H586" s="97">
        <v>1.8182870371674653E-2</v>
      </c>
      <c r="I586" s="98" t="s">
        <v>849</v>
      </c>
      <c r="J586" s="99">
        <v>26.183333333333334</v>
      </c>
      <c r="K586" s="100">
        <v>40513.625</v>
      </c>
      <c r="L586" s="46">
        <v>156.19999999999999</v>
      </c>
      <c r="M586" s="101">
        <v>38687.620138888888</v>
      </c>
      <c r="N586" s="102">
        <v>-9</v>
      </c>
      <c r="O586" s="46">
        <v>156.19999999999999</v>
      </c>
      <c r="P586" s="57">
        <v>-9</v>
      </c>
      <c r="Q586" s="50">
        <v>0.43638888888888888</v>
      </c>
      <c r="R586" s="103">
        <v>156.19999999999999</v>
      </c>
      <c r="S586" s="104">
        <v>182.31436360764647</v>
      </c>
      <c r="T586" s="57">
        <v>183.2</v>
      </c>
      <c r="U586" s="105"/>
      <c r="V586" s="57">
        <v>165.2</v>
      </c>
      <c r="W586" s="57">
        <f t="shared" si="211"/>
        <v>17.114363607646482</v>
      </c>
      <c r="X586" s="86">
        <f t="shared" si="212"/>
        <v>109.3374</v>
      </c>
      <c r="Y586" s="86" t="str">
        <f t="shared" si="213"/>
        <v/>
      </c>
      <c r="Z586" s="44">
        <f t="shared" si="214"/>
        <v>0</v>
      </c>
      <c r="AA586" s="44" t="str">
        <f t="shared" si="215"/>
        <v>o</v>
      </c>
      <c r="AB586" s="89">
        <f t="shared" si="210"/>
        <v>55.862599999999993</v>
      </c>
      <c r="AC586" s="89">
        <f t="shared" si="210"/>
        <v>2.1647999999999996</v>
      </c>
      <c r="AD586" s="44">
        <f t="shared" si="216"/>
        <v>1</v>
      </c>
      <c r="AE586" s="44">
        <v>4.5999999999999996</v>
      </c>
      <c r="AF586" s="87">
        <f t="shared" si="223"/>
        <v>0</v>
      </c>
      <c r="AG586" s="44">
        <f t="shared" si="224"/>
        <v>0</v>
      </c>
      <c r="AH586" s="90">
        <f t="shared" si="217"/>
        <v>173.31436360764647</v>
      </c>
      <c r="AI586" s="91">
        <f t="shared" si="225"/>
        <v>46.862599999999993</v>
      </c>
      <c r="AJ586" s="82">
        <f t="shared" si="218"/>
        <v>-6.8352000000000004</v>
      </c>
      <c r="AK586" s="271">
        <f t="shared" si="226"/>
        <v>102</v>
      </c>
      <c r="AL586" s="271">
        <f>VLOOKUP(AK586,RevisedCalcs!$AE$65:$AJ$72,2,FALSE)</f>
        <v>18</v>
      </c>
      <c r="AM586" s="92" t="str">
        <f t="shared" si="219"/>
        <v>-10 to 0</v>
      </c>
      <c r="AN586" s="93">
        <f t="shared" si="220"/>
        <v>0</v>
      </c>
      <c r="AO586" s="93" t="str">
        <f t="shared" si="227"/>
        <v>o</v>
      </c>
      <c r="AP586" s="94" t="str">
        <f t="shared" si="221"/>
        <v/>
      </c>
      <c r="AQ586" s="54">
        <v>0</v>
      </c>
      <c r="AR586" s="214">
        <f t="shared" si="222"/>
        <v>0</v>
      </c>
      <c r="AS586" s="214">
        <f t="shared" si="228"/>
        <v>0</v>
      </c>
      <c r="AT586" s="282">
        <f t="shared" si="229"/>
        <v>3.4166666666666665</v>
      </c>
      <c r="AU586" s="268">
        <f>IF(F586&gt;0,RevisedCalcs!$AB$53*F586,"")</f>
        <v>0.13944925298928967</v>
      </c>
      <c r="AV586" s="268" t="str">
        <f>IF(AU586&lt;&gt;"","",SUMIFS(RevisedCalcs!$AF$6:$BN$6,RevisedCalcs!$AF$4:$BN$4,"&lt;="&amp;AT586)/10^3*VLOOKUP(AK586,RevisedCalcs!$AE$65:$AJ$72,6,FALSE))</f>
        <v/>
      </c>
      <c r="AW586" s="270" t="str">
        <f ca="1">IF(AU586="","",IF(AR586=1,-AU586*OFFSET(RevisedCalcs!$AD$79,0,MATCH(E585*24*60,RevisedCalcs!$AE$80:$AI$80,1)),""))</f>
        <v/>
      </c>
      <c r="AX586" s="268">
        <f t="shared" ca="1" si="230"/>
        <v>0.13944925298928967</v>
      </c>
    </row>
    <row r="587" spans="1:50" x14ac:dyDescent="0.3">
      <c r="A587" s="194" t="s">
        <v>833</v>
      </c>
      <c r="B587" s="205">
        <v>19</v>
      </c>
      <c r="C587" s="206" t="s">
        <v>265</v>
      </c>
      <c r="D587" s="207">
        <v>38687.819444444445</v>
      </c>
      <c r="E587" s="208">
        <v>1.2777777777777777E-2</v>
      </c>
      <c r="F587" s="194">
        <v>0</v>
      </c>
      <c r="G587" s="194">
        <v>5</v>
      </c>
      <c r="H587" s="195">
        <v>0.19207175925839692</v>
      </c>
      <c r="I587" s="196" t="s">
        <v>850</v>
      </c>
      <c r="J587" s="197">
        <v>276.58333333333331</v>
      </c>
      <c r="K587" s="209">
        <v>40513.819444444445</v>
      </c>
      <c r="L587" s="199">
        <v>35.6</v>
      </c>
      <c r="M587" s="101">
        <v>38687.828472222223</v>
      </c>
      <c r="N587" s="200">
        <v>-15</v>
      </c>
      <c r="O587" s="199">
        <v>35.6</v>
      </c>
      <c r="P587" s="201">
        <v>-15</v>
      </c>
      <c r="Q587" s="202">
        <v>4.6097222222222216</v>
      </c>
      <c r="R587" s="203">
        <v>35.6</v>
      </c>
      <c r="S587" s="204">
        <v>69.970985816499777</v>
      </c>
      <c r="T587" s="201">
        <v>172.4</v>
      </c>
      <c r="U587" s="105"/>
      <c r="V587" s="57">
        <v>50.6</v>
      </c>
      <c r="W587" s="57">
        <f t="shared" si="211"/>
        <v>19.370985816499775</v>
      </c>
      <c r="X587" s="86">
        <f t="shared" si="212"/>
        <v>8.2289999999999921</v>
      </c>
      <c r="Y587" s="86" t="str">
        <f t="shared" si="213"/>
        <v/>
      </c>
      <c r="Z587" s="44">
        <f t="shared" si="214"/>
        <v>1</v>
      </c>
      <c r="AA587" s="44" t="str">
        <f t="shared" si="215"/>
        <v>+</v>
      </c>
      <c r="AB587" s="89">
        <f t="shared" ref="AB587:AC606" si="231">(AB$3+AB$4*$N587)-$N587</f>
        <v>58.828999999999994</v>
      </c>
      <c r="AC587" s="89">
        <f t="shared" si="231"/>
        <v>3.7823999999999991</v>
      </c>
      <c r="AD587" s="44">
        <f t="shared" si="216"/>
        <v>1</v>
      </c>
      <c r="AE587" s="44">
        <v>4.5999999999999996</v>
      </c>
      <c r="AF587" s="87">
        <f t="shared" si="223"/>
        <v>0</v>
      </c>
      <c r="AG587" s="44">
        <f t="shared" si="224"/>
        <v>0</v>
      </c>
      <c r="AH587" s="90">
        <f t="shared" si="217"/>
        <v>54.970985816499777</v>
      </c>
      <c r="AI587" s="91">
        <f t="shared" si="225"/>
        <v>43.828999999999994</v>
      </c>
      <c r="AJ587" s="82">
        <f t="shared" si="218"/>
        <v>-11.217600000000001</v>
      </c>
      <c r="AK587" s="271">
        <f t="shared" si="226"/>
        <v>106</v>
      </c>
      <c r="AL587" s="271">
        <f>VLOOKUP(AK587,RevisedCalcs!$AE$65:$AJ$72,2,FALSE)</f>
        <v>240</v>
      </c>
      <c r="AM587" s="92" t="str">
        <f t="shared" si="219"/>
        <v>-20 to -10</v>
      </c>
      <c r="AN587" s="93">
        <f t="shared" si="220"/>
        <v>1</v>
      </c>
      <c r="AO587" s="93" t="str">
        <f t="shared" si="227"/>
        <v>+</v>
      </c>
      <c r="AP587" s="94" t="str">
        <f t="shared" si="221"/>
        <v/>
      </c>
      <c r="AQ587" s="224">
        <v>1</v>
      </c>
      <c r="AR587" s="214">
        <f t="shared" si="222"/>
        <v>0</v>
      </c>
      <c r="AS587" s="214">
        <f t="shared" si="228"/>
        <v>1</v>
      </c>
      <c r="AT587" s="282">
        <f t="shared" si="229"/>
        <v>18.399999999999999</v>
      </c>
      <c r="AU587" s="268" t="str">
        <f>IF(F587&gt;0,RevisedCalcs!$AB$53*F587,"")</f>
        <v/>
      </c>
      <c r="AV587" s="268">
        <f>IF(AU587&lt;&gt;"","",SUMIFS(RevisedCalcs!$AF$6:$BN$6,RevisedCalcs!$AF$4:$BN$4,"&lt;="&amp;AT587)/10^3*VLOOKUP(AK587,RevisedCalcs!$AE$65:$AJ$72,6,FALSE))</f>
        <v>0.46748538410927876</v>
      </c>
      <c r="AW587" s="270" t="str">
        <f ca="1">IF(AU587="","",IF(AR587=1,-AU587*OFFSET(RevisedCalcs!$AD$79,0,MATCH(E586*24*60,RevisedCalcs!$AE$80:$AI$80,1)),""))</f>
        <v/>
      </c>
      <c r="AX587" s="268">
        <f t="shared" ca="1" si="230"/>
        <v>0.46748538410927876</v>
      </c>
    </row>
    <row r="588" spans="1:50" x14ac:dyDescent="0.3">
      <c r="A588" s="41" t="s">
        <v>833</v>
      </c>
      <c r="B588" s="42">
        <v>20</v>
      </c>
      <c r="C588" s="68" t="s">
        <v>267</v>
      </c>
      <c r="D588" s="95">
        <v>38687.834027777775</v>
      </c>
      <c r="E588" s="96">
        <v>1.2037037037037035E-2</v>
      </c>
      <c r="F588" s="41">
        <v>6.5</v>
      </c>
      <c r="G588" s="41">
        <v>5</v>
      </c>
      <c r="H588" s="97">
        <v>1.8055555556202307E-3</v>
      </c>
      <c r="I588" s="98" t="s">
        <v>851</v>
      </c>
      <c r="J588" s="99">
        <v>2.6</v>
      </c>
      <c r="K588" s="100">
        <v>40513.834027777775</v>
      </c>
      <c r="L588" s="46">
        <v>168.8</v>
      </c>
      <c r="M588" s="101">
        <v>38687.828472222223</v>
      </c>
      <c r="N588" s="102">
        <v>-15</v>
      </c>
      <c r="O588" s="46">
        <v>168.8</v>
      </c>
      <c r="P588" s="57">
        <v>-15</v>
      </c>
      <c r="Q588" s="50">
        <v>4.3333333333333335E-2</v>
      </c>
      <c r="R588" s="103">
        <v>168.8</v>
      </c>
      <c r="S588" s="104">
        <v>185.5747356748208</v>
      </c>
      <c r="T588" s="57">
        <v>190.4</v>
      </c>
      <c r="U588" s="105"/>
      <c r="V588" s="57">
        <v>183.8</v>
      </c>
      <c r="W588" s="57">
        <f t="shared" si="211"/>
        <v>1.7747356748207892</v>
      </c>
      <c r="X588" s="86">
        <f t="shared" si="212"/>
        <v>124.97100000000002</v>
      </c>
      <c r="Y588" s="86" t="str">
        <f t="shared" si="213"/>
        <v/>
      </c>
      <c r="Z588" s="44">
        <f t="shared" si="214"/>
        <v>0</v>
      </c>
      <c r="AA588" s="44" t="str">
        <f t="shared" si="215"/>
        <v>o</v>
      </c>
      <c r="AB588" s="89">
        <f t="shared" si="231"/>
        <v>58.828999999999994</v>
      </c>
      <c r="AC588" s="89">
        <f t="shared" si="231"/>
        <v>3.7823999999999991</v>
      </c>
      <c r="AD588" s="44">
        <f t="shared" si="216"/>
        <v>1</v>
      </c>
      <c r="AE588" s="44">
        <v>4.5999999999999996</v>
      </c>
      <c r="AF588" s="87">
        <f t="shared" si="223"/>
        <v>0</v>
      </c>
      <c r="AG588" s="44">
        <f t="shared" si="224"/>
        <v>0</v>
      </c>
      <c r="AH588" s="90">
        <f t="shared" si="217"/>
        <v>170.5747356748208</v>
      </c>
      <c r="AI588" s="91">
        <f t="shared" si="225"/>
        <v>43.828999999999994</v>
      </c>
      <c r="AJ588" s="82">
        <f t="shared" si="218"/>
        <v>-11.217600000000001</v>
      </c>
      <c r="AK588" s="271">
        <f t="shared" si="226"/>
        <v>101</v>
      </c>
      <c r="AL588" s="271">
        <f>VLOOKUP(AK588,RevisedCalcs!$AE$65:$AJ$72,2,FALSE)</f>
        <v>3</v>
      </c>
      <c r="AM588" s="92" t="str">
        <f t="shared" si="219"/>
        <v>-20 to -10</v>
      </c>
      <c r="AN588" s="93">
        <f t="shared" si="220"/>
        <v>0</v>
      </c>
      <c r="AO588" s="93" t="str">
        <f t="shared" si="227"/>
        <v>o</v>
      </c>
      <c r="AP588" s="94" t="str">
        <f t="shared" si="221"/>
        <v/>
      </c>
      <c r="AQ588" s="54">
        <v>0</v>
      </c>
      <c r="AR588" s="214">
        <f t="shared" si="222"/>
        <v>1</v>
      </c>
      <c r="AS588" s="214">
        <f t="shared" si="228"/>
        <v>0</v>
      </c>
      <c r="AT588" s="282">
        <f t="shared" si="229"/>
        <v>17.333333333333332</v>
      </c>
      <c r="AU588" s="268">
        <f>IF(F588&gt;0,RevisedCalcs!$AB$53*F588,"")</f>
        <v>0.90642014443038288</v>
      </c>
      <c r="AV588" s="268" t="str">
        <f>IF(AU588&lt;&gt;"","",SUMIFS(RevisedCalcs!$AF$6:$BN$6,RevisedCalcs!$AF$4:$BN$4,"&lt;="&amp;AT588)/10^3*VLOOKUP(AK588,RevisedCalcs!$AE$65:$AJ$72,6,FALSE))</f>
        <v/>
      </c>
      <c r="AW588" s="270">
        <f ca="1">IF(AU588="","",IF(AR588=1,-AU588*OFFSET(RevisedCalcs!$AD$79,0,MATCH(E587*24*60,RevisedCalcs!$AE$80:$AI$80,1)),""))</f>
        <v>-0.33664910291289174</v>
      </c>
      <c r="AX588" s="268">
        <f t="shared" ca="1" si="230"/>
        <v>0.56977104151749114</v>
      </c>
    </row>
    <row r="589" spans="1:50" x14ac:dyDescent="0.3">
      <c r="A589" s="41" t="s">
        <v>833</v>
      </c>
      <c r="B589" s="42">
        <v>21</v>
      </c>
      <c r="C589" s="68" t="s">
        <v>269</v>
      </c>
      <c r="D589" s="95">
        <v>38688.474305555559</v>
      </c>
      <c r="E589" s="96">
        <v>7.2106481481481475E-3</v>
      </c>
      <c r="F589" s="41">
        <v>6.5</v>
      </c>
      <c r="G589" s="41">
        <v>6</v>
      </c>
      <c r="H589" s="97">
        <v>0.62824074074887903</v>
      </c>
      <c r="I589" s="98" t="s">
        <v>852</v>
      </c>
      <c r="J589" s="99">
        <v>904.66666666666663</v>
      </c>
      <c r="K589" s="100">
        <v>40514.474305555559</v>
      </c>
      <c r="L589" s="46">
        <v>44.6</v>
      </c>
      <c r="M589" s="101">
        <v>38688.495138888888</v>
      </c>
      <c r="N589" s="102">
        <v>-4</v>
      </c>
      <c r="O589" s="46">
        <v>44.6</v>
      </c>
      <c r="P589" s="57">
        <v>-4</v>
      </c>
      <c r="Q589" s="50">
        <v>15.077777777777778</v>
      </c>
      <c r="R589" s="103">
        <v>44.6</v>
      </c>
      <c r="S589" s="104">
        <v>6.4514620588753182</v>
      </c>
      <c r="T589" s="57">
        <v>195.8</v>
      </c>
      <c r="U589" s="105"/>
      <c r="V589" s="86">
        <v>48.6</v>
      </c>
      <c r="W589" s="86">
        <f t="shared" si="211"/>
        <v>42.148537941124687</v>
      </c>
      <c r="X589" s="86">
        <f t="shared" si="212"/>
        <v>4.7905999999999977</v>
      </c>
      <c r="Y589" s="86" t="str">
        <f t="shared" si="213"/>
        <v>Y</v>
      </c>
      <c r="Z589" s="88">
        <f t="shared" si="214"/>
        <v>1</v>
      </c>
      <c r="AA589" s="88" t="str">
        <f t="shared" si="215"/>
        <v>+</v>
      </c>
      <c r="AB589" s="89">
        <f t="shared" si="231"/>
        <v>53.390599999999999</v>
      </c>
      <c r="AC589" s="89">
        <f t="shared" si="231"/>
        <v>0.81679999999999975</v>
      </c>
      <c r="AD589" s="88">
        <f t="shared" si="216"/>
        <v>1</v>
      </c>
      <c r="AE589" s="88">
        <v>4.5999999999999996</v>
      </c>
      <c r="AF589" s="87">
        <f t="shared" si="223"/>
        <v>1</v>
      </c>
      <c r="AG589" s="88">
        <f t="shared" si="224"/>
        <v>1</v>
      </c>
      <c r="AH589" s="90">
        <f t="shared" si="217"/>
        <v>2.4514620588753182</v>
      </c>
      <c r="AI589" s="91">
        <f t="shared" si="225"/>
        <v>49.390599999999999</v>
      </c>
      <c r="AJ589" s="82">
        <f t="shared" si="218"/>
        <v>-3.1832000000000003</v>
      </c>
      <c r="AK589" s="271">
        <f t="shared" si="226"/>
        <v>108</v>
      </c>
      <c r="AL589" s="271">
        <f>VLOOKUP(AK589,RevisedCalcs!$AE$65:$AJ$72,2,FALSE)</f>
        <v>720</v>
      </c>
      <c r="AM589" s="92" t="str">
        <f t="shared" si="219"/>
        <v>-10 to 0</v>
      </c>
      <c r="AN589" s="93">
        <f t="shared" si="220"/>
        <v>1</v>
      </c>
      <c r="AO589" s="93" t="str">
        <f t="shared" si="227"/>
        <v>+</v>
      </c>
      <c r="AP589" s="94" t="str">
        <f t="shared" si="221"/>
        <v/>
      </c>
      <c r="AQ589" s="54">
        <v>0</v>
      </c>
      <c r="AR589" s="214">
        <f t="shared" si="222"/>
        <v>0</v>
      </c>
      <c r="AS589" s="214">
        <f t="shared" si="228"/>
        <v>0</v>
      </c>
      <c r="AT589" s="282">
        <f t="shared" si="229"/>
        <v>10.383333333333333</v>
      </c>
      <c r="AU589" s="268">
        <f>IF(F589&gt;0,RevisedCalcs!$AB$53*F589,"")</f>
        <v>0.90642014443038288</v>
      </c>
      <c r="AV589" s="268" t="str">
        <f>IF(AU589&lt;&gt;"","",SUMIFS(RevisedCalcs!$AF$6:$BN$6,RevisedCalcs!$AF$4:$BN$4,"&lt;="&amp;AT589)/10^3*VLOOKUP(AK589,RevisedCalcs!$AE$65:$AJ$72,6,FALSE))</f>
        <v/>
      </c>
      <c r="AW589" s="270" t="str">
        <f ca="1">IF(AU589="","",IF(AR589=1,-AU589*OFFSET(RevisedCalcs!$AD$79,0,MATCH(E588*24*60,RevisedCalcs!$AE$80:$AI$80,1)),""))</f>
        <v/>
      </c>
      <c r="AX589" s="268">
        <f t="shared" ca="1" si="230"/>
        <v>0.90642014443038288</v>
      </c>
    </row>
    <row r="590" spans="1:50" x14ac:dyDescent="0.3">
      <c r="A590" s="41" t="s">
        <v>833</v>
      </c>
      <c r="B590" s="42">
        <v>22</v>
      </c>
      <c r="C590" s="68" t="s">
        <v>271</v>
      </c>
      <c r="D590" s="95">
        <v>38688.947916666664</v>
      </c>
      <c r="E590" s="96">
        <v>1.494212962962963E-2</v>
      </c>
      <c r="F590" s="41">
        <v>6.4</v>
      </c>
      <c r="G590" s="41">
        <v>6</v>
      </c>
      <c r="H590" s="97">
        <v>0.46640046295942739</v>
      </c>
      <c r="I590" s="98" t="s">
        <v>853</v>
      </c>
      <c r="J590" s="99">
        <v>671.61666666666667</v>
      </c>
      <c r="K590" s="100">
        <v>40514.947916666664</v>
      </c>
      <c r="L590" s="46">
        <v>5</v>
      </c>
      <c r="M590" s="101">
        <v>38688.953472222223</v>
      </c>
      <c r="N590" s="102">
        <v>-15</v>
      </c>
      <c r="O590" s="46">
        <v>5</v>
      </c>
      <c r="P590" s="57">
        <v>-15</v>
      </c>
      <c r="Q590" s="50">
        <v>11.193611111111112</v>
      </c>
      <c r="R590" s="103">
        <v>5</v>
      </c>
      <c r="S590" s="104">
        <v>16.820758384526858</v>
      </c>
      <c r="T590" s="57">
        <v>188.6</v>
      </c>
      <c r="U590" s="105"/>
      <c r="V590" s="86">
        <v>20</v>
      </c>
      <c r="W590" s="86">
        <f t="shared" si="211"/>
        <v>3.179241615473142</v>
      </c>
      <c r="X590" s="86">
        <f t="shared" si="212"/>
        <v>38.828999999999994</v>
      </c>
      <c r="Y590" s="86" t="str">
        <f t="shared" si="213"/>
        <v/>
      </c>
      <c r="Z590" s="88">
        <f t="shared" si="214"/>
        <v>0</v>
      </c>
      <c r="AA590" s="88" t="str">
        <f t="shared" si="215"/>
        <v>o</v>
      </c>
      <c r="AB590" s="89">
        <f t="shared" si="231"/>
        <v>58.828999999999994</v>
      </c>
      <c r="AC590" s="89">
        <f t="shared" si="231"/>
        <v>3.7823999999999991</v>
      </c>
      <c r="AD590" s="88">
        <f t="shared" si="216"/>
        <v>0</v>
      </c>
      <c r="AE590" s="88">
        <v>4.5999999999999996</v>
      </c>
      <c r="AF590" s="87">
        <f t="shared" si="223"/>
        <v>0</v>
      </c>
      <c r="AG590" s="88">
        <f t="shared" si="224"/>
        <v>1</v>
      </c>
      <c r="AH590" s="90">
        <f t="shared" si="217"/>
        <v>1.820758384526858</v>
      </c>
      <c r="AI590" s="91">
        <f t="shared" si="225"/>
        <v>43.828999999999994</v>
      </c>
      <c r="AJ590" s="82">
        <f t="shared" si="218"/>
        <v>-11.217600000000001</v>
      </c>
      <c r="AK590" s="271">
        <f t="shared" si="226"/>
        <v>107</v>
      </c>
      <c r="AL590" s="271">
        <f>VLOOKUP(AK590,RevisedCalcs!$AE$65:$AJ$72,2,FALSE)</f>
        <v>540</v>
      </c>
      <c r="AM590" s="92" t="str">
        <f t="shared" si="219"/>
        <v>-20 to -10</v>
      </c>
      <c r="AN590" s="93">
        <f t="shared" si="220"/>
        <v>0</v>
      </c>
      <c r="AO590" s="93" t="str">
        <f t="shared" si="227"/>
        <v>o</v>
      </c>
      <c r="AP590" s="94" t="str">
        <f t="shared" si="221"/>
        <v/>
      </c>
      <c r="AQ590" s="54">
        <v>0</v>
      </c>
      <c r="AR590" s="214">
        <f t="shared" si="222"/>
        <v>0</v>
      </c>
      <c r="AS590" s="214">
        <f t="shared" si="228"/>
        <v>0</v>
      </c>
      <c r="AT590" s="282">
        <f t="shared" si="229"/>
        <v>21.516666666666666</v>
      </c>
      <c r="AU590" s="268">
        <f>IF(F590&gt;0,RevisedCalcs!$AB$53*F590,"")</f>
        <v>0.892475219131454</v>
      </c>
      <c r="AV590" s="268" t="str">
        <f>IF(AU590&lt;&gt;"","",SUMIFS(RevisedCalcs!$AF$6:$BN$6,RevisedCalcs!$AF$4:$BN$4,"&lt;="&amp;AT590)/10^3*VLOOKUP(AK590,RevisedCalcs!$AE$65:$AJ$72,6,FALSE))</f>
        <v/>
      </c>
      <c r="AW590" s="270" t="str">
        <f ca="1">IF(AU590="","",IF(AR590=1,-AU590*OFFSET(RevisedCalcs!$AD$79,0,MATCH(E589*24*60,RevisedCalcs!$AE$80:$AI$80,1)),""))</f>
        <v/>
      </c>
      <c r="AX590" s="268">
        <f t="shared" ca="1" si="230"/>
        <v>0.892475219131454</v>
      </c>
    </row>
    <row r="591" spans="1:50" x14ac:dyDescent="0.3">
      <c r="A591" s="41" t="s">
        <v>833</v>
      </c>
      <c r="B591" s="42">
        <v>23</v>
      </c>
      <c r="C591" s="68" t="s">
        <v>273</v>
      </c>
      <c r="D591" s="95">
        <v>38689.720138888886</v>
      </c>
      <c r="E591" s="96">
        <v>1.1782407407407406E-2</v>
      </c>
      <c r="F591" s="41">
        <v>9.6</v>
      </c>
      <c r="G591" s="41">
        <v>7</v>
      </c>
      <c r="H591" s="97">
        <v>0.75728009259182727</v>
      </c>
      <c r="I591" s="98" t="s">
        <v>854</v>
      </c>
      <c r="J591" s="99">
        <v>1090.4833333333333</v>
      </c>
      <c r="K591" s="100">
        <v>40515.720138888886</v>
      </c>
      <c r="L591" s="46">
        <v>42.8</v>
      </c>
      <c r="M591" s="101">
        <v>38689.703472222223</v>
      </c>
      <c r="N591" s="102">
        <v>-31</v>
      </c>
      <c r="O591" s="46">
        <v>42.8</v>
      </c>
      <c r="P591" s="57">
        <v>-31</v>
      </c>
      <c r="Q591" s="50">
        <v>18.174722222222222</v>
      </c>
      <c r="R591" s="103">
        <v>42.8</v>
      </c>
      <c r="S591" s="104">
        <v>3.620785905911525</v>
      </c>
      <c r="T591" s="57">
        <v>188.6</v>
      </c>
      <c r="U591" s="105"/>
      <c r="V591" s="86">
        <v>73.8</v>
      </c>
      <c r="W591" s="86">
        <f t="shared" si="211"/>
        <v>70.179214094088479</v>
      </c>
      <c r="X591" s="86">
        <f t="shared" si="212"/>
        <v>7.060600000000008</v>
      </c>
      <c r="Y591" s="86" t="str">
        <f t="shared" si="213"/>
        <v>Y</v>
      </c>
      <c r="Z591" s="88">
        <f t="shared" si="214"/>
        <v>1</v>
      </c>
      <c r="AA591" s="88" t="str">
        <f t="shared" si="215"/>
        <v>+</v>
      </c>
      <c r="AB591" s="89">
        <f t="shared" si="231"/>
        <v>66.739399999999989</v>
      </c>
      <c r="AC591" s="89">
        <f t="shared" si="231"/>
        <v>8.0959999999999965</v>
      </c>
      <c r="AD591" s="88">
        <f t="shared" si="216"/>
        <v>1</v>
      </c>
      <c r="AE591" s="88">
        <v>4.5999999999999996</v>
      </c>
      <c r="AF591" s="87">
        <f t="shared" si="223"/>
        <v>1</v>
      </c>
      <c r="AG591" s="88">
        <f t="shared" si="224"/>
        <v>1</v>
      </c>
      <c r="AH591" s="90">
        <f t="shared" si="217"/>
        <v>-27.379214094088475</v>
      </c>
      <c r="AI591" s="91">
        <f t="shared" si="225"/>
        <v>35.739399999999989</v>
      </c>
      <c r="AJ591" s="82">
        <f t="shared" si="218"/>
        <v>-22.904000000000003</v>
      </c>
      <c r="AK591" s="271">
        <f t="shared" si="226"/>
        <v>108</v>
      </c>
      <c r="AL591" s="271">
        <f>VLOOKUP(AK591,RevisedCalcs!$AE$65:$AJ$72,2,FALSE)</f>
        <v>720</v>
      </c>
      <c r="AM591" s="92" t="str">
        <f t="shared" si="219"/>
        <v>&lt;-20</v>
      </c>
      <c r="AN591" s="93">
        <f t="shared" si="220"/>
        <v>1</v>
      </c>
      <c r="AO591" s="93" t="str">
        <f t="shared" si="227"/>
        <v>+</v>
      </c>
      <c r="AP591" s="94" t="str">
        <f t="shared" si="221"/>
        <v/>
      </c>
      <c r="AQ591" s="54">
        <v>0</v>
      </c>
      <c r="AR591" s="214">
        <f t="shared" si="222"/>
        <v>0</v>
      </c>
      <c r="AS591" s="214">
        <f t="shared" si="228"/>
        <v>0</v>
      </c>
      <c r="AT591" s="282">
        <f t="shared" si="229"/>
        <v>16.966666666666665</v>
      </c>
      <c r="AU591" s="268">
        <f>IF(F591&gt;0,RevisedCalcs!$AB$53*F591,"")</f>
        <v>1.3387128286971808</v>
      </c>
      <c r="AV591" s="268" t="str">
        <f>IF(AU591&lt;&gt;"","",SUMIFS(RevisedCalcs!$AF$6:$BN$6,RevisedCalcs!$AF$4:$BN$4,"&lt;="&amp;AT591)/10^3*VLOOKUP(AK591,RevisedCalcs!$AE$65:$AJ$72,6,FALSE))</f>
        <v/>
      </c>
      <c r="AW591" s="270" t="str">
        <f ca="1">IF(AU591="","",IF(AR591=1,-AU591*OFFSET(RevisedCalcs!$AD$79,0,MATCH(E590*24*60,RevisedCalcs!$AE$80:$AI$80,1)),""))</f>
        <v/>
      </c>
      <c r="AX591" s="268">
        <f t="shared" ca="1" si="230"/>
        <v>1.3387128286971808</v>
      </c>
    </row>
    <row r="592" spans="1:50" x14ac:dyDescent="0.3">
      <c r="A592" s="41" t="s">
        <v>833</v>
      </c>
      <c r="B592" s="42">
        <v>24</v>
      </c>
      <c r="C592" s="68" t="s">
        <v>275</v>
      </c>
      <c r="D592" s="95">
        <v>38689.797222222223</v>
      </c>
      <c r="E592" s="96">
        <v>2.0856481481481479E-2</v>
      </c>
      <c r="F592" s="41">
        <v>3.9</v>
      </c>
      <c r="G592" s="41">
        <v>7</v>
      </c>
      <c r="H592" s="97">
        <v>6.530092593311565E-2</v>
      </c>
      <c r="I592" s="98" t="s">
        <v>855</v>
      </c>
      <c r="J592" s="99">
        <v>94.033333333333331</v>
      </c>
      <c r="K592" s="100">
        <v>40515.797222222223</v>
      </c>
      <c r="L592" s="46">
        <v>95</v>
      </c>
      <c r="M592" s="101">
        <v>38689.786805555559</v>
      </c>
      <c r="N592" s="102">
        <v>-29.9</v>
      </c>
      <c r="O592" s="46">
        <v>95</v>
      </c>
      <c r="P592" s="57">
        <v>-29.9</v>
      </c>
      <c r="Q592" s="50">
        <v>1.5672222222222223</v>
      </c>
      <c r="R592" s="103">
        <v>95</v>
      </c>
      <c r="S592" s="104">
        <v>153.36155107031632</v>
      </c>
      <c r="T592" s="57">
        <v>190.4</v>
      </c>
      <c r="U592" s="105"/>
      <c r="V592" s="57">
        <v>124.9</v>
      </c>
      <c r="W592" s="57">
        <f t="shared" si="211"/>
        <v>28.461551070316318</v>
      </c>
      <c r="X592" s="86">
        <f t="shared" si="212"/>
        <v>58.704440000000005</v>
      </c>
      <c r="Y592" s="86" t="str">
        <f t="shared" si="213"/>
        <v/>
      </c>
      <c r="Z592" s="44">
        <f t="shared" si="214"/>
        <v>0</v>
      </c>
      <c r="AA592" s="44" t="str">
        <f t="shared" si="215"/>
        <v>o</v>
      </c>
      <c r="AB592" s="89">
        <f t="shared" si="231"/>
        <v>66.19556</v>
      </c>
      <c r="AC592" s="89">
        <f t="shared" si="231"/>
        <v>7.799439999999997</v>
      </c>
      <c r="AD592" s="44">
        <f t="shared" si="216"/>
        <v>1</v>
      </c>
      <c r="AE592" s="44">
        <v>4.5999999999999996</v>
      </c>
      <c r="AF592" s="87">
        <f t="shared" si="223"/>
        <v>0</v>
      </c>
      <c r="AG592" s="44">
        <f t="shared" si="224"/>
        <v>0</v>
      </c>
      <c r="AH592" s="90">
        <f t="shared" si="217"/>
        <v>123.46155107031632</v>
      </c>
      <c r="AI592" s="91">
        <f t="shared" si="225"/>
        <v>36.295560000000002</v>
      </c>
      <c r="AJ592" s="82">
        <f t="shared" si="218"/>
        <v>-22.100560000000002</v>
      </c>
      <c r="AK592" s="271">
        <f t="shared" si="226"/>
        <v>105</v>
      </c>
      <c r="AL592" s="271">
        <f>VLOOKUP(AK592,RevisedCalcs!$AE$65:$AJ$72,2,FALSE)</f>
        <v>105</v>
      </c>
      <c r="AM592" s="92" t="str">
        <f t="shared" si="219"/>
        <v>&lt;-20</v>
      </c>
      <c r="AN592" s="93">
        <f t="shared" si="220"/>
        <v>0</v>
      </c>
      <c r="AO592" s="93" t="str">
        <f t="shared" si="227"/>
        <v>o</v>
      </c>
      <c r="AP592" s="94" t="str">
        <f t="shared" si="221"/>
        <v/>
      </c>
      <c r="AQ592" s="54">
        <v>0</v>
      </c>
      <c r="AR592" s="214">
        <f t="shared" si="222"/>
        <v>0</v>
      </c>
      <c r="AS592" s="214">
        <f t="shared" si="228"/>
        <v>0</v>
      </c>
      <c r="AT592" s="282">
        <f t="shared" si="229"/>
        <v>30.033333333333331</v>
      </c>
      <c r="AU592" s="268">
        <f>IF(F592&gt;0,RevisedCalcs!$AB$53*F592,"")</f>
        <v>0.54385208665822971</v>
      </c>
      <c r="AV592" s="268" t="str">
        <f>IF(AU592&lt;&gt;"","",SUMIFS(RevisedCalcs!$AF$6:$BN$6,RevisedCalcs!$AF$4:$BN$4,"&lt;="&amp;AT592)/10^3*VLOOKUP(AK592,RevisedCalcs!$AE$65:$AJ$72,6,FALSE))</f>
        <v/>
      </c>
      <c r="AW592" s="270" t="str">
        <f ca="1">IF(AU592="","",IF(AR592=1,-AU592*OFFSET(RevisedCalcs!$AD$79,0,MATCH(E591*24*60,RevisedCalcs!$AE$80:$AI$80,1)),""))</f>
        <v/>
      </c>
      <c r="AX592" s="268">
        <f t="shared" ca="1" si="230"/>
        <v>0.54385208665822971</v>
      </c>
    </row>
    <row r="593" spans="1:50" x14ac:dyDescent="0.3">
      <c r="A593" s="41" t="s">
        <v>833</v>
      </c>
      <c r="B593" s="42">
        <v>25</v>
      </c>
      <c r="C593" s="68" t="s">
        <v>277</v>
      </c>
      <c r="D593" s="95">
        <v>38689.837500000001</v>
      </c>
      <c r="E593" s="96">
        <v>1.5162037037037036E-2</v>
      </c>
      <c r="F593" s="41">
        <v>5.7</v>
      </c>
      <c r="G593" s="41">
        <v>7</v>
      </c>
      <c r="H593" s="97">
        <v>1.9421296296059154E-2</v>
      </c>
      <c r="I593" s="98" t="s">
        <v>856</v>
      </c>
      <c r="J593" s="99">
        <v>27.966666666666665</v>
      </c>
      <c r="K593" s="100">
        <v>40515.837500000001</v>
      </c>
      <c r="L593" s="46">
        <v>149</v>
      </c>
      <c r="M593" s="101">
        <v>38689.828472222223</v>
      </c>
      <c r="N593" s="102">
        <v>-32.1</v>
      </c>
      <c r="O593" s="46">
        <v>149</v>
      </c>
      <c r="P593" s="57">
        <v>-32.1</v>
      </c>
      <c r="Q593" s="50">
        <v>0.46611111111111109</v>
      </c>
      <c r="R593" s="103">
        <v>149</v>
      </c>
      <c r="S593" s="104">
        <v>200.26606102409662</v>
      </c>
      <c r="T593" s="57">
        <v>188.6</v>
      </c>
      <c r="U593" s="105"/>
      <c r="V593" s="57">
        <v>181.1</v>
      </c>
      <c r="W593" s="57">
        <f t="shared" si="211"/>
        <v>19.166061024096621</v>
      </c>
      <c r="X593" s="86">
        <f t="shared" si="212"/>
        <v>113.81675999999999</v>
      </c>
      <c r="Y593" s="86" t="str">
        <f t="shared" si="213"/>
        <v/>
      </c>
      <c r="Z593" s="44">
        <f t="shared" si="214"/>
        <v>0</v>
      </c>
      <c r="AA593" s="44" t="str">
        <f t="shared" si="215"/>
        <v>o</v>
      </c>
      <c r="AB593" s="89">
        <f t="shared" si="231"/>
        <v>67.283240000000006</v>
      </c>
      <c r="AC593" s="89">
        <f t="shared" si="231"/>
        <v>8.392559999999996</v>
      </c>
      <c r="AD593" s="44">
        <f t="shared" si="216"/>
        <v>1</v>
      </c>
      <c r="AE593" s="44">
        <v>4.5999999999999996</v>
      </c>
      <c r="AF593" s="87">
        <f t="shared" si="223"/>
        <v>0</v>
      </c>
      <c r="AG593" s="44">
        <f t="shared" si="224"/>
        <v>0</v>
      </c>
      <c r="AH593" s="90">
        <f t="shared" si="217"/>
        <v>168.16606102409662</v>
      </c>
      <c r="AI593" s="91">
        <f t="shared" si="225"/>
        <v>35.183240000000005</v>
      </c>
      <c r="AJ593" s="82">
        <f t="shared" si="218"/>
        <v>-23.707440000000005</v>
      </c>
      <c r="AK593" s="271">
        <f t="shared" si="226"/>
        <v>102</v>
      </c>
      <c r="AL593" s="271">
        <f>VLOOKUP(AK593,RevisedCalcs!$AE$65:$AJ$72,2,FALSE)</f>
        <v>18</v>
      </c>
      <c r="AM593" s="92" t="str">
        <f t="shared" si="219"/>
        <v>&lt;-20</v>
      </c>
      <c r="AN593" s="93">
        <f t="shared" si="220"/>
        <v>0</v>
      </c>
      <c r="AO593" s="93" t="str">
        <f t="shared" si="227"/>
        <v>o</v>
      </c>
      <c r="AP593" s="94" t="str">
        <f t="shared" si="221"/>
        <v/>
      </c>
      <c r="AQ593" s="54">
        <v>0</v>
      </c>
      <c r="AR593" s="214">
        <f t="shared" si="222"/>
        <v>0</v>
      </c>
      <c r="AS593" s="214">
        <f t="shared" si="228"/>
        <v>0</v>
      </c>
      <c r="AT593" s="282">
        <f t="shared" si="229"/>
        <v>21.833333333333332</v>
      </c>
      <c r="AU593" s="268">
        <f>IF(F593&gt;0,RevisedCalcs!$AB$53*F593,"")</f>
        <v>0.79486074203895118</v>
      </c>
      <c r="AV593" s="268" t="str">
        <f>IF(AU593&lt;&gt;"","",SUMIFS(RevisedCalcs!$AF$6:$BN$6,RevisedCalcs!$AF$4:$BN$4,"&lt;="&amp;AT593)/10^3*VLOOKUP(AK593,RevisedCalcs!$AE$65:$AJ$72,6,FALSE))</f>
        <v/>
      </c>
      <c r="AW593" s="270" t="str">
        <f ca="1">IF(AU593="","",IF(AR593=1,-AU593*OFFSET(RevisedCalcs!$AD$79,0,MATCH(E592*24*60,RevisedCalcs!$AE$80:$AI$80,1)),""))</f>
        <v/>
      </c>
      <c r="AX593" s="268">
        <f t="shared" ca="1" si="230"/>
        <v>0.79486074203895118</v>
      </c>
    </row>
    <row r="594" spans="1:50" x14ac:dyDescent="0.3">
      <c r="A594" s="41" t="s">
        <v>833</v>
      </c>
      <c r="B594" s="42">
        <v>26</v>
      </c>
      <c r="C594" s="68" t="s">
        <v>279</v>
      </c>
      <c r="D594" s="95">
        <v>38690.476388888892</v>
      </c>
      <c r="E594" s="96">
        <v>3.9664351851851853E-2</v>
      </c>
      <c r="F594" s="41">
        <v>10.7</v>
      </c>
      <c r="G594" s="41">
        <v>1</v>
      </c>
      <c r="H594" s="97">
        <v>0.6237268518525525</v>
      </c>
      <c r="I594" s="98" t="s">
        <v>857</v>
      </c>
      <c r="J594" s="99">
        <v>898.16666666666663</v>
      </c>
      <c r="K594" s="100">
        <v>40516.476388888892</v>
      </c>
      <c r="L594" s="46">
        <v>42.8</v>
      </c>
      <c r="M594" s="101">
        <v>38690.495138888888</v>
      </c>
      <c r="N594" s="102">
        <v>-32.1</v>
      </c>
      <c r="O594" s="46">
        <v>42.8</v>
      </c>
      <c r="P594" s="57">
        <v>-32.1</v>
      </c>
      <c r="Q594" s="50">
        <v>14.969444444444443</v>
      </c>
      <c r="R594" s="103">
        <v>42.8</v>
      </c>
      <c r="S594" s="104">
        <v>7.5056975468496034</v>
      </c>
      <c r="T594" s="57">
        <v>188.6</v>
      </c>
      <c r="U594" s="105"/>
      <c r="V594" s="86">
        <v>74.900000000000006</v>
      </c>
      <c r="W594" s="86">
        <f t="shared" si="211"/>
        <v>67.394302453150402</v>
      </c>
      <c r="X594" s="86">
        <f t="shared" si="212"/>
        <v>7.6167599999999993</v>
      </c>
      <c r="Y594" s="86" t="str">
        <f t="shared" si="213"/>
        <v>Y</v>
      </c>
      <c r="Z594" s="88">
        <f t="shared" si="214"/>
        <v>1</v>
      </c>
      <c r="AA594" s="88" t="str">
        <f t="shared" si="215"/>
        <v>+</v>
      </c>
      <c r="AB594" s="89">
        <f t="shared" si="231"/>
        <v>67.283240000000006</v>
      </c>
      <c r="AC594" s="89">
        <f t="shared" si="231"/>
        <v>8.392559999999996</v>
      </c>
      <c r="AD594" s="88">
        <f t="shared" si="216"/>
        <v>1</v>
      </c>
      <c r="AE594" s="88">
        <v>4.5999999999999996</v>
      </c>
      <c r="AF594" s="87">
        <f t="shared" si="223"/>
        <v>1</v>
      </c>
      <c r="AG594" s="88">
        <f t="shared" si="224"/>
        <v>1</v>
      </c>
      <c r="AH594" s="90">
        <f t="shared" si="217"/>
        <v>-24.594302453150398</v>
      </c>
      <c r="AI594" s="91">
        <f t="shared" si="225"/>
        <v>35.183240000000005</v>
      </c>
      <c r="AJ594" s="82">
        <f t="shared" si="218"/>
        <v>-23.707440000000005</v>
      </c>
      <c r="AK594" s="271">
        <f t="shared" si="226"/>
        <v>108</v>
      </c>
      <c r="AL594" s="271">
        <f>VLOOKUP(AK594,RevisedCalcs!$AE$65:$AJ$72,2,FALSE)</f>
        <v>720</v>
      </c>
      <c r="AM594" s="92" t="str">
        <f t="shared" si="219"/>
        <v>&lt;-20</v>
      </c>
      <c r="AN594" s="93">
        <f t="shared" si="220"/>
        <v>1</v>
      </c>
      <c r="AO594" s="93" t="str">
        <f t="shared" si="227"/>
        <v>+</v>
      </c>
      <c r="AP594" s="94" t="str">
        <f t="shared" si="221"/>
        <v/>
      </c>
      <c r="AQ594" s="54">
        <v>0</v>
      </c>
      <c r="AR594" s="214">
        <f t="shared" si="222"/>
        <v>0</v>
      </c>
      <c r="AS594" s="214">
        <f t="shared" si="228"/>
        <v>0</v>
      </c>
      <c r="AT594" s="282">
        <f t="shared" si="229"/>
        <v>57.116666666666667</v>
      </c>
      <c r="AU594" s="268">
        <f>IF(F594&gt;0,RevisedCalcs!$AB$53*F594,"")</f>
        <v>1.4921070069853994</v>
      </c>
      <c r="AV594" s="268" t="str">
        <f>IF(AU594&lt;&gt;"","",SUMIFS(RevisedCalcs!$AF$6:$BN$6,RevisedCalcs!$AF$4:$BN$4,"&lt;="&amp;AT594)/10^3*VLOOKUP(AK594,RevisedCalcs!$AE$65:$AJ$72,6,FALSE))</f>
        <v/>
      </c>
      <c r="AW594" s="270" t="str">
        <f ca="1">IF(AU594="","",IF(AR594=1,-AU594*OFFSET(RevisedCalcs!$AD$79,0,MATCH(E593*24*60,RevisedCalcs!$AE$80:$AI$80,1)),""))</f>
        <v/>
      </c>
      <c r="AX594" s="268">
        <f t="shared" ca="1" si="230"/>
        <v>1.4921070069853994</v>
      </c>
    </row>
    <row r="595" spans="1:50" x14ac:dyDescent="0.3">
      <c r="A595" s="41" t="s">
        <v>833</v>
      </c>
      <c r="B595" s="42">
        <v>27</v>
      </c>
      <c r="C595" s="68" t="s">
        <v>281</v>
      </c>
      <c r="D595" s="95">
        <v>38690.828472222223</v>
      </c>
      <c r="E595" s="96">
        <v>7.6157407407407415E-3</v>
      </c>
      <c r="F595" s="41">
        <v>5.5</v>
      </c>
      <c r="G595" s="41">
        <v>1</v>
      </c>
      <c r="H595" s="97">
        <v>0.31241898147709435</v>
      </c>
      <c r="I595" s="98" t="s">
        <v>858</v>
      </c>
      <c r="J595" s="99">
        <v>449.88333333333333</v>
      </c>
      <c r="K595" s="100">
        <v>40516.828472222223</v>
      </c>
      <c r="L595" s="46">
        <v>57.2</v>
      </c>
      <c r="M595" s="101">
        <v>38690.828472222223</v>
      </c>
      <c r="N595" s="102">
        <v>-34.1</v>
      </c>
      <c r="O595" s="46">
        <v>57.2</v>
      </c>
      <c r="P595" s="57">
        <v>-34.1</v>
      </c>
      <c r="Q595" s="50">
        <v>7.4980555555555553</v>
      </c>
      <c r="R595" s="103">
        <v>57.2</v>
      </c>
      <c r="S595" s="104">
        <v>40.945545523367954</v>
      </c>
      <c r="T595" s="57">
        <v>186.8</v>
      </c>
      <c r="U595" s="105"/>
      <c r="V595" s="86">
        <v>91.300000000000011</v>
      </c>
      <c r="W595" s="86">
        <f t="shared" si="211"/>
        <v>50.354454476632057</v>
      </c>
      <c r="X595" s="86">
        <f t="shared" si="212"/>
        <v>23.027960000000007</v>
      </c>
      <c r="Y595" s="86" t="str">
        <f t="shared" si="213"/>
        <v/>
      </c>
      <c r="Z595" s="88">
        <f t="shared" si="214"/>
        <v>1</v>
      </c>
      <c r="AA595" s="88" t="str">
        <f t="shared" si="215"/>
        <v>+</v>
      </c>
      <c r="AB595" s="89">
        <f t="shared" si="231"/>
        <v>68.272040000000004</v>
      </c>
      <c r="AC595" s="89">
        <f t="shared" si="231"/>
        <v>8.931759999999997</v>
      </c>
      <c r="AD595" s="88">
        <f t="shared" si="216"/>
        <v>1</v>
      </c>
      <c r="AE595" s="88">
        <v>4.5999999999999996</v>
      </c>
      <c r="AF595" s="87">
        <f t="shared" si="223"/>
        <v>1</v>
      </c>
      <c r="AG595" s="88">
        <f t="shared" si="224"/>
        <v>1</v>
      </c>
      <c r="AH595" s="90">
        <f t="shared" si="217"/>
        <v>6.845545523367953</v>
      </c>
      <c r="AI595" s="91">
        <f t="shared" si="225"/>
        <v>34.172040000000003</v>
      </c>
      <c r="AJ595" s="82">
        <f t="shared" si="218"/>
        <v>-25.168240000000004</v>
      </c>
      <c r="AK595" s="271">
        <f t="shared" si="226"/>
        <v>107</v>
      </c>
      <c r="AL595" s="271">
        <f>VLOOKUP(AK595,RevisedCalcs!$AE$65:$AJ$72,2,FALSE)</f>
        <v>540</v>
      </c>
      <c r="AM595" s="92" t="str">
        <f t="shared" si="219"/>
        <v>&lt;-20</v>
      </c>
      <c r="AN595" s="93">
        <f t="shared" si="220"/>
        <v>1</v>
      </c>
      <c r="AO595" s="93" t="str">
        <f t="shared" si="227"/>
        <v>+</v>
      </c>
      <c r="AP595" s="94" t="str">
        <f t="shared" si="221"/>
        <v/>
      </c>
      <c r="AQ595" s="54">
        <v>0</v>
      </c>
      <c r="AR595" s="214">
        <f t="shared" si="222"/>
        <v>0</v>
      </c>
      <c r="AS595" s="214">
        <f t="shared" si="228"/>
        <v>0</v>
      </c>
      <c r="AT595" s="282">
        <f t="shared" si="229"/>
        <v>10.966666666666667</v>
      </c>
      <c r="AU595" s="268">
        <f>IF(F595&gt;0,RevisedCalcs!$AB$53*F595,"")</f>
        <v>0.76697089144109321</v>
      </c>
      <c r="AV595" s="268" t="str">
        <f>IF(AU595&lt;&gt;"","",SUMIFS(RevisedCalcs!$AF$6:$BN$6,RevisedCalcs!$AF$4:$BN$4,"&lt;="&amp;AT595)/10^3*VLOOKUP(AK595,RevisedCalcs!$AE$65:$AJ$72,6,FALSE))</f>
        <v/>
      </c>
      <c r="AW595" s="270" t="str">
        <f ca="1">IF(AU595="","",IF(AR595=1,-AU595*OFFSET(RevisedCalcs!$AD$79,0,MATCH(E594*24*60,RevisedCalcs!$AE$80:$AI$80,1)),""))</f>
        <v/>
      </c>
      <c r="AX595" s="268">
        <f t="shared" ca="1" si="230"/>
        <v>0.76697089144109321</v>
      </c>
    </row>
    <row r="596" spans="1:50" x14ac:dyDescent="0.3">
      <c r="A596" s="41" t="s">
        <v>833</v>
      </c>
      <c r="B596" s="42">
        <v>28</v>
      </c>
      <c r="C596" s="68" t="s">
        <v>283</v>
      </c>
      <c r="D596" s="95">
        <v>38690.861111111109</v>
      </c>
      <c r="E596" s="96">
        <v>1.1111111111111112E-2</v>
      </c>
      <c r="F596" s="41">
        <v>5.5</v>
      </c>
      <c r="G596" s="41">
        <v>1</v>
      </c>
      <c r="H596" s="97">
        <v>2.5023148147738539E-2</v>
      </c>
      <c r="I596" s="98" t="s">
        <v>859</v>
      </c>
      <c r="J596" s="99">
        <v>36.033333333333331</v>
      </c>
      <c r="K596" s="100">
        <v>40516.861111111109</v>
      </c>
      <c r="L596" s="46">
        <v>132.80000000000001</v>
      </c>
      <c r="M596" s="101">
        <v>38690.870138888888</v>
      </c>
      <c r="N596" s="102">
        <v>-32.1</v>
      </c>
      <c r="O596" s="46">
        <v>132.80000000000001</v>
      </c>
      <c r="P596" s="57">
        <v>-32.1</v>
      </c>
      <c r="Q596" s="50">
        <v>0.60055555555555551</v>
      </c>
      <c r="R596" s="103">
        <v>132.80000000000001</v>
      </c>
      <c r="S596" s="104">
        <v>191.13266771752052</v>
      </c>
      <c r="T596" s="57">
        <v>188.6</v>
      </c>
      <c r="U596" s="105"/>
      <c r="V596" s="57">
        <v>164.9</v>
      </c>
      <c r="W596" s="57">
        <f t="shared" si="211"/>
        <v>26.232667717520513</v>
      </c>
      <c r="X596" s="86">
        <f t="shared" si="212"/>
        <v>97.616759999999999</v>
      </c>
      <c r="Y596" s="86" t="str">
        <f t="shared" si="213"/>
        <v/>
      </c>
      <c r="Z596" s="44">
        <f t="shared" si="214"/>
        <v>0</v>
      </c>
      <c r="AA596" s="44" t="str">
        <f t="shared" si="215"/>
        <v>o</v>
      </c>
      <c r="AB596" s="89">
        <f t="shared" si="231"/>
        <v>67.283240000000006</v>
      </c>
      <c r="AC596" s="89">
        <f t="shared" si="231"/>
        <v>8.392559999999996</v>
      </c>
      <c r="AD596" s="44">
        <f t="shared" si="216"/>
        <v>1</v>
      </c>
      <c r="AE596" s="44">
        <v>4.5999999999999996</v>
      </c>
      <c r="AF596" s="87">
        <f t="shared" si="223"/>
        <v>0</v>
      </c>
      <c r="AG596" s="44">
        <f t="shared" si="224"/>
        <v>0</v>
      </c>
      <c r="AH596" s="90">
        <f t="shared" si="217"/>
        <v>159.03266771752052</v>
      </c>
      <c r="AI596" s="91">
        <f t="shared" si="225"/>
        <v>35.183240000000005</v>
      </c>
      <c r="AJ596" s="82">
        <f t="shared" si="218"/>
        <v>-23.707440000000005</v>
      </c>
      <c r="AK596" s="271">
        <f t="shared" si="226"/>
        <v>103</v>
      </c>
      <c r="AL596" s="271">
        <f>VLOOKUP(AK596,RevisedCalcs!$AE$65:$AJ$72,2,FALSE)</f>
        <v>45</v>
      </c>
      <c r="AM596" s="92" t="str">
        <f t="shared" si="219"/>
        <v>&lt;-20</v>
      </c>
      <c r="AN596" s="93">
        <f t="shared" si="220"/>
        <v>0</v>
      </c>
      <c r="AO596" s="93" t="str">
        <f t="shared" si="227"/>
        <v>o</v>
      </c>
      <c r="AP596" s="94" t="str">
        <f t="shared" si="221"/>
        <v/>
      </c>
      <c r="AQ596" s="54">
        <v>0</v>
      </c>
      <c r="AR596" s="214">
        <f t="shared" si="222"/>
        <v>0</v>
      </c>
      <c r="AS596" s="214">
        <f t="shared" si="228"/>
        <v>0</v>
      </c>
      <c r="AT596" s="282">
        <f t="shared" si="229"/>
        <v>16</v>
      </c>
      <c r="AU596" s="268">
        <f>IF(F596&gt;0,RevisedCalcs!$AB$53*F596,"")</f>
        <v>0.76697089144109321</v>
      </c>
      <c r="AV596" s="268" t="str">
        <f>IF(AU596&lt;&gt;"","",SUMIFS(RevisedCalcs!$AF$6:$BN$6,RevisedCalcs!$AF$4:$BN$4,"&lt;="&amp;AT596)/10^3*VLOOKUP(AK596,RevisedCalcs!$AE$65:$AJ$72,6,FALSE))</f>
        <v/>
      </c>
      <c r="AW596" s="270" t="str">
        <f ca="1">IF(AU596="","",IF(AR596=1,-AU596*OFFSET(RevisedCalcs!$AD$79,0,MATCH(E595*24*60,RevisedCalcs!$AE$80:$AI$80,1)),""))</f>
        <v/>
      </c>
      <c r="AX596" s="268">
        <f t="shared" ca="1" si="230"/>
        <v>0.76697089144109321</v>
      </c>
    </row>
    <row r="597" spans="1:50" x14ac:dyDescent="0.3">
      <c r="A597" s="41" t="s">
        <v>860</v>
      </c>
      <c r="B597" s="42">
        <v>2</v>
      </c>
      <c r="C597" s="68" t="s">
        <v>232</v>
      </c>
      <c r="D597" s="95">
        <v>38672.761111111111</v>
      </c>
      <c r="E597" s="96">
        <v>2.2222222222222223E-2</v>
      </c>
      <c r="F597" s="41">
        <v>13</v>
      </c>
      <c r="G597" s="41">
        <v>4</v>
      </c>
      <c r="H597" s="97">
        <v>2.4525462962628808E-2</v>
      </c>
      <c r="I597" s="98" t="s">
        <v>861</v>
      </c>
      <c r="J597" s="99">
        <v>35.31666666666667</v>
      </c>
      <c r="K597" s="100">
        <v>40498.761111111111</v>
      </c>
      <c r="L597" s="46">
        <v>181.4</v>
      </c>
      <c r="M597" s="101">
        <v>38672.770833333336</v>
      </c>
      <c r="N597" s="102">
        <v>12.2</v>
      </c>
      <c r="O597" s="46">
        <v>181.4</v>
      </c>
      <c r="P597" s="57">
        <v>12.2</v>
      </c>
      <c r="Q597" s="50">
        <v>0.5886111111111112</v>
      </c>
      <c r="R597" s="103">
        <v>181.4</v>
      </c>
      <c r="S597" s="104">
        <v>155.16163120405128</v>
      </c>
      <c r="T597" s="57">
        <v>185</v>
      </c>
      <c r="U597" s="105"/>
      <c r="V597" s="57">
        <v>169.20000000000002</v>
      </c>
      <c r="W597" s="57">
        <f t="shared" si="211"/>
        <v>14.038368795948742</v>
      </c>
      <c r="X597" s="86">
        <f t="shared" si="212"/>
        <v>123.81868000000001</v>
      </c>
      <c r="Y597" s="86" t="str">
        <f t="shared" si="213"/>
        <v/>
      </c>
      <c r="Z597" s="44">
        <f t="shared" si="214"/>
        <v>0</v>
      </c>
      <c r="AA597" s="44" t="str">
        <f t="shared" si="215"/>
        <v>o</v>
      </c>
      <c r="AB597" s="89">
        <f t="shared" si="231"/>
        <v>45.381320000000002</v>
      </c>
      <c r="AC597" s="89">
        <f t="shared" si="231"/>
        <v>-3.5507199999999983</v>
      </c>
      <c r="AD597" s="44">
        <f t="shared" si="216"/>
        <v>1</v>
      </c>
      <c r="AE597" s="44">
        <v>3.1</v>
      </c>
      <c r="AF597" s="87">
        <f t="shared" si="223"/>
        <v>0</v>
      </c>
      <c r="AG597" s="44">
        <f t="shared" si="224"/>
        <v>0</v>
      </c>
      <c r="AH597" s="90">
        <f t="shared" si="217"/>
        <v>167.36163120405126</v>
      </c>
      <c r="AI597" s="91">
        <f t="shared" si="225"/>
        <v>57.581320000000005</v>
      </c>
      <c r="AJ597" s="82">
        <f t="shared" si="218"/>
        <v>8.649280000000001</v>
      </c>
      <c r="AK597" s="271">
        <f t="shared" si="226"/>
        <v>103</v>
      </c>
      <c r="AL597" s="271">
        <f>VLOOKUP(AK597,RevisedCalcs!$AE$65:$AJ$72,2,FALSE)</f>
        <v>45</v>
      </c>
      <c r="AM597" s="92" t="str">
        <f t="shared" si="219"/>
        <v>10 to 20</v>
      </c>
      <c r="AN597" s="93">
        <f t="shared" si="220"/>
        <v>0</v>
      </c>
      <c r="AO597" s="93" t="str">
        <f t="shared" si="227"/>
        <v>o</v>
      </c>
      <c r="AP597" s="94" t="str">
        <f t="shared" si="221"/>
        <v/>
      </c>
      <c r="AQ597" s="54">
        <v>0</v>
      </c>
      <c r="AR597" s="214">
        <f t="shared" si="222"/>
        <v>0</v>
      </c>
      <c r="AS597" s="214">
        <f t="shared" si="228"/>
        <v>0</v>
      </c>
      <c r="AT597" s="282">
        <f t="shared" si="229"/>
        <v>32</v>
      </c>
      <c r="AU597" s="268">
        <f>IF(F597&gt;0,RevisedCalcs!$AB$53*F597,"")</f>
        <v>1.8128402888607658</v>
      </c>
      <c r="AV597" s="268" t="str">
        <f>IF(AU597&lt;&gt;"","",SUMIFS(RevisedCalcs!$AF$6:$BN$6,RevisedCalcs!$AF$4:$BN$4,"&lt;="&amp;AT597)/10^3*VLOOKUP(AK597,RevisedCalcs!$AE$65:$AJ$72,6,FALSE))</f>
        <v/>
      </c>
      <c r="AW597" s="270" t="str">
        <f ca="1">IF(AU597="","",IF(AR597=1,-AU597*OFFSET(RevisedCalcs!$AD$79,0,MATCH(E596*24*60,RevisedCalcs!$AE$80:$AI$80,1)),""))</f>
        <v/>
      </c>
      <c r="AX597" s="268">
        <f t="shared" ca="1" si="230"/>
        <v>1.8128402888607658</v>
      </c>
    </row>
    <row r="598" spans="1:50" x14ac:dyDescent="0.3">
      <c r="A598" s="41" t="s">
        <v>860</v>
      </c>
      <c r="B598" s="42">
        <v>3</v>
      </c>
      <c r="C598" s="68" t="s">
        <v>234</v>
      </c>
      <c r="D598" s="95">
        <v>38673.357638888891</v>
      </c>
      <c r="E598" s="96">
        <v>3.3506944444444443E-2</v>
      </c>
      <c r="F598" s="41">
        <v>13</v>
      </c>
      <c r="G598" s="41">
        <v>5</v>
      </c>
      <c r="H598" s="97">
        <v>0.5743055555576575</v>
      </c>
      <c r="I598" s="98" t="s">
        <v>862</v>
      </c>
      <c r="J598" s="99">
        <v>827</v>
      </c>
      <c r="K598" s="100">
        <v>40499.357638888891</v>
      </c>
      <c r="L598" s="46">
        <v>21.2</v>
      </c>
      <c r="M598" s="101">
        <v>38673.370138888888</v>
      </c>
      <c r="N598" s="102">
        <v>12</v>
      </c>
      <c r="O598" s="46">
        <v>21.2</v>
      </c>
      <c r="P598" s="57">
        <v>12</v>
      </c>
      <c r="Q598" s="50">
        <v>13.783333333333333</v>
      </c>
      <c r="R598" s="103">
        <v>21.2</v>
      </c>
      <c r="S598" s="104">
        <v>1.7051478278895456</v>
      </c>
      <c r="T598" s="57">
        <v>201.2</v>
      </c>
      <c r="U598" s="105"/>
      <c r="V598" s="86">
        <v>9.1999999999999993</v>
      </c>
      <c r="W598" s="86">
        <f t="shared" si="211"/>
        <v>7.4948521721104537</v>
      </c>
      <c r="X598" s="86">
        <f t="shared" si="212"/>
        <v>36.280199999999994</v>
      </c>
      <c r="Y598" s="86" t="str">
        <f t="shared" si="213"/>
        <v>Y</v>
      </c>
      <c r="Z598" s="88">
        <f t="shared" si="214"/>
        <v>0</v>
      </c>
      <c r="AA598" s="88" t="str">
        <f t="shared" si="215"/>
        <v>o</v>
      </c>
      <c r="AB598" s="89">
        <f t="shared" si="231"/>
        <v>45.480199999999996</v>
      </c>
      <c r="AC598" s="89">
        <f t="shared" si="231"/>
        <v>-3.4967999999999986</v>
      </c>
      <c r="AD598" s="88">
        <f t="shared" si="216"/>
        <v>0</v>
      </c>
      <c r="AE598" s="88">
        <v>3.1</v>
      </c>
      <c r="AF598" s="87">
        <f t="shared" si="223"/>
        <v>0</v>
      </c>
      <c r="AG598" s="88">
        <f t="shared" si="224"/>
        <v>1</v>
      </c>
      <c r="AH598" s="90">
        <f t="shared" si="217"/>
        <v>13.705147827889546</v>
      </c>
      <c r="AI598" s="91">
        <f t="shared" si="225"/>
        <v>57.480199999999996</v>
      </c>
      <c r="AJ598" s="82">
        <f t="shared" si="218"/>
        <v>8.5032000000000014</v>
      </c>
      <c r="AK598" s="271">
        <f t="shared" si="226"/>
        <v>108</v>
      </c>
      <c r="AL598" s="271">
        <f>VLOOKUP(AK598,RevisedCalcs!$AE$65:$AJ$72,2,FALSE)</f>
        <v>720</v>
      </c>
      <c r="AM598" s="92" t="str">
        <f t="shared" si="219"/>
        <v>10 to 20</v>
      </c>
      <c r="AN598" s="93">
        <f t="shared" si="220"/>
        <v>0</v>
      </c>
      <c r="AO598" s="93" t="str">
        <f t="shared" si="227"/>
        <v>o</v>
      </c>
      <c r="AP598" s="94" t="str">
        <f t="shared" si="221"/>
        <v/>
      </c>
      <c r="AQ598" s="54">
        <v>0</v>
      </c>
      <c r="AR598" s="214">
        <f t="shared" si="222"/>
        <v>0</v>
      </c>
      <c r="AS598" s="214">
        <f t="shared" si="228"/>
        <v>0</v>
      </c>
      <c r="AT598" s="282">
        <f t="shared" si="229"/>
        <v>48.25</v>
      </c>
      <c r="AU598" s="268">
        <f>IF(F598&gt;0,RevisedCalcs!$AB$53*F598,"")</f>
        <v>1.8128402888607658</v>
      </c>
      <c r="AV598" s="268" t="str">
        <f>IF(AU598&lt;&gt;"","",SUMIFS(RevisedCalcs!$AF$6:$BN$6,RevisedCalcs!$AF$4:$BN$4,"&lt;="&amp;AT598)/10^3*VLOOKUP(AK598,RevisedCalcs!$AE$65:$AJ$72,6,FALSE))</f>
        <v/>
      </c>
      <c r="AW598" s="270" t="str">
        <f ca="1">IF(AU598="","",IF(AR598=1,-AU598*OFFSET(RevisedCalcs!$AD$79,0,MATCH(E597*24*60,RevisedCalcs!$AE$80:$AI$80,1)),""))</f>
        <v/>
      </c>
      <c r="AX598" s="268">
        <f t="shared" ca="1" si="230"/>
        <v>1.8128402888607658</v>
      </c>
    </row>
    <row r="599" spans="1:50" x14ac:dyDescent="0.3">
      <c r="A599" s="41" t="s">
        <v>860</v>
      </c>
      <c r="B599" s="42">
        <v>4</v>
      </c>
      <c r="C599" s="68" t="s">
        <v>236</v>
      </c>
      <c r="D599" s="95">
        <v>38673.713194444441</v>
      </c>
      <c r="E599" s="96">
        <v>2.2962962962962966E-2</v>
      </c>
      <c r="F599" s="41">
        <v>13</v>
      </c>
      <c r="G599" s="41">
        <v>5</v>
      </c>
      <c r="H599" s="97">
        <v>0.32204861110949423</v>
      </c>
      <c r="I599" s="98" t="s">
        <v>863</v>
      </c>
      <c r="J599" s="99">
        <v>463.75</v>
      </c>
      <c r="K599" s="100">
        <v>40499.713194444441</v>
      </c>
      <c r="L599" s="46">
        <v>73.400000000000006</v>
      </c>
      <c r="M599" s="101">
        <v>38673.703472222223</v>
      </c>
      <c r="N599" s="102">
        <v>7</v>
      </c>
      <c r="O599" s="46">
        <v>73.400000000000006</v>
      </c>
      <c r="P599" s="57">
        <v>7</v>
      </c>
      <c r="Q599" s="50">
        <v>7.729166666666667</v>
      </c>
      <c r="R599" s="103">
        <v>73.400000000000006</v>
      </c>
      <c r="S599" s="104">
        <v>14.561354724989911</v>
      </c>
      <c r="T599" s="57">
        <v>183.2</v>
      </c>
      <c r="U599" s="105"/>
      <c r="V599" s="86">
        <v>66.400000000000006</v>
      </c>
      <c r="W599" s="86">
        <f t="shared" si="211"/>
        <v>51.838645275010094</v>
      </c>
      <c r="X599" s="86">
        <f t="shared" si="212"/>
        <v>18.447800000000008</v>
      </c>
      <c r="Y599" s="86" t="str">
        <f t="shared" si="213"/>
        <v/>
      </c>
      <c r="Z599" s="88">
        <f t="shared" si="214"/>
        <v>1</v>
      </c>
      <c r="AA599" s="88" t="str">
        <f t="shared" si="215"/>
        <v>+</v>
      </c>
      <c r="AB599" s="89">
        <f t="shared" si="231"/>
        <v>47.952199999999998</v>
      </c>
      <c r="AC599" s="89">
        <f t="shared" si="231"/>
        <v>-2.1487999999999996</v>
      </c>
      <c r="AD599" s="88">
        <f t="shared" si="216"/>
        <v>1</v>
      </c>
      <c r="AE599" s="88">
        <v>3.1</v>
      </c>
      <c r="AF599" s="87">
        <f t="shared" si="223"/>
        <v>1</v>
      </c>
      <c r="AG599" s="88">
        <f t="shared" si="224"/>
        <v>1</v>
      </c>
      <c r="AH599" s="90">
        <f t="shared" si="217"/>
        <v>21.561354724989911</v>
      </c>
      <c r="AI599" s="91">
        <f t="shared" si="225"/>
        <v>54.952199999999998</v>
      </c>
      <c r="AJ599" s="82">
        <f t="shared" si="218"/>
        <v>4.8512000000000004</v>
      </c>
      <c r="AK599" s="271">
        <f t="shared" si="226"/>
        <v>107</v>
      </c>
      <c r="AL599" s="271">
        <f>VLOOKUP(AK599,RevisedCalcs!$AE$65:$AJ$72,2,FALSE)</f>
        <v>540</v>
      </c>
      <c r="AM599" s="92" t="str">
        <f t="shared" si="219"/>
        <v>0 to 10</v>
      </c>
      <c r="AN599" s="93">
        <f t="shared" si="220"/>
        <v>1</v>
      </c>
      <c r="AO599" s="93" t="str">
        <f t="shared" si="227"/>
        <v>+</v>
      </c>
      <c r="AP599" s="94" t="str">
        <f t="shared" si="221"/>
        <v/>
      </c>
      <c r="AQ599" s="54">
        <v>0</v>
      </c>
      <c r="AR599" s="214">
        <f t="shared" si="222"/>
        <v>0</v>
      </c>
      <c r="AS599" s="214">
        <f t="shared" si="228"/>
        <v>0</v>
      </c>
      <c r="AT599" s="282">
        <f t="shared" si="229"/>
        <v>33.06666666666667</v>
      </c>
      <c r="AU599" s="268">
        <f>IF(F599&gt;0,RevisedCalcs!$AB$53*F599,"")</f>
        <v>1.8128402888607658</v>
      </c>
      <c r="AV599" s="268" t="str">
        <f>IF(AU599&lt;&gt;"","",SUMIFS(RevisedCalcs!$AF$6:$BN$6,RevisedCalcs!$AF$4:$BN$4,"&lt;="&amp;AT599)/10^3*VLOOKUP(AK599,RevisedCalcs!$AE$65:$AJ$72,6,FALSE))</f>
        <v/>
      </c>
      <c r="AW599" s="270" t="str">
        <f ca="1">IF(AU599="","",IF(AR599=1,-AU599*OFFSET(RevisedCalcs!$AD$79,0,MATCH(E598*24*60,RevisedCalcs!$AE$80:$AI$80,1)),""))</f>
        <v/>
      </c>
      <c r="AX599" s="268">
        <f t="shared" ca="1" si="230"/>
        <v>1.8128402888607658</v>
      </c>
    </row>
    <row r="600" spans="1:50" x14ac:dyDescent="0.3">
      <c r="A600" s="41" t="s">
        <v>860</v>
      </c>
      <c r="B600" s="42">
        <v>5</v>
      </c>
      <c r="C600" s="68" t="s">
        <v>238</v>
      </c>
      <c r="D600" s="95">
        <v>38673.82916666667</v>
      </c>
      <c r="E600" s="96">
        <v>1.6481481481481482E-2</v>
      </c>
      <c r="F600" s="41">
        <v>7.2</v>
      </c>
      <c r="G600" s="41">
        <v>5</v>
      </c>
      <c r="H600" s="97">
        <v>9.3009259268001188E-2</v>
      </c>
      <c r="I600" s="98" t="s">
        <v>864</v>
      </c>
      <c r="J600" s="99">
        <v>133.93333333333334</v>
      </c>
      <c r="K600" s="100">
        <v>40499.82916666667</v>
      </c>
      <c r="L600" s="46">
        <v>91.4</v>
      </c>
      <c r="M600" s="101">
        <v>38673.828472222223</v>
      </c>
      <c r="N600" s="102">
        <v>7</v>
      </c>
      <c r="O600" s="46">
        <v>91.4</v>
      </c>
      <c r="P600" s="57">
        <v>7</v>
      </c>
      <c r="Q600" s="50">
        <v>2.2322222222222221</v>
      </c>
      <c r="R600" s="103">
        <v>91.4</v>
      </c>
      <c r="S600" s="104">
        <v>83.384732846711813</v>
      </c>
      <c r="T600" s="57">
        <v>183.2</v>
      </c>
      <c r="U600" s="105"/>
      <c r="V600" s="57">
        <v>84.4</v>
      </c>
      <c r="W600" s="57">
        <f t="shared" si="211"/>
        <v>1.0152671532881925</v>
      </c>
      <c r="X600" s="86">
        <f t="shared" si="212"/>
        <v>36.447800000000008</v>
      </c>
      <c r="Y600" s="86" t="str">
        <f t="shared" si="213"/>
        <v/>
      </c>
      <c r="Z600" s="44">
        <f t="shared" si="214"/>
        <v>0</v>
      </c>
      <c r="AA600" s="44" t="str">
        <f t="shared" si="215"/>
        <v>o</v>
      </c>
      <c r="AB600" s="89">
        <f t="shared" si="231"/>
        <v>47.952199999999998</v>
      </c>
      <c r="AC600" s="89">
        <f t="shared" si="231"/>
        <v>-2.1487999999999996</v>
      </c>
      <c r="AD600" s="44">
        <f t="shared" si="216"/>
        <v>1</v>
      </c>
      <c r="AE600" s="44">
        <v>3.1</v>
      </c>
      <c r="AF600" s="87">
        <f t="shared" si="223"/>
        <v>0</v>
      </c>
      <c r="AG600" s="44">
        <f t="shared" si="224"/>
        <v>0</v>
      </c>
      <c r="AH600" s="90">
        <f t="shared" si="217"/>
        <v>90.384732846711813</v>
      </c>
      <c r="AI600" s="91">
        <f t="shared" si="225"/>
        <v>54.952199999999998</v>
      </c>
      <c r="AJ600" s="82">
        <f t="shared" si="218"/>
        <v>4.8512000000000004</v>
      </c>
      <c r="AK600" s="271">
        <f t="shared" si="226"/>
        <v>106</v>
      </c>
      <c r="AL600" s="271">
        <f>VLOOKUP(AK600,RevisedCalcs!$AE$65:$AJ$72,2,FALSE)</f>
        <v>240</v>
      </c>
      <c r="AM600" s="92" t="str">
        <f t="shared" si="219"/>
        <v>0 to 10</v>
      </c>
      <c r="AN600" s="93">
        <f t="shared" si="220"/>
        <v>0</v>
      </c>
      <c r="AO600" s="93" t="str">
        <f t="shared" si="227"/>
        <v>o</v>
      </c>
      <c r="AP600" s="94" t="str">
        <f t="shared" si="221"/>
        <v/>
      </c>
      <c r="AQ600" s="54">
        <v>0</v>
      </c>
      <c r="AR600" s="214">
        <f t="shared" si="222"/>
        <v>0</v>
      </c>
      <c r="AS600" s="214">
        <f t="shared" si="228"/>
        <v>0</v>
      </c>
      <c r="AT600" s="282">
        <f t="shared" si="229"/>
        <v>23.733333333333334</v>
      </c>
      <c r="AU600" s="268">
        <f>IF(F600&gt;0,RevisedCalcs!$AB$53*F600,"")</f>
        <v>1.0040346215228857</v>
      </c>
      <c r="AV600" s="268" t="str">
        <f>IF(AU600&lt;&gt;"","",SUMIFS(RevisedCalcs!$AF$6:$BN$6,RevisedCalcs!$AF$4:$BN$4,"&lt;="&amp;AT600)/10^3*VLOOKUP(AK600,RevisedCalcs!$AE$65:$AJ$72,6,FALSE))</f>
        <v/>
      </c>
      <c r="AW600" s="270" t="str">
        <f ca="1">IF(AU600="","",IF(AR600=1,-AU600*OFFSET(RevisedCalcs!$AD$79,0,MATCH(E599*24*60,RevisedCalcs!$AE$80:$AI$80,1)),""))</f>
        <v/>
      </c>
      <c r="AX600" s="268">
        <f t="shared" ca="1" si="230"/>
        <v>1.0040346215228857</v>
      </c>
    </row>
    <row r="601" spans="1:50" x14ac:dyDescent="0.3">
      <c r="A601" s="41" t="s">
        <v>860</v>
      </c>
      <c r="B601" s="42">
        <v>6</v>
      </c>
      <c r="C601" s="68" t="s">
        <v>240</v>
      </c>
      <c r="D601" s="95">
        <v>38673.956250000003</v>
      </c>
      <c r="E601" s="96">
        <v>2.7870370370370368E-2</v>
      </c>
      <c r="F601" s="41">
        <v>7.3</v>
      </c>
      <c r="G601" s="41">
        <v>5</v>
      </c>
      <c r="H601" s="97">
        <v>0.11060185185488081</v>
      </c>
      <c r="I601" s="98" t="s">
        <v>865</v>
      </c>
      <c r="J601" s="99">
        <v>159.26666666666668</v>
      </c>
      <c r="K601" s="100">
        <v>40499.956250000003</v>
      </c>
      <c r="L601" s="46">
        <v>80.599999999999994</v>
      </c>
      <c r="M601" s="101">
        <v>38673.953472222223</v>
      </c>
      <c r="N601" s="102">
        <v>6.1</v>
      </c>
      <c r="O601" s="46">
        <v>80.599999999999994</v>
      </c>
      <c r="P601" s="57">
        <v>6.1</v>
      </c>
      <c r="Q601" s="50">
        <v>2.6544444444444446</v>
      </c>
      <c r="R601" s="103">
        <v>80.599999999999994</v>
      </c>
      <c r="S601" s="104">
        <v>72.751354155464313</v>
      </c>
      <c r="T601" s="57">
        <v>185</v>
      </c>
      <c r="U601" s="105"/>
      <c r="V601" s="57">
        <v>74.5</v>
      </c>
      <c r="W601" s="57">
        <f t="shared" si="211"/>
        <v>1.7486458445356874</v>
      </c>
      <c r="X601" s="86">
        <f t="shared" si="212"/>
        <v>26.102840000000008</v>
      </c>
      <c r="Y601" s="86" t="str">
        <f t="shared" si="213"/>
        <v/>
      </c>
      <c r="Z601" s="44">
        <f t="shared" si="214"/>
        <v>0</v>
      </c>
      <c r="AA601" s="44" t="str">
        <f t="shared" si="215"/>
        <v>o</v>
      </c>
      <c r="AB601" s="89">
        <f t="shared" si="231"/>
        <v>48.397159999999992</v>
      </c>
      <c r="AC601" s="89">
        <f t="shared" si="231"/>
        <v>-1.906159999999999</v>
      </c>
      <c r="AD601" s="44">
        <f t="shared" si="216"/>
        <v>1</v>
      </c>
      <c r="AE601" s="44">
        <v>3.1</v>
      </c>
      <c r="AF601" s="87">
        <f t="shared" si="223"/>
        <v>0</v>
      </c>
      <c r="AG601" s="44">
        <f t="shared" si="224"/>
        <v>0</v>
      </c>
      <c r="AH601" s="90">
        <f t="shared" si="217"/>
        <v>78.851354155464307</v>
      </c>
      <c r="AI601" s="91">
        <f t="shared" si="225"/>
        <v>54.497159999999994</v>
      </c>
      <c r="AJ601" s="82">
        <f t="shared" si="218"/>
        <v>4.1938400000000007</v>
      </c>
      <c r="AK601" s="271">
        <f t="shared" si="226"/>
        <v>106</v>
      </c>
      <c r="AL601" s="271">
        <f>VLOOKUP(AK601,RevisedCalcs!$AE$65:$AJ$72,2,FALSE)</f>
        <v>240</v>
      </c>
      <c r="AM601" s="92" t="str">
        <f t="shared" si="219"/>
        <v>0 to 10</v>
      </c>
      <c r="AN601" s="93">
        <f t="shared" si="220"/>
        <v>0</v>
      </c>
      <c r="AO601" s="93" t="str">
        <f t="shared" si="227"/>
        <v>o</v>
      </c>
      <c r="AP601" s="94" t="str">
        <f t="shared" si="221"/>
        <v/>
      </c>
      <c r="AQ601" s="54">
        <v>0</v>
      </c>
      <c r="AR601" s="214">
        <f t="shared" si="222"/>
        <v>0</v>
      </c>
      <c r="AS601" s="214">
        <f t="shared" si="228"/>
        <v>0</v>
      </c>
      <c r="AT601" s="282">
        <f t="shared" si="229"/>
        <v>40.133333333333333</v>
      </c>
      <c r="AU601" s="268">
        <f>IF(F601&gt;0,RevisedCalcs!$AB$53*F601,"")</f>
        <v>1.0179795468218147</v>
      </c>
      <c r="AV601" s="268" t="str">
        <f>IF(AU601&lt;&gt;"","",SUMIFS(RevisedCalcs!$AF$6:$BN$6,RevisedCalcs!$AF$4:$BN$4,"&lt;="&amp;AT601)/10^3*VLOOKUP(AK601,RevisedCalcs!$AE$65:$AJ$72,6,FALSE))</f>
        <v/>
      </c>
      <c r="AW601" s="270" t="str">
        <f ca="1">IF(AU601="","",IF(AR601=1,-AU601*OFFSET(RevisedCalcs!$AD$79,0,MATCH(E600*24*60,RevisedCalcs!$AE$80:$AI$80,1)),""))</f>
        <v/>
      </c>
      <c r="AX601" s="268">
        <f t="shared" ca="1" si="230"/>
        <v>1.0179795468218147</v>
      </c>
    </row>
    <row r="602" spans="1:50" x14ac:dyDescent="0.3">
      <c r="A602" s="41" t="s">
        <v>860</v>
      </c>
      <c r="B602" s="42">
        <v>7</v>
      </c>
      <c r="C602" s="68" t="s">
        <v>242</v>
      </c>
      <c r="D602" s="95">
        <v>38674.368750000001</v>
      </c>
      <c r="E602" s="96">
        <v>2.9872685185185183E-2</v>
      </c>
      <c r="F602" s="41">
        <v>13</v>
      </c>
      <c r="G602" s="41">
        <v>6</v>
      </c>
      <c r="H602" s="97">
        <v>0.38462962962512393</v>
      </c>
      <c r="I602" s="98" t="s">
        <v>866</v>
      </c>
      <c r="J602" s="99">
        <v>553.86666666666667</v>
      </c>
      <c r="K602" s="100">
        <v>40500.368750000001</v>
      </c>
      <c r="L602" s="46">
        <v>26.6</v>
      </c>
      <c r="M602" s="101">
        <v>38674.370138888888</v>
      </c>
      <c r="N602" s="102">
        <v>9</v>
      </c>
      <c r="O602" s="46">
        <v>26.6</v>
      </c>
      <c r="P602" s="57">
        <v>9</v>
      </c>
      <c r="Q602" s="50">
        <v>9.2311111111111117</v>
      </c>
      <c r="R602" s="103">
        <v>26.6</v>
      </c>
      <c r="S602" s="104">
        <v>7.9770836233137388</v>
      </c>
      <c r="T602" s="57">
        <v>197.6</v>
      </c>
      <c r="U602" s="105"/>
      <c r="V602" s="86">
        <v>17.600000000000001</v>
      </c>
      <c r="W602" s="86">
        <f t="shared" si="211"/>
        <v>9.6229163766862627</v>
      </c>
      <c r="X602" s="86">
        <f t="shared" si="212"/>
        <v>29.363399999999999</v>
      </c>
      <c r="Y602" s="86" t="str">
        <f t="shared" si="213"/>
        <v>Y</v>
      </c>
      <c r="Z602" s="88">
        <f t="shared" si="214"/>
        <v>0</v>
      </c>
      <c r="AA602" s="88" t="str">
        <f t="shared" si="215"/>
        <v>o</v>
      </c>
      <c r="AB602" s="89">
        <f t="shared" si="231"/>
        <v>46.9634</v>
      </c>
      <c r="AC602" s="89">
        <f t="shared" si="231"/>
        <v>-2.6879999999999988</v>
      </c>
      <c r="AD602" s="88">
        <f t="shared" si="216"/>
        <v>0</v>
      </c>
      <c r="AE602" s="88">
        <v>3.1</v>
      </c>
      <c r="AF602" s="87">
        <f t="shared" si="223"/>
        <v>0</v>
      </c>
      <c r="AG602" s="88">
        <f t="shared" si="224"/>
        <v>1</v>
      </c>
      <c r="AH602" s="90">
        <f t="shared" si="217"/>
        <v>16.977083623313739</v>
      </c>
      <c r="AI602" s="91">
        <f t="shared" si="225"/>
        <v>55.9634</v>
      </c>
      <c r="AJ602" s="82">
        <f t="shared" si="218"/>
        <v>6.3120000000000012</v>
      </c>
      <c r="AK602" s="271">
        <f t="shared" si="226"/>
        <v>107</v>
      </c>
      <c r="AL602" s="271">
        <f>VLOOKUP(AK602,RevisedCalcs!$AE$65:$AJ$72,2,FALSE)</f>
        <v>540</v>
      </c>
      <c r="AM602" s="92" t="str">
        <f t="shared" si="219"/>
        <v>0 to 10</v>
      </c>
      <c r="AN602" s="93">
        <f t="shared" si="220"/>
        <v>0</v>
      </c>
      <c r="AO602" s="93" t="str">
        <f t="shared" si="227"/>
        <v>o</v>
      </c>
      <c r="AP602" s="94" t="str">
        <f t="shared" si="221"/>
        <v/>
      </c>
      <c r="AQ602" s="54">
        <v>0</v>
      </c>
      <c r="AR602" s="214">
        <f t="shared" si="222"/>
        <v>0</v>
      </c>
      <c r="AS602" s="214">
        <f t="shared" si="228"/>
        <v>0</v>
      </c>
      <c r="AT602" s="282">
        <f t="shared" si="229"/>
        <v>43.016666666666666</v>
      </c>
      <c r="AU602" s="268">
        <f>IF(F602&gt;0,RevisedCalcs!$AB$53*F602,"")</f>
        <v>1.8128402888607658</v>
      </c>
      <c r="AV602" s="268" t="str">
        <f>IF(AU602&lt;&gt;"","",SUMIFS(RevisedCalcs!$AF$6:$BN$6,RevisedCalcs!$AF$4:$BN$4,"&lt;="&amp;AT602)/10^3*VLOOKUP(AK602,RevisedCalcs!$AE$65:$AJ$72,6,FALSE))</f>
        <v/>
      </c>
      <c r="AW602" s="270" t="str">
        <f ca="1">IF(AU602="","",IF(AR602=1,-AU602*OFFSET(RevisedCalcs!$AD$79,0,MATCH(E601*24*60,RevisedCalcs!$AE$80:$AI$80,1)),""))</f>
        <v/>
      </c>
      <c r="AX602" s="268">
        <f t="shared" ca="1" si="230"/>
        <v>1.8128402888607658</v>
      </c>
    </row>
    <row r="603" spans="1:50" x14ac:dyDescent="0.3">
      <c r="A603" s="41" t="s">
        <v>860</v>
      </c>
      <c r="B603" s="42">
        <v>8</v>
      </c>
      <c r="C603" s="68" t="s">
        <v>244</v>
      </c>
      <c r="D603" s="95">
        <v>38674.774305555555</v>
      </c>
      <c r="E603" s="96">
        <v>2.2013888888888888E-2</v>
      </c>
      <c r="F603" s="41">
        <v>13</v>
      </c>
      <c r="G603" s="41">
        <v>6</v>
      </c>
      <c r="H603" s="97">
        <v>0.37568287036992842</v>
      </c>
      <c r="I603" s="98" t="s">
        <v>867</v>
      </c>
      <c r="J603" s="99">
        <v>540.98333333333335</v>
      </c>
      <c r="K603" s="100">
        <v>40500.774305555555</v>
      </c>
      <c r="L603" s="46">
        <v>68</v>
      </c>
      <c r="M603" s="101">
        <v>38674.786805555559</v>
      </c>
      <c r="N603" s="102">
        <v>14</v>
      </c>
      <c r="O603" s="46">
        <v>68</v>
      </c>
      <c r="P603" s="57">
        <v>14</v>
      </c>
      <c r="Q603" s="50">
        <v>9.0163888888888888</v>
      </c>
      <c r="R603" s="103">
        <v>68</v>
      </c>
      <c r="S603" s="104">
        <v>8.9424977821277025</v>
      </c>
      <c r="T603" s="57">
        <v>183.2</v>
      </c>
      <c r="U603" s="105"/>
      <c r="V603" s="86">
        <v>54</v>
      </c>
      <c r="W603" s="86">
        <f t="shared" si="211"/>
        <v>45.057502217872297</v>
      </c>
      <c r="X603" s="86">
        <f t="shared" si="212"/>
        <v>9.5086000000000013</v>
      </c>
      <c r="Y603" s="86" t="str">
        <f t="shared" si="213"/>
        <v/>
      </c>
      <c r="Z603" s="88">
        <f t="shared" si="214"/>
        <v>1</v>
      </c>
      <c r="AA603" s="88" t="str">
        <f t="shared" si="215"/>
        <v>+</v>
      </c>
      <c r="AB603" s="89">
        <f t="shared" si="231"/>
        <v>44.491399999999999</v>
      </c>
      <c r="AC603" s="89">
        <f t="shared" si="231"/>
        <v>-4.0359999999999996</v>
      </c>
      <c r="AD603" s="88">
        <f t="shared" si="216"/>
        <v>1</v>
      </c>
      <c r="AE603" s="88">
        <v>3.1</v>
      </c>
      <c r="AF603" s="87">
        <f t="shared" si="223"/>
        <v>1</v>
      </c>
      <c r="AG603" s="88">
        <f t="shared" si="224"/>
        <v>1</v>
      </c>
      <c r="AH603" s="90">
        <f t="shared" si="217"/>
        <v>22.942497782127703</v>
      </c>
      <c r="AI603" s="91">
        <f t="shared" si="225"/>
        <v>58.491399999999999</v>
      </c>
      <c r="AJ603" s="82">
        <f t="shared" si="218"/>
        <v>9.9640000000000004</v>
      </c>
      <c r="AK603" s="271">
        <f t="shared" si="226"/>
        <v>107</v>
      </c>
      <c r="AL603" s="271">
        <f>VLOOKUP(AK603,RevisedCalcs!$AE$65:$AJ$72,2,FALSE)</f>
        <v>540</v>
      </c>
      <c r="AM603" s="92" t="str">
        <f t="shared" si="219"/>
        <v>10 to 20</v>
      </c>
      <c r="AN603" s="93">
        <f t="shared" si="220"/>
        <v>1</v>
      </c>
      <c r="AO603" s="93" t="str">
        <f t="shared" si="227"/>
        <v>+</v>
      </c>
      <c r="AP603" s="94" t="str">
        <f t="shared" si="221"/>
        <v/>
      </c>
      <c r="AQ603" s="54">
        <v>0</v>
      </c>
      <c r="AR603" s="214">
        <f t="shared" si="222"/>
        <v>0</v>
      </c>
      <c r="AS603" s="214">
        <f t="shared" si="228"/>
        <v>0</v>
      </c>
      <c r="AT603" s="282">
        <f t="shared" si="229"/>
        <v>31.7</v>
      </c>
      <c r="AU603" s="268">
        <f>IF(F603&gt;0,RevisedCalcs!$AB$53*F603,"")</f>
        <v>1.8128402888607658</v>
      </c>
      <c r="AV603" s="268" t="str">
        <f>IF(AU603&lt;&gt;"","",SUMIFS(RevisedCalcs!$AF$6:$BN$6,RevisedCalcs!$AF$4:$BN$4,"&lt;="&amp;AT603)/10^3*VLOOKUP(AK603,RevisedCalcs!$AE$65:$AJ$72,6,FALSE))</f>
        <v/>
      </c>
      <c r="AW603" s="270" t="str">
        <f ca="1">IF(AU603="","",IF(AR603=1,-AU603*OFFSET(RevisedCalcs!$AD$79,0,MATCH(E602*24*60,RevisedCalcs!$AE$80:$AI$80,1)),""))</f>
        <v/>
      </c>
      <c r="AX603" s="268">
        <f t="shared" ca="1" si="230"/>
        <v>1.8128402888607658</v>
      </c>
    </row>
    <row r="604" spans="1:50" x14ac:dyDescent="0.3">
      <c r="A604" s="194" t="s">
        <v>860</v>
      </c>
      <c r="B604" s="205">
        <v>9</v>
      </c>
      <c r="C604" s="206" t="s">
        <v>245</v>
      </c>
      <c r="D604" s="207">
        <v>38675.414583333331</v>
      </c>
      <c r="E604" s="208">
        <v>1.7361111111111112E-4</v>
      </c>
      <c r="F604" s="194">
        <v>0</v>
      </c>
      <c r="G604" s="194">
        <v>7</v>
      </c>
      <c r="H604" s="195">
        <v>0.61826388888584916</v>
      </c>
      <c r="I604" s="196" t="s">
        <v>868</v>
      </c>
      <c r="J604" s="197">
        <v>890.3</v>
      </c>
      <c r="K604" s="209">
        <v>40501.414583333331</v>
      </c>
      <c r="L604" s="199">
        <v>21.2</v>
      </c>
      <c r="M604" s="101">
        <v>38675.411805555559</v>
      </c>
      <c r="N604" s="200">
        <v>9</v>
      </c>
      <c r="O604" s="199">
        <v>21.2</v>
      </c>
      <c r="P604" s="201">
        <v>9</v>
      </c>
      <c r="Q604" s="202">
        <v>14.838333333333333</v>
      </c>
      <c r="R604" s="203">
        <v>21.2</v>
      </c>
      <c r="S604" s="204">
        <v>1.2055900536622328</v>
      </c>
      <c r="T604" s="201">
        <v>21.2</v>
      </c>
      <c r="U604" s="105"/>
      <c r="V604" s="86">
        <v>12.2</v>
      </c>
      <c r="W604" s="86">
        <f t="shared" si="211"/>
        <v>10.994409946337766</v>
      </c>
      <c r="X604" s="86">
        <f t="shared" si="212"/>
        <v>34.763400000000004</v>
      </c>
      <c r="Y604" s="86" t="str">
        <f t="shared" si="213"/>
        <v>Y</v>
      </c>
      <c r="Z604" s="88">
        <f t="shared" si="214"/>
        <v>0</v>
      </c>
      <c r="AA604" s="88" t="str">
        <f t="shared" si="215"/>
        <v>o</v>
      </c>
      <c r="AB604" s="89">
        <f t="shared" si="231"/>
        <v>46.9634</v>
      </c>
      <c r="AC604" s="89">
        <f t="shared" si="231"/>
        <v>-2.6879999999999988</v>
      </c>
      <c r="AD604" s="88">
        <f t="shared" si="216"/>
        <v>0</v>
      </c>
      <c r="AE604" s="88">
        <v>3.1</v>
      </c>
      <c r="AF604" s="87">
        <f t="shared" si="223"/>
        <v>0</v>
      </c>
      <c r="AG604" s="88">
        <f t="shared" si="224"/>
        <v>1</v>
      </c>
      <c r="AH604" s="90">
        <f t="shared" si="217"/>
        <v>10.205590053662233</v>
      </c>
      <c r="AI604" s="91">
        <f t="shared" si="225"/>
        <v>55.9634</v>
      </c>
      <c r="AJ604" s="82">
        <f t="shared" si="218"/>
        <v>6.3120000000000012</v>
      </c>
      <c r="AK604" s="271">
        <f t="shared" si="226"/>
        <v>108</v>
      </c>
      <c r="AL604" s="271">
        <f>VLOOKUP(AK604,RevisedCalcs!$AE$65:$AJ$72,2,FALSE)</f>
        <v>720</v>
      </c>
      <c r="AM604" s="92" t="str">
        <f t="shared" si="219"/>
        <v>0 to 10</v>
      </c>
      <c r="AN604" s="93">
        <f t="shared" si="220"/>
        <v>0</v>
      </c>
      <c r="AO604" s="93" t="str">
        <f t="shared" si="227"/>
        <v>o</v>
      </c>
      <c r="AP604" s="94" t="str">
        <f t="shared" si="221"/>
        <v/>
      </c>
      <c r="AQ604" s="224">
        <v>1</v>
      </c>
      <c r="AR604" s="214">
        <f t="shared" si="222"/>
        <v>0</v>
      </c>
      <c r="AS604" s="214">
        <f t="shared" si="228"/>
        <v>0</v>
      </c>
      <c r="AT604" s="282">
        <f t="shared" si="229"/>
        <v>0.25</v>
      </c>
      <c r="AU604" s="268" t="str">
        <f>IF(F604&gt;0,RevisedCalcs!$AB$53*F604,"")</f>
        <v/>
      </c>
      <c r="AV604" s="268">
        <f>IF(AU604&lt;&gt;"","",SUMIFS(RevisedCalcs!$AF$6:$BN$6,RevisedCalcs!$AF$4:$BN$4,"&lt;="&amp;AT604)/10^3*VLOOKUP(AK604,RevisedCalcs!$AE$65:$AJ$72,6,FALSE))</f>
        <v>0</v>
      </c>
      <c r="AW604" s="270" t="str">
        <f ca="1">IF(AU604="","",IF(AR604=1,-AU604*OFFSET(RevisedCalcs!$AD$79,0,MATCH(E603*24*60,RevisedCalcs!$AE$80:$AI$80,1)),""))</f>
        <v/>
      </c>
      <c r="AX604" s="268">
        <f t="shared" ca="1" si="230"/>
        <v>0</v>
      </c>
    </row>
    <row r="605" spans="1:50" x14ac:dyDescent="0.3">
      <c r="A605" s="194" t="s">
        <v>860</v>
      </c>
      <c r="B605" s="205">
        <v>10</v>
      </c>
      <c r="C605" s="206" t="s">
        <v>247</v>
      </c>
      <c r="D605" s="207">
        <v>38675.457638888889</v>
      </c>
      <c r="E605" s="208">
        <v>1.7361111111111112E-4</v>
      </c>
      <c r="F605" s="194">
        <v>0</v>
      </c>
      <c r="G605" s="194">
        <v>7</v>
      </c>
      <c r="H605" s="195">
        <v>4.2881944449618459E-2</v>
      </c>
      <c r="I605" s="196" t="s">
        <v>869</v>
      </c>
      <c r="J605" s="197">
        <v>61.75</v>
      </c>
      <c r="K605" s="209">
        <v>40501.457638888889</v>
      </c>
      <c r="L605" s="199">
        <v>26.6</v>
      </c>
      <c r="M605" s="101">
        <v>38675.453472222223</v>
      </c>
      <c r="N605" s="200">
        <v>9</v>
      </c>
      <c r="O605" s="199">
        <v>26.6</v>
      </c>
      <c r="P605" s="201">
        <v>9</v>
      </c>
      <c r="Q605" s="202">
        <v>1.0291666666666666</v>
      </c>
      <c r="R605" s="203">
        <v>26.6</v>
      </c>
      <c r="S605" s="204">
        <v>8.6408341542128433</v>
      </c>
      <c r="T605" s="201">
        <v>26.6</v>
      </c>
      <c r="U605" s="105"/>
      <c r="V605" s="57">
        <v>17.600000000000001</v>
      </c>
      <c r="W605" s="57">
        <f t="shared" si="211"/>
        <v>8.9591658457871581</v>
      </c>
      <c r="X605" s="86">
        <f t="shared" si="212"/>
        <v>29.363399999999999</v>
      </c>
      <c r="Y605" s="86" t="str">
        <f t="shared" si="213"/>
        <v/>
      </c>
      <c r="Z605" s="44">
        <f t="shared" si="214"/>
        <v>0</v>
      </c>
      <c r="AA605" s="44" t="str">
        <f t="shared" si="215"/>
        <v>o</v>
      </c>
      <c r="AB605" s="89">
        <f t="shared" si="231"/>
        <v>46.9634</v>
      </c>
      <c r="AC605" s="89">
        <f t="shared" si="231"/>
        <v>-2.6879999999999988</v>
      </c>
      <c r="AD605" s="44">
        <f t="shared" si="216"/>
        <v>0</v>
      </c>
      <c r="AE605" s="44">
        <v>3.1</v>
      </c>
      <c r="AF605" s="87">
        <f t="shared" si="223"/>
        <v>0</v>
      </c>
      <c r="AG605" s="44">
        <f t="shared" si="224"/>
        <v>0</v>
      </c>
      <c r="AH605" s="90">
        <f t="shared" si="217"/>
        <v>17.640834154212843</v>
      </c>
      <c r="AI605" s="91">
        <f t="shared" si="225"/>
        <v>55.9634</v>
      </c>
      <c r="AJ605" s="82">
        <f t="shared" si="218"/>
        <v>6.3120000000000012</v>
      </c>
      <c r="AK605" s="271">
        <f t="shared" si="226"/>
        <v>104</v>
      </c>
      <c r="AL605" s="271">
        <f>VLOOKUP(AK605,RevisedCalcs!$AE$65:$AJ$72,2,FALSE)</f>
        <v>75</v>
      </c>
      <c r="AM605" s="92" t="str">
        <f t="shared" si="219"/>
        <v>0 to 10</v>
      </c>
      <c r="AN605" s="93">
        <f t="shared" si="220"/>
        <v>0</v>
      </c>
      <c r="AO605" s="93" t="str">
        <f t="shared" si="227"/>
        <v>o</v>
      </c>
      <c r="AP605" s="94" t="str">
        <f t="shared" si="221"/>
        <v/>
      </c>
      <c r="AQ605" s="224">
        <v>1</v>
      </c>
      <c r="AR605" s="214">
        <f t="shared" si="222"/>
        <v>0</v>
      </c>
      <c r="AS605" s="214">
        <f t="shared" si="228"/>
        <v>0</v>
      </c>
      <c r="AT605" s="282">
        <f t="shared" si="229"/>
        <v>0.25</v>
      </c>
      <c r="AU605" s="268" t="str">
        <f>IF(F605&gt;0,RevisedCalcs!$AB$53*F605,"")</f>
        <v/>
      </c>
      <c r="AV605" s="268">
        <f>IF(AU605&lt;&gt;"","",SUMIFS(RevisedCalcs!$AF$6:$BN$6,RevisedCalcs!$AF$4:$BN$4,"&lt;="&amp;AT605)/10^3*VLOOKUP(AK605,RevisedCalcs!$AE$65:$AJ$72,6,FALSE))</f>
        <v>0</v>
      </c>
      <c r="AW605" s="270" t="str">
        <f ca="1">IF(AU605="","",IF(AR605=1,-AU605*OFFSET(RevisedCalcs!$AD$79,0,MATCH(E604*24*60,RevisedCalcs!$AE$80:$AI$80,1)),""))</f>
        <v/>
      </c>
      <c r="AX605" s="268">
        <f t="shared" ca="1" si="230"/>
        <v>0</v>
      </c>
    </row>
    <row r="606" spans="1:50" x14ac:dyDescent="0.3">
      <c r="A606" s="41" t="s">
        <v>860</v>
      </c>
      <c r="B606" s="42">
        <v>11</v>
      </c>
      <c r="C606" s="68" t="s">
        <v>249</v>
      </c>
      <c r="D606" s="95">
        <v>38675.475694444445</v>
      </c>
      <c r="E606" s="96">
        <v>1.9791666666666666E-2</v>
      </c>
      <c r="F606" s="41">
        <v>6.5</v>
      </c>
      <c r="G606" s="41">
        <v>7</v>
      </c>
      <c r="H606" s="97">
        <v>1.7881944448163267E-2</v>
      </c>
      <c r="I606" s="98" t="s">
        <v>870</v>
      </c>
      <c r="J606" s="99">
        <v>25.75</v>
      </c>
      <c r="K606" s="100">
        <v>40501.475694444445</v>
      </c>
      <c r="L606" s="46">
        <v>32</v>
      </c>
      <c r="M606" s="101">
        <v>38675.495138888888</v>
      </c>
      <c r="N606" s="102">
        <v>7</v>
      </c>
      <c r="O606" s="46">
        <v>32</v>
      </c>
      <c r="P606" s="57">
        <v>7</v>
      </c>
      <c r="Q606" s="50">
        <v>0.42916666666666664</v>
      </c>
      <c r="R606" s="103">
        <v>32</v>
      </c>
      <c r="S606" s="104">
        <v>16.974114590597008</v>
      </c>
      <c r="T606" s="57">
        <v>185</v>
      </c>
      <c r="U606" s="105"/>
      <c r="V606" s="57">
        <v>25</v>
      </c>
      <c r="W606" s="57">
        <f t="shared" si="211"/>
        <v>8.0258854094029921</v>
      </c>
      <c r="X606" s="86">
        <f t="shared" si="212"/>
        <v>22.952199999999998</v>
      </c>
      <c r="Y606" s="86" t="str">
        <f t="shared" si="213"/>
        <v/>
      </c>
      <c r="Z606" s="44">
        <f t="shared" si="214"/>
        <v>0</v>
      </c>
      <c r="AA606" s="44" t="str">
        <f t="shared" si="215"/>
        <v>o</v>
      </c>
      <c r="AB606" s="89">
        <f t="shared" si="231"/>
        <v>47.952199999999998</v>
      </c>
      <c r="AC606" s="89">
        <f t="shared" si="231"/>
        <v>-2.1487999999999996</v>
      </c>
      <c r="AD606" s="44">
        <f t="shared" si="216"/>
        <v>0</v>
      </c>
      <c r="AE606" s="44">
        <v>3.1</v>
      </c>
      <c r="AF606" s="87">
        <f t="shared" si="223"/>
        <v>0</v>
      </c>
      <c r="AG606" s="44">
        <f t="shared" si="224"/>
        <v>0</v>
      </c>
      <c r="AH606" s="90">
        <f t="shared" si="217"/>
        <v>23.974114590597008</v>
      </c>
      <c r="AI606" s="91">
        <f t="shared" si="225"/>
        <v>54.952199999999998</v>
      </c>
      <c r="AJ606" s="82">
        <f t="shared" si="218"/>
        <v>4.8512000000000004</v>
      </c>
      <c r="AK606" s="271">
        <f t="shared" si="226"/>
        <v>102</v>
      </c>
      <c r="AL606" s="271">
        <f>VLOOKUP(AK606,RevisedCalcs!$AE$65:$AJ$72,2,FALSE)</f>
        <v>18</v>
      </c>
      <c r="AM606" s="92" t="str">
        <f t="shared" si="219"/>
        <v>0 to 10</v>
      </c>
      <c r="AN606" s="93">
        <f t="shared" si="220"/>
        <v>0</v>
      </c>
      <c r="AO606" s="93" t="str">
        <f t="shared" si="227"/>
        <v>o</v>
      </c>
      <c r="AP606" s="94" t="str">
        <f t="shared" si="221"/>
        <v/>
      </c>
      <c r="AQ606" s="54">
        <v>0</v>
      </c>
      <c r="AR606" s="214">
        <f t="shared" si="222"/>
        <v>1</v>
      </c>
      <c r="AS606" s="214">
        <f t="shared" si="228"/>
        <v>0</v>
      </c>
      <c r="AT606" s="282">
        <f t="shared" si="229"/>
        <v>28.5</v>
      </c>
      <c r="AU606" s="268">
        <f>IF(F606&gt;0,RevisedCalcs!$AB$53*F606,"")</f>
        <v>0.90642014443038288</v>
      </c>
      <c r="AV606" s="268" t="str">
        <f>IF(AU606&lt;&gt;"","",SUMIFS(RevisedCalcs!$AF$6:$BN$6,RevisedCalcs!$AF$4:$BN$4,"&lt;="&amp;AT606)/10^3*VLOOKUP(AK606,RevisedCalcs!$AE$65:$AJ$72,6,FALSE))</f>
        <v/>
      </c>
      <c r="AW606" s="270">
        <f ca="1">IF(AU606="","",IF(AR606=1,-AU606*OFFSET(RevisedCalcs!$AD$79,0,MATCH(E605*24*60,RevisedCalcs!$AE$80:$AI$80,1)),""))</f>
        <v>-0.90642014443038288</v>
      </c>
      <c r="AX606" s="268">
        <f t="shared" ca="1" si="230"/>
        <v>0</v>
      </c>
    </row>
    <row r="607" spans="1:50" x14ac:dyDescent="0.3">
      <c r="A607" s="41" t="s">
        <v>860</v>
      </c>
      <c r="B607" s="42">
        <v>12</v>
      </c>
      <c r="C607" s="68" t="s">
        <v>251</v>
      </c>
      <c r="D607" s="95">
        <v>38675.498611111114</v>
      </c>
      <c r="E607" s="96">
        <v>2.2222222222222222E-3</v>
      </c>
      <c r="F607" s="41">
        <v>0.7</v>
      </c>
      <c r="G607" s="41">
        <v>7</v>
      </c>
      <c r="H607" s="97">
        <v>3.125000002910383E-3</v>
      </c>
      <c r="I607" s="98" t="s">
        <v>282</v>
      </c>
      <c r="J607" s="99">
        <v>4.5</v>
      </c>
      <c r="K607" s="100">
        <v>40501.498611111114</v>
      </c>
      <c r="L607" s="46">
        <v>190.4</v>
      </c>
      <c r="M607" s="101">
        <v>38675.495138888888</v>
      </c>
      <c r="N607" s="102">
        <v>7</v>
      </c>
      <c r="O607" s="46">
        <v>190.4</v>
      </c>
      <c r="P607" s="57">
        <v>7</v>
      </c>
      <c r="Q607" s="50">
        <v>7.4999999999999997E-2</v>
      </c>
      <c r="R607" s="103">
        <v>190.4</v>
      </c>
      <c r="S607" s="104">
        <v>173.58136526445432</v>
      </c>
      <c r="T607" s="57">
        <v>183.2</v>
      </c>
      <c r="U607" s="105"/>
      <c r="V607" s="57">
        <v>183.4</v>
      </c>
      <c r="W607" s="57">
        <f t="shared" si="211"/>
        <v>9.818634735545686</v>
      </c>
      <c r="X607" s="86">
        <f t="shared" si="212"/>
        <v>135.4478</v>
      </c>
      <c r="Y607" s="86" t="str">
        <f t="shared" si="213"/>
        <v/>
      </c>
      <c r="Z607" s="44">
        <f t="shared" si="214"/>
        <v>0</v>
      </c>
      <c r="AA607" s="44" t="str">
        <f t="shared" si="215"/>
        <v>o</v>
      </c>
      <c r="AB607" s="89">
        <f t="shared" ref="AB607:AC626" si="232">(AB$3+AB$4*$N607)-$N607</f>
        <v>47.952199999999998</v>
      </c>
      <c r="AC607" s="89">
        <f t="shared" si="232"/>
        <v>-2.1487999999999996</v>
      </c>
      <c r="AD607" s="44">
        <f t="shared" si="216"/>
        <v>1</v>
      </c>
      <c r="AE607" s="44">
        <v>3.1</v>
      </c>
      <c r="AF607" s="87">
        <f t="shared" si="223"/>
        <v>0</v>
      </c>
      <c r="AG607" s="44">
        <f t="shared" si="224"/>
        <v>0</v>
      </c>
      <c r="AH607" s="90">
        <f t="shared" si="217"/>
        <v>180.58136526445432</v>
      </c>
      <c r="AI607" s="91">
        <f t="shared" si="225"/>
        <v>54.952199999999998</v>
      </c>
      <c r="AJ607" s="82">
        <f t="shared" si="218"/>
        <v>4.8512000000000004</v>
      </c>
      <c r="AK607" s="271">
        <f t="shared" si="226"/>
        <v>101</v>
      </c>
      <c r="AL607" s="271">
        <f>VLOOKUP(AK607,RevisedCalcs!$AE$65:$AJ$72,2,FALSE)</f>
        <v>3</v>
      </c>
      <c r="AM607" s="92" t="str">
        <f t="shared" si="219"/>
        <v>0 to 10</v>
      </c>
      <c r="AN607" s="93">
        <f t="shared" si="220"/>
        <v>0</v>
      </c>
      <c r="AO607" s="93" t="str">
        <f t="shared" si="227"/>
        <v>o</v>
      </c>
      <c r="AP607" s="94" t="str">
        <f t="shared" si="221"/>
        <v/>
      </c>
      <c r="AQ607" s="54">
        <v>0</v>
      </c>
      <c r="AR607" s="214">
        <f t="shared" si="222"/>
        <v>0</v>
      </c>
      <c r="AS607" s="214">
        <f t="shared" si="228"/>
        <v>0</v>
      </c>
      <c r="AT607" s="282">
        <f t="shared" si="229"/>
        <v>3.1999999999999997</v>
      </c>
      <c r="AU607" s="268">
        <f>IF(F607&gt;0,RevisedCalcs!$AB$53*F607,"")</f>
        <v>9.7614477092502761E-2</v>
      </c>
      <c r="AV607" s="268" t="str">
        <f>IF(AU607&lt;&gt;"","",SUMIFS(RevisedCalcs!$AF$6:$BN$6,RevisedCalcs!$AF$4:$BN$4,"&lt;="&amp;AT607)/10^3*VLOOKUP(AK607,RevisedCalcs!$AE$65:$AJ$72,6,FALSE))</f>
        <v/>
      </c>
      <c r="AW607" s="270" t="str">
        <f ca="1">IF(AU607="","",IF(AR607=1,-AU607*OFFSET(RevisedCalcs!$AD$79,0,MATCH(E606*24*60,RevisedCalcs!$AE$80:$AI$80,1)),""))</f>
        <v/>
      </c>
      <c r="AX607" s="268">
        <f t="shared" ca="1" si="230"/>
        <v>9.7614477092502761E-2</v>
      </c>
    </row>
    <row r="608" spans="1:50" x14ac:dyDescent="0.3">
      <c r="A608" s="41" t="s">
        <v>860</v>
      </c>
      <c r="B608" s="42">
        <v>13</v>
      </c>
      <c r="C608" s="68" t="s">
        <v>253</v>
      </c>
      <c r="D608" s="95">
        <v>38675.505555555559</v>
      </c>
      <c r="E608" s="96">
        <v>7.2106481481481475E-3</v>
      </c>
      <c r="F608" s="41">
        <v>1.5</v>
      </c>
      <c r="G608" s="41">
        <v>7</v>
      </c>
      <c r="H608" s="97">
        <v>4.7222222201526165E-3</v>
      </c>
      <c r="I608" s="98" t="s">
        <v>641</v>
      </c>
      <c r="J608" s="99">
        <v>6.8</v>
      </c>
      <c r="K608" s="100">
        <v>40501.505555555559</v>
      </c>
      <c r="L608" s="46">
        <v>188.6</v>
      </c>
      <c r="M608" s="101">
        <v>38675.495138888888</v>
      </c>
      <c r="N608" s="102">
        <v>7</v>
      </c>
      <c r="O608" s="46">
        <v>188.6</v>
      </c>
      <c r="P608" s="57">
        <v>7</v>
      </c>
      <c r="Q608" s="50">
        <v>0.11333333333333333</v>
      </c>
      <c r="R608" s="103">
        <v>188.6</v>
      </c>
      <c r="S608" s="104">
        <v>169.6325737744462</v>
      </c>
      <c r="T608" s="57">
        <v>190.4</v>
      </c>
      <c r="U608" s="105"/>
      <c r="V608" s="57">
        <v>181.6</v>
      </c>
      <c r="W608" s="57">
        <f t="shared" si="211"/>
        <v>11.967426225553794</v>
      </c>
      <c r="X608" s="86">
        <f t="shared" si="212"/>
        <v>133.64779999999999</v>
      </c>
      <c r="Y608" s="86" t="str">
        <f t="shared" si="213"/>
        <v/>
      </c>
      <c r="Z608" s="44">
        <f t="shared" si="214"/>
        <v>0</v>
      </c>
      <c r="AA608" s="44" t="str">
        <f t="shared" si="215"/>
        <v>o</v>
      </c>
      <c r="AB608" s="89">
        <f t="shared" si="232"/>
        <v>47.952199999999998</v>
      </c>
      <c r="AC608" s="89">
        <f t="shared" si="232"/>
        <v>-2.1487999999999996</v>
      </c>
      <c r="AD608" s="44">
        <f t="shared" si="216"/>
        <v>1</v>
      </c>
      <c r="AE608" s="44">
        <v>3.1</v>
      </c>
      <c r="AF608" s="87">
        <f t="shared" si="223"/>
        <v>0</v>
      </c>
      <c r="AG608" s="44">
        <f t="shared" si="224"/>
        <v>0</v>
      </c>
      <c r="AH608" s="90">
        <f t="shared" si="217"/>
        <v>176.6325737744462</v>
      </c>
      <c r="AI608" s="91">
        <f t="shared" si="225"/>
        <v>54.952199999999998</v>
      </c>
      <c r="AJ608" s="82">
        <f t="shared" si="218"/>
        <v>4.8512000000000004</v>
      </c>
      <c r="AK608" s="271">
        <f t="shared" si="226"/>
        <v>102</v>
      </c>
      <c r="AL608" s="271">
        <f>VLOOKUP(AK608,RevisedCalcs!$AE$65:$AJ$72,2,FALSE)</f>
        <v>18</v>
      </c>
      <c r="AM608" s="92" t="str">
        <f t="shared" si="219"/>
        <v>0 to 10</v>
      </c>
      <c r="AN608" s="93">
        <f t="shared" si="220"/>
        <v>0</v>
      </c>
      <c r="AO608" s="93" t="str">
        <f t="shared" si="227"/>
        <v>o</v>
      </c>
      <c r="AP608" s="94" t="str">
        <f t="shared" si="221"/>
        <v/>
      </c>
      <c r="AQ608" s="54">
        <v>0</v>
      </c>
      <c r="AR608" s="214">
        <f t="shared" si="222"/>
        <v>0</v>
      </c>
      <c r="AS608" s="214">
        <f t="shared" si="228"/>
        <v>0</v>
      </c>
      <c r="AT608" s="282">
        <f t="shared" si="229"/>
        <v>10.383333333333333</v>
      </c>
      <c r="AU608" s="268">
        <f>IF(F608&gt;0,RevisedCalcs!$AB$53*F608,"")</f>
        <v>0.20917387948393451</v>
      </c>
      <c r="AV608" s="268" t="str">
        <f>IF(AU608&lt;&gt;"","",SUMIFS(RevisedCalcs!$AF$6:$BN$6,RevisedCalcs!$AF$4:$BN$4,"&lt;="&amp;AT608)/10^3*VLOOKUP(AK608,RevisedCalcs!$AE$65:$AJ$72,6,FALSE))</f>
        <v/>
      </c>
      <c r="AW608" s="270" t="str">
        <f ca="1">IF(AU608="","",IF(AR608=1,-AU608*OFFSET(RevisedCalcs!$AD$79,0,MATCH(E607*24*60,RevisedCalcs!$AE$80:$AI$80,1)),""))</f>
        <v/>
      </c>
      <c r="AX608" s="268">
        <f t="shared" ca="1" si="230"/>
        <v>0.20917387948393451</v>
      </c>
    </row>
    <row r="609" spans="1:50" x14ac:dyDescent="0.3">
      <c r="A609" s="41" t="s">
        <v>860</v>
      </c>
      <c r="B609" s="42">
        <v>14</v>
      </c>
      <c r="C609" s="68" t="s">
        <v>255</v>
      </c>
      <c r="D609" s="95">
        <v>38675.513194444444</v>
      </c>
      <c r="E609" s="96">
        <v>4.2476851851851851E-3</v>
      </c>
      <c r="F609" s="41">
        <v>1.1000000000000001</v>
      </c>
      <c r="G609" s="41">
        <v>7</v>
      </c>
      <c r="H609" s="97">
        <v>4.2824073898373172E-4</v>
      </c>
      <c r="I609" s="98" t="s">
        <v>871</v>
      </c>
      <c r="J609" s="99">
        <v>0.6166666666666667</v>
      </c>
      <c r="K609" s="100">
        <v>40501.513194444444</v>
      </c>
      <c r="L609" s="46">
        <v>188.6</v>
      </c>
      <c r="M609" s="101">
        <v>38675.495138888888</v>
      </c>
      <c r="N609" s="102">
        <v>7</v>
      </c>
      <c r="O609" s="46">
        <v>188.6</v>
      </c>
      <c r="P609" s="57">
        <v>7</v>
      </c>
      <c r="Q609" s="50">
        <v>1.0277777777777778E-2</v>
      </c>
      <c r="R609" s="103">
        <v>188.6</v>
      </c>
      <c r="S609" s="104">
        <v>182.76932645620715</v>
      </c>
      <c r="T609" s="57">
        <v>190.4</v>
      </c>
      <c r="U609" s="105"/>
      <c r="V609" s="57">
        <v>181.6</v>
      </c>
      <c r="W609" s="57">
        <f t="shared" si="211"/>
        <v>1.169326456207159</v>
      </c>
      <c r="X609" s="86">
        <f t="shared" si="212"/>
        <v>133.64779999999999</v>
      </c>
      <c r="Y609" s="86" t="str">
        <f t="shared" si="213"/>
        <v/>
      </c>
      <c r="Z609" s="44">
        <f t="shared" si="214"/>
        <v>0</v>
      </c>
      <c r="AA609" s="44" t="str">
        <f t="shared" si="215"/>
        <v>o</v>
      </c>
      <c r="AB609" s="89">
        <f t="shared" si="232"/>
        <v>47.952199999999998</v>
      </c>
      <c r="AC609" s="89">
        <f t="shared" si="232"/>
        <v>-2.1487999999999996</v>
      </c>
      <c r="AD609" s="44">
        <f t="shared" si="216"/>
        <v>1</v>
      </c>
      <c r="AE609" s="44">
        <v>3.1</v>
      </c>
      <c r="AF609" s="87">
        <f t="shared" si="223"/>
        <v>0</v>
      </c>
      <c r="AG609" s="44">
        <f t="shared" si="224"/>
        <v>0</v>
      </c>
      <c r="AH609" s="90">
        <f t="shared" si="217"/>
        <v>189.76932645620715</v>
      </c>
      <c r="AI609" s="91">
        <f t="shared" si="225"/>
        <v>54.952199999999998</v>
      </c>
      <c r="AJ609" s="82">
        <f t="shared" si="218"/>
        <v>4.8512000000000004</v>
      </c>
      <c r="AK609" s="271">
        <f t="shared" si="226"/>
        <v>101</v>
      </c>
      <c r="AL609" s="271">
        <f>VLOOKUP(AK609,RevisedCalcs!$AE$65:$AJ$72,2,FALSE)</f>
        <v>3</v>
      </c>
      <c r="AM609" s="92" t="str">
        <f t="shared" si="219"/>
        <v>0 to 10</v>
      </c>
      <c r="AN609" s="93">
        <f t="shared" si="220"/>
        <v>0</v>
      </c>
      <c r="AO609" s="93" t="str">
        <f t="shared" si="227"/>
        <v>o</v>
      </c>
      <c r="AP609" s="94" t="str">
        <f t="shared" si="221"/>
        <v/>
      </c>
      <c r="AQ609" s="54">
        <v>0</v>
      </c>
      <c r="AR609" s="214">
        <f t="shared" si="222"/>
        <v>0</v>
      </c>
      <c r="AS609" s="214">
        <f t="shared" si="228"/>
        <v>0</v>
      </c>
      <c r="AT609" s="282">
        <f t="shared" si="229"/>
        <v>6.1166666666666671</v>
      </c>
      <c r="AU609" s="268">
        <f>IF(F609&gt;0,RevisedCalcs!$AB$53*F609,"")</f>
        <v>0.15339417828821866</v>
      </c>
      <c r="AV609" s="268" t="str">
        <f>IF(AU609&lt;&gt;"","",SUMIFS(RevisedCalcs!$AF$6:$BN$6,RevisedCalcs!$AF$4:$BN$4,"&lt;="&amp;AT609)/10^3*VLOOKUP(AK609,RevisedCalcs!$AE$65:$AJ$72,6,FALSE))</f>
        <v/>
      </c>
      <c r="AW609" s="270" t="str">
        <f ca="1">IF(AU609="","",IF(AR609=1,-AU609*OFFSET(RevisedCalcs!$AD$79,0,MATCH(E608*24*60,RevisedCalcs!$AE$80:$AI$80,1)),""))</f>
        <v/>
      </c>
      <c r="AX609" s="268">
        <f t="shared" ca="1" si="230"/>
        <v>0.15339417828821866</v>
      </c>
    </row>
    <row r="610" spans="1:50" x14ac:dyDescent="0.3">
      <c r="A610" s="41" t="s">
        <v>860</v>
      </c>
      <c r="B610" s="42">
        <v>15</v>
      </c>
      <c r="C610" s="68" t="s">
        <v>257</v>
      </c>
      <c r="D610" s="95">
        <v>38675.542361111111</v>
      </c>
      <c r="E610" s="96">
        <v>2.7314814814814819E-3</v>
      </c>
      <c r="F610" s="41">
        <v>0.4</v>
      </c>
      <c r="G610" s="41">
        <v>7</v>
      </c>
      <c r="H610" s="97">
        <v>2.491898147854954E-2</v>
      </c>
      <c r="I610" s="98" t="s">
        <v>872</v>
      </c>
      <c r="J610" s="99">
        <v>35.883333333333333</v>
      </c>
      <c r="K610" s="100">
        <v>40501.542361111111</v>
      </c>
      <c r="L610" s="46">
        <v>165.2</v>
      </c>
      <c r="M610" s="101">
        <v>38675.536805555559</v>
      </c>
      <c r="N610" s="102">
        <v>6.1</v>
      </c>
      <c r="O610" s="46">
        <v>165.2</v>
      </c>
      <c r="P610" s="57">
        <v>6.1</v>
      </c>
      <c r="Q610" s="50">
        <v>0.59805555555555556</v>
      </c>
      <c r="R610" s="103">
        <v>165.2</v>
      </c>
      <c r="S610" s="104">
        <v>150.8249349438168</v>
      </c>
      <c r="T610" s="57">
        <v>181.4</v>
      </c>
      <c r="U610" s="105"/>
      <c r="V610" s="57">
        <v>159.1</v>
      </c>
      <c r="W610" s="57">
        <f t="shared" si="211"/>
        <v>8.2750650561831947</v>
      </c>
      <c r="X610" s="86">
        <f t="shared" si="212"/>
        <v>110.70284000000001</v>
      </c>
      <c r="Y610" s="86" t="str">
        <f t="shared" si="213"/>
        <v/>
      </c>
      <c r="Z610" s="44">
        <f t="shared" si="214"/>
        <v>0</v>
      </c>
      <c r="AA610" s="44" t="str">
        <f t="shared" si="215"/>
        <v>o</v>
      </c>
      <c r="AB610" s="89">
        <f t="shared" si="232"/>
        <v>48.397159999999992</v>
      </c>
      <c r="AC610" s="89">
        <f t="shared" si="232"/>
        <v>-1.906159999999999</v>
      </c>
      <c r="AD610" s="44">
        <f t="shared" si="216"/>
        <v>1</v>
      </c>
      <c r="AE610" s="44">
        <v>3.1</v>
      </c>
      <c r="AF610" s="87">
        <f t="shared" si="223"/>
        <v>0</v>
      </c>
      <c r="AG610" s="44">
        <f t="shared" si="224"/>
        <v>0</v>
      </c>
      <c r="AH610" s="90">
        <f t="shared" si="217"/>
        <v>156.92493494381679</v>
      </c>
      <c r="AI610" s="91">
        <f t="shared" si="225"/>
        <v>54.497159999999994</v>
      </c>
      <c r="AJ610" s="82">
        <f t="shared" si="218"/>
        <v>4.1938400000000007</v>
      </c>
      <c r="AK610" s="271">
        <f t="shared" si="226"/>
        <v>103</v>
      </c>
      <c r="AL610" s="271">
        <f>VLOOKUP(AK610,RevisedCalcs!$AE$65:$AJ$72,2,FALSE)</f>
        <v>45</v>
      </c>
      <c r="AM610" s="92" t="str">
        <f t="shared" si="219"/>
        <v>0 to 10</v>
      </c>
      <c r="AN610" s="93">
        <f t="shared" si="220"/>
        <v>0</v>
      </c>
      <c r="AO610" s="93" t="str">
        <f t="shared" si="227"/>
        <v>o</v>
      </c>
      <c r="AP610" s="94" t="str">
        <f t="shared" si="221"/>
        <v/>
      </c>
      <c r="AQ610" s="54">
        <v>0</v>
      </c>
      <c r="AR610" s="214">
        <f t="shared" si="222"/>
        <v>0</v>
      </c>
      <c r="AS610" s="214">
        <f t="shared" si="228"/>
        <v>0</v>
      </c>
      <c r="AT610" s="282">
        <f t="shared" si="229"/>
        <v>3.9333333333333336</v>
      </c>
      <c r="AU610" s="268">
        <f>IF(F610&gt;0,RevisedCalcs!$AB$53*F610,"")</f>
        <v>5.5779701195715875E-2</v>
      </c>
      <c r="AV610" s="268" t="str">
        <f>IF(AU610&lt;&gt;"","",SUMIFS(RevisedCalcs!$AF$6:$BN$6,RevisedCalcs!$AF$4:$BN$4,"&lt;="&amp;AT610)/10^3*VLOOKUP(AK610,RevisedCalcs!$AE$65:$AJ$72,6,FALSE))</f>
        <v/>
      </c>
      <c r="AW610" s="270" t="str">
        <f ca="1">IF(AU610="","",IF(AR610=1,-AU610*OFFSET(RevisedCalcs!$AD$79,0,MATCH(E609*24*60,RevisedCalcs!$AE$80:$AI$80,1)),""))</f>
        <v/>
      </c>
      <c r="AX610" s="268">
        <f t="shared" ca="1" si="230"/>
        <v>5.5779701195715875E-2</v>
      </c>
    </row>
    <row r="611" spans="1:50" x14ac:dyDescent="0.3">
      <c r="A611" s="41" t="s">
        <v>860</v>
      </c>
      <c r="B611" s="42">
        <v>16</v>
      </c>
      <c r="C611" s="68" t="s">
        <v>259</v>
      </c>
      <c r="D611" s="95">
        <v>38675.545138888891</v>
      </c>
      <c r="E611" s="96">
        <v>1.1689814814814816E-3</v>
      </c>
      <c r="F611" s="41">
        <v>0</v>
      </c>
      <c r="G611" s="41">
        <v>7</v>
      </c>
      <c r="H611" s="97">
        <v>4.6296299842651933E-5</v>
      </c>
      <c r="I611" s="98" t="s">
        <v>873</v>
      </c>
      <c r="J611" s="99">
        <v>6.6666666666666666E-2</v>
      </c>
      <c r="K611" s="100">
        <v>40501.545138888891</v>
      </c>
      <c r="L611" s="46">
        <v>179.6</v>
      </c>
      <c r="M611" s="101">
        <v>38675.536805555559</v>
      </c>
      <c r="N611" s="102">
        <v>6.1</v>
      </c>
      <c r="O611" s="46">
        <v>179.6</v>
      </c>
      <c r="P611" s="57">
        <v>6.1</v>
      </c>
      <c r="Q611" s="50">
        <v>1.1111111111111111E-3</v>
      </c>
      <c r="R611" s="103">
        <v>179.6</v>
      </c>
      <c r="S611" s="104">
        <v>175.23473018271494</v>
      </c>
      <c r="T611" s="57">
        <v>179.6</v>
      </c>
      <c r="U611" s="105"/>
      <c r="V611" s="57">
        <v>173.5</v>
      </c>
      <c r="W611" s="57">
        <f t="shared" si="211"/>
        <v>1.7347301827149408</v>
      </c>
      <c r="X611" s="86">
        <f t="shared" si="212"/>
        <v>125.10284000000001</v>
      </c>
      <c r="Y611" s="86" t="str">
        <f t="shared" si="213"/>
        <v/>
      </c>
      <c r="Z611" s="44">
        <f t="shared" si="214"/>
        <v>0</v>
      </c>
      <c r="AA611" s="44" t="str">
        <f t="shared" si="215"/>
        <v>o</v>
      </c>
      <c r="AB611" s="89">
        <f t="shared" si="232"/>
        <v>48.397159999999992</v>
      </c>
      <c r="AC611" s="89">
        <f t="shared" si="232"/>
        <v>-1.906159999999999</v>
      </c>
      <c r="AD611" s="44">
        <f t="shared" si="216"/>
        <v>1</v>
      </c>
      <c r="AE611" s="44">
        <v>3.1</v>
      </c>
      <c r="AF611" s="87">
        <f t="shared" si="223"/>
        <v>0</v>
      </c>
      <c r="AG611" s="44">
        <f t="shared" si="224"/>
        <v>0</v>
      </c>
      <c r="AH611" s="90">
        <f t="shared" si="217"/>
        <v>181.33473018271494</v>
      </c>
      <c r="AI611" s="91">
        <f t="shared" si="225"/>
        <v>54.497159999999994</v>
      </c>
      <c r="AJ611" s="82">
        <f t="shared" si="218"/>
        <v>4.1938400000000007</v>
      </c>
      <c r="AK611" s="271">
        <f t="shared" si="226"/>
        <v>101</v>
      </c>
      <c r="AL611" s="271">
        <f>VLOOKUP(AK611,RevisedCalcs!$AE$65:$AJ$72,2,FALSE)</f>
        <v>3</v>
      </c>
      <c r="AM611" s="92" t="str">
        <f t="shared" si="219"/>
        <v>0 to 10</v>
      </c>
      <c r="AN611" s="93">
        <f t="shared" si="220"/>
        <v>0</v>
      </c>
      <c r="AO611" s="93" t="str">
        <f t="shared" si="227"/>
        <v>o</v>
      </c>
      <c r="AP611" s="94" t="str">
        <f t="shared" si="221"/>
        <v/>
      </c>
      <c r="AQ611" s="54">
        <v>0</v>
      </c>
      <c r="AR611" s="214">
        <f t="shared" si="222"/>
        <v>0</v>
      </c>
      <c r="AS611" s="214">
        <f t="shared" si="228"/>
        <v>0</v>
      </c>
      <c r="AT611" s="282">
        <f t="shared" si="229"/>
        <v>1.6833333333333333</v>
      </c>
      <c r="AU611" s="268" t="str">
        <f>IF(F611&gt;0,RevisedCalcs!$AB$53*F611,"")</f>
        <v/>
      </c>
      <c r="AV611" s="268">
        <f>IF(AU611&lt;&gt;"","",SUMIFS(RevisedCalcs!$AF$6:$BN$6,RevisedCalcs!$AF$4:$BN$4,"&lt;="&amp;AT611)/10^3*VLOOKUP(AK611,RevisedCalcs!$AE$65:$AJ$72,6,FALSE))</f>
        <v>1.2110126926834898E-2</v>
      </c>
      <c r="AW611" s="270" t="str">
        <f ca="1">IF(AU611="","",IF(AR611=1,-AU611*OFFSET(RevisedCalcs!$AD$79,0,MATCH(E610*24*60,RevisedCalcs!$AE$80:$AI$80,1)),""))</f>
        <v/>
      </c>
      <c r="AX611" s="268">
        <f t="shared" ca="1" si="230"/>
        <v>1.2110126926834898E-2</v>
      </c>
    </row>
    <row r="612" spans="1:50" x14ac:dyDescent="0.3">
      <c r="A612" s="41" t="s">
        <v>860</v>
      </c>
      <c r="B612" s="42">
        <v>17</v>
      </c>
      <c r="C612" s="68" t="s">
        <v>261</v>
      </c>
      <c r="D612" s="95">
        <v>38675.552777777775</v>
      </c>
      <c r="E612" s="96">
        <v>1.3587962962962963E-2</v>
      </c>
      <c r="F612" s="41">
        <v>4.5999999999999996</v>
      </c>
      <c r="G612" s="41">
        <v>7</v>
      </c>
      <c r="H612" s="97">
        <v>6.4699074064265005E-3</v>
      </c>
      <c r="I612" s="98" t="s">
        <v>874</v>
      </c>
      <c r="J612" s="99">
        <v>9.3166666666666664</v>
      </c>
      <c r="K612" s="100">
        <v>40501.552777777775</v>
      </c>
      <c r="L612" s="46">
        <v>177.8</v>
      </c>
      <c r="M612" s="101">
        <v>38675.536805555559</v>
      </c>
      <c r="N612" s="102">
        <v>6.1</v>
      </c>
      <c r="O612" s="46">
        <v>177.8</v>
      </c>
      <c r="P612" s="57">
        <v>6.1</v>
      </c>
      <c r="Q612" s="50">
        <v>0.15527777777777776</v>
      </c>
      <c r="R612" s="103">
        <v>177.8</v>
      </c>
      <c r="S612" s="104">
        <v>164.70145955232158</v>
      </c>
      <c r="T612" s="57">
        <v>186.8</v>
      </c>
      <c r="U612" s="105"/>
      <c r="V612" s="57">
        <v>171.70000000000002</v>
      </c>
      <c r="W612" s="57">
        <f t="shared" si="211"/>
        <v>6.9985404476784367</v>
      </c>
      <c r="X612" s="86">
        <f t="shared" si="212"/>
        <v>123.30284000000003</v>
      </c>
      <c r="Y612" s="86" t="str">
        <f t="shared" si="213"/>
        <v/>
      </c>
      <c r="Z612" s="44">
        <f t="shared" si="214"/>
        <v>0</v>
      </c>
      <c r="AA612" s="44" t="str">
        <f t="shared" si="215"/>
        <v>o</v>
      </c>
      <c r="AB612" s="89">
        <f t="shared" si="232"/>
        <v>48.397159999999992</v>
      </c>
      <c r="AC612" s="89">
        <f t="shared" si="232"/>
        <v>-1.906159999999999</v>
      </c>
      <c r="AD612" s="44">
        <f t="shared" si="216"/>
        <v>1</v>
      </c>
      <c r="AE612" s="44">
        <v>3.1</v>
      </c>
      <c r="AF612" s="87">
        <f t="shared" si="223"/>
        <v>0</v>
      </c>
      <c r="AG612" s="44">
        <f t="shared" si="224"/>
        <v>0</v>
      </c>
      <c r="AH612" s="90">
        <f t="shared" si="217"/>
        <v>170.80145955232157</v>
      </c>
      <c r="AI612" s="91">
        <f t="shared" si="225"/>
        <v>54.497159999999994</v>
      </c>
      <c r="AJ612" s="82">
        <f t="shared" si="218"/>
        <v>4.1938400000000007</v>
      </c>
      <c r="AK612" s="271">
        <f t="shared" si="226"/>
        <v>102</v>
      </c>
      <c r="AL612" s="271">
        <f>VLOOKUP(AK612,RevisedCalcs!$AE$65:$AJ$72,2,FALSE)</f>
        <v>18</v>
      </c>
      <c r="AM612" s="92" t="str">
        <f t="shared" si="219"/>
        <v>0 to 10</v>
      </c>
      <c r="AN612" s="93">
        <f t="shared" si="220"/>
        <v>0</v>
      </c>
      <c r="AO612" s="93" t="str">
        <f t="shared" si="227"/>
        <v>o</v>
      </c>
      <c r="AP612" s="94" t="str">
        <f t="shared" si="221"/>
        <v/>
      </c>
      <c r="AQ612" s="54">
        <v>0</v>
      </c>
      <c r="AR612" s="214">
        <f t="shared" si="222"/>
        <v>0</v>
      </c>
      <c r="AS612" s="214">
        <f t="shared" si="228"/>
        <v>0</v>
      </c>
      <c r="AT612" s="282">
        <f t="shared" si="229"/>
        <v>19.566666666666666</v>
      </c>
      <c r="AU612" s="268">
        <f>IF(F612&gt;0,RevisedCalcs!$AB$53*F612,"")</f>
        <v>0.64146656375073241</v>
      </c>
      <c r="AV612" s="268" t="str">
        <f>IF(AU612&lt;&gt;"","",SUMIFS(RevisedCalcs!$AF$6:$BN$6,RevisedCalcs!$AF$4:$BN$4,"&lt;="&amp;AT612)/10^3*VLOOKUP(AK612,RevisedCalcs!$AE$65:$AJ$72,6,FALSE))</f>
        <v/>
      </c>
      <c r="AW612" s="270" t="str">
        <f ca="1">IF(AU612="","",IF(AR612=1,-AU612*OFFSET(RevisedCalcs!$AD$79,0,MATCH(E611*24*60,RevisedCalcs!$AE$80:$AI$80,1)),""))</f>
        <v/>
      </c>
      <c r="AX612" s="268">
        <f t="shared" ca="1" si="230"/>
        <v>0.64146656375073241</v>
      </c>
    </row>
    <row r="613" spans="1:50" x14ac:dyDescent="0.3">
      <c r="A613" s="41" t="s">
        <v>860</v>
      </c>
      <c r="B613" s="42">
        <v>18</v>
      </c>
      <c r="C613" s="68" t="s">
        <v>263</v>
      </c>
      <c r="D613" s="95">
        <v>38675.60833333333</v>
      </c>
      <c r="E613" s="96">
        <v>8.0555555555555554E-3</v>
      </c>
      <c r="F613" s="41">
        <v>3.4</v>
      </c>
      <c r="G613" s="41">
        <v>7</v>
      </c>
      <c r="H613" s="97">
        <v>4.1967592595028691E-2</v>
      </c>
      <c r="I613" s="98" t="s">
        <v>875</v>
      </c>
      <c r="J613" s="99">
        <v>60.43333333333333</v>
      </c>
      <c r="K613" s="100">
        <v>40501.60833333333</v>
      </c>
      <c r="L613" s="46">
        <v>134.6</v>
      </c>
      <c r="M613" s="101">
        <v>38675.60833333333</v>
      </c>
      <c r="N613" s="102">
        <v>5</v>
      </c>
      <c r="O613" s="46">
        <v>134.6</v>
      </c>
      <c r="P613" s="57">
        <v>5</v>
      </c>
      <c r="Q613" s="50">
        <v>1.0072222222222222</v>
      </c>
      <c r="R613" s="103">
        <v>134.6</v>
      </c>
      <c r="S613" s="104">
        <v>129.71312510814738</v>
      </c>
      <c r="T613" s="57">
        <v>185</v>
      </c>
      <c r="U613" s="105"/>
      <c r="V613" s="57">
        <v>129.6</v>
      </c>
      <c r="W613" s="57">
        <f t="shared" si="211"/>
        <v>0.1131251081473863</v>
      </c>
      <c r="X613" s="86">
        <f t="shared" si="212"/>
        <v>80.658999999999992</v>
      </c>
      <c r="Y613" s="86" t="str">
        <f t="shared" si="213"/>
        <v/>
      </c>
      <c r="Z613" s="44">
        <f t="shared" si="214"/>
        <v>0</v>
      </c>
      <c r="AA613" s="44" t="str">
        <f t="shared" si="215"/>
        <v>o</v>
      </c>
      <c r="AB613" s="89">
        <f t="shared" si="232"/>
        <v>48.940999999999995</v>
      </c>
      <c r="AC613" s="89">
        <f t="shared" si="232"/>
        <v>-1.6095999999999999</v>
      </c>
      <c r="AD613" s="44">
        <f t="shared" si="216"/>
        <v>1</v>
      </c>
      <c r="AE613" s="44">
        <v>3.1</v>
      </c>
      <c r="AF613" s="87">
        <f t="shared" si="223"/>
        <v>0</v>
      </c>
      <c r="AG613" s="44">
        <f t="shared" si="224"/>
        <v>0</v>
      </c>
      <c r="AH613" s="90">
        <f t="shared" si="217"/>
        <v>134.71312510814738</v>
      </c>
      <c r="AI613" s="91">
        <f t="shared" si="225"/>
        <v>53.940999999999995</v>
      </c>
      <c r="AJ613" s="82">
        <f t="shared" si="218"/>
        <v>3.3904000000000001</v>
      </c>
      <c r="AK613" s="271">
        <f t="shared" si="226"/>
        <v>104</v>
      </c>
      <c r="AL613" s="271">
        <f>VLOOKUP(AK613,RevisedCalcs!$AE$65:$AJ$72,2,FALSE)</f>
        <v>75</v>
      </c>
      <c r="AM613" s="92" t="str">
        <f t="shared" si="219"/>
        <v>0 to 10</v>
      </c>
      <c r="AN613" s="93">
        <f t="shared" si="220"/>
        <v>0</v>
      </c>
      <c r="AO613" s="93" t="str">
        <f t="shared" si="227"/>
        <v>o</v>
      </c>
      <c r="AP613" s="94" t="str">
        <f t="shared" si="221"/>
        <v/>
      </c>
      <c r="AQ613" s="54">
        <v>0</v>
      </c>
      <c r="AR613" s="214">
        <f t="shared" si="222"/>
        <v>0</v>
      </c>
      <c r="AS613" s="214">
        <f t="shared" si="228"/>
        <v>0</v>
      </c>
      <c r="AT613" s="282">
        <f t="shared" si="229"/>
        <v>11.6</v>
      </c>
      <c r="AU613" s="268">
        <f>IF(F613&gt;0,RevisedCalcs!$AB$53*F613,"")</f>
        <v>0.47412746016358487</v>
      </c>
      <c r="AV613" s="268" t="str">
        <f>IF(AU613&lt;&gt;"","",SUMIFS(RevisedCalcs!$AF$6:$BN$6,RevisedCalcs!$AF$4:$BN$4,"&lt;="&amp;AT613)/10^3*VLOOKUP(AK613,RevisedCalcs!$AE$65:$AJ$72,6,FALSE))</f>
        <v/>
      </c>
      <c r="AW613" s="270" t="str">
        <f ca="1">IF(AU613="","",IF(AR613=1,-AU613*OFFSET(RevisedCalcs!$AD$79,0,MATCH(E612*24*60,RevisedCalcs!$AE$80:$AI$80,1)),""))</f>
        <v/>
      </c>
      <c r="AX613" s="268">
        <f t="shared" ca="1" si="230"/>
        <v>0.47412746016358487</v>
      </c>
    </row>
    <row r="614" spans="1:50" x14ac:dyDescent="0.3">
      <c r="A614" s="41" t="s">
        <v>860</v>
      </c>
      <c r="B614" s="42">
        <v>19</v>
      </c>
      <c r="C614" s="68" t="s">
        <v>265</v>
      </c>
      <c r="D614" s="95">
        <v>38676.475694444445</v>
      </c>
      <c r="E614" s="96">
        <v>2.7928240740740743E-2</v>
      </c>
      <c r="F614" s="41">
        <v>13.8</v>
      </c>
      <c r="G614" s="41">
        <v>1</v>
      </c>
      <c r="H614" s="97">
        <v>0.85930555556114996</v>
      </c>
      <c r="I614" s="98" t="s">
        <v>876</v>
      </c>
      <c r="J614" s="99">
        <v>1237.4000000000001</v>
      </c>
      <c r="K614" s="100">
        <v>40502.475694444445</v>
      </c>
      <c r="L614" s="46">
        <v>41</v>
      </c>
      <c r="M614" s="101">
        <v>38676.495138888888</v>
      </c>
      <c r="N614" s="102">
        <v>-18.899999999999999</v>
      </c>
      <c r="O614" s="46">
        <v>41</v>
      </c>
      <c r="P614" s="57">
        <v>-18.899999999999999</v>
      </c>
      <c r="Q614" s="50">
        <v>20.623333333333335</v>
      </c>
      <c r="R614" s="103">
        <v>41</v>
      </c>
      <c r="S614" s="104">
        <v>0.20300730138522027</v>
      </c>
      <c r="T614" s="57">
        <v>195.8</v>
      </c>
      <c r="U614" s="105"/>
      <c r="V614" s="86">
        <v>59.9</v>
      </c>
      <c r="W614" s="86">
        <f t="shared" si="211"/>
        <v>59.696992698614778</v>
      </c>
      <c r="X614" s="86">
        <f t="shared" si="212"/>
        <v>0.85715999999999326</v>
      </c>
      <c r="Y614" s="86" t="str">
        <f t="shared" si="213"/>
        <v>Y</v>
      </c>
      <c r="Z614" s="88">
        <f t="shared" si="214"/>
        <v>1</v>
      </c>
      <c r="AA614" s="88" t="str">
        <f t="shared" si="215"/>
        <v>+</v>
      </c>
      <c r="AB614" s="89">
        <f t="shared" si="232"/>
        <v>60.757159999999992</v>
      </c>
      <c r="AC614" s="89">
        <f t="shared" si="232"/>
        <v>4.8338399999999986</v>
      </c>
      <c r="AD614" s="88">
        <f t="shared" si="216"/>
        <v>1</v>
      </c>
      <c r="AE614" s="88">
        <v>3.1</v>
      </c>
      <c r="AF614" s="87">
        <f t="shared" si="223"/>
        <v>1</v>
      </c>
      <c r="AG614" s="88">
        <f t="shared" si="224"/>
        <v>1</v>
      </c>
      <c r="AH614" s="90">
        <f t="shared" si="217"/>
        <v>-18.696992698614778</v>
      </c>
      <c r="AI614" s="91">
        <f t="shared" si="225"/>
        <v>41.857159999999993</v>
      </c>
      <c r="AJ614" s="82">
        <f t="shared" si="218"/>
        <v>-14.06616</v>
      </c>
      <c r="AK614" s="271">
        <f t="shared" si="226"/>
        <v>108</v>
      </c>
      <c r="AL614" s="271">
        <f>VLOOKUP(AK614,RevisedCalcs!$AE$65:$AJ$72,2,FALSE)</f>
        <v>720</v>
      </c>
      <c r="AM614" s="92" t="str">
        <f t="shared" si="219"/>
        <v>-20 to -10</v>
      </c>
      <c r="AN614" s="93">
        <f t="shared" si="220"/>
        <v>1</v>
      </c>
      <c r="AO614" s="93" t="str">
        <f t="shared" si="227"/>
        <v>+</v>
      </c>
      <c r="AP614" s="94" t="str">
        <f t="shared" si="221"/>
        <v/>
      </c>
      <c r="AQ614" s="54">
        <v>0</v>
      </c>
      <c r="AR614" s="214">
        <f t="shared" si="222"/>
        <v>0</v>
      </c>
      <c r="AS614" s="214">
        <f t="shared" si="228"/>
        <v>0</v>
      </c>
      <c r="AT614" s="282">
        <f t="shared" si="229"/>
        <v>40.216666666666669</v>
      </c>
      <c r="AU614" s="268">
        <f>IF(F614&gt;0,RevisedCalcs!$AB$53*F614,"")</f>
        <v>1.9243996912521977</v>
      </c>
      <c r="AV614" s="268" t="str">
        <f>IF(AU614&lt;&gt;"","",SUMIFS(RevisedCalcs!$AF$6:$BN$6,RevisedCalcs!$AF$4:$BN$4,"&lt;="&amp;AT614)/10^3*VLOOKUP(AK614,RevisedCalcs!$AE$65:$AJ$72,6,FALSE))</f>
        <v/>
      </c>
      <c r="AW614" s="270" t="str">
        <f ca="1">IF(AU614="","",IF(AR614=1,-AU614*OFFSET(RevisedCalcs!$AD$79,0,MATCH(E613*24*60,RevisedCalcs!$AE$80:$AI$80,1)),""))</f>
        <v/>
      </c>
      <c r="AX614" s="268">
        <f t="shared" ca="1" si="230"/>
        <v>1.9243996912521977</v>
      </c>
    </row>
    <row r="615" spans="1:50" x14ac:dyDescent="0.3">
      <c r="A615" s="41" t="s">
        <v>860</v>
      </c>
      <c r="B615" s="42">
        <v>20</v>
      </c>
      <c r="C615" s="68" t="s">
        <v>267</v>
      </c>
      <c r="D615" s="95">
        <v>38676.525694444441</v>
      </c>
      <c r="E615" s="96">
        <v>2.5196759259259256E-2</v>
      </c>
      <c r="F615" s="41">
        <v>15.6</v>
      </c>
      <c r="G615" s="41">
        <v>1</v>
      </c>
      <c r="H615" s="97">
        <v>2.2071759252867196E-2</v>
      </c>
      <c r="I615" s="98" t="s">
        <v>877</v>
      </c>
      <c r="J615" s="99">
        <v>31.783333333333335</v>
      </c>
      <c r="K615" s="100">
        <v>40502.525694444441</v>
      </c>
      <c r="L615" s="46">
        <v>161.6</v>
      </c>
      <c r="M615" s="101">
        <v>38676.536805555559</v>
      </c>
      <c r="N615" s="102">
        <v>-17</v>
      </c>
      <c r="O615" s="46">
        <v>161.6</v>
      </c>
      <c r="P615" s="57">
        <v>-17</v>
      </c>
      <c r="Q615" s="50">
        <v>0.52972222222222221</v>
      </c>
      <c r="R615" s="103">
        <v>161.6</v>
      </c>
      <c r="S615" s="104">
        <v>178.18286848276409</v>
      </c>
      <c r="T615" s="57">
        <v>194</v>
      </c>
      <c r="U615" s="105"/>
      <c r="V615" s="57">
        <v>178.6</v>
      </c>
      <c r="W615" s="57">
        <f t="shared" si="211"/>
        <v>0.41713151723590158</v>
      </c>
      <c r="X615" s="86">
        <f t="shared" si="212"/>
        <v>118.78219999999999</v>
      </c>
      <c r="Y615" s="86" t="str">
        <f t="shared" si="213"/>
        <v/>
      </c>
      <c r="Z615" s="44">
        <f t="shared" si="214"/>
        <v>0</v>
      </c>
      <c r="AA615" s="44" t="str">
        <f t="shared" si="215"/>
        <v>o</v>
      </c>
      <c r="AB615" s="89">
        <f t="shared" si="232"/>
        <v>59.817799999999998</v>
      </c>
      <c r="AC615" s="89">
        <f t="shared" si="232"/>
        <v>4.3216000000000001</v>
      </c>
      <c r="AD615" s="44">
        <f t="shared" si="216"/>
        <v>1</v>
      </c>
      <c r="AE615" s="44">
        <v>3.1</v>
      </c>
      <c r="AF615" s="87">
        <f t="shared" si="223"/>
        <v>0</v>
      </c>
      <c r="AG615" s="44">
        <f t="shared" si="224"/>
        <v>0</v>
      </c>
      <c r="AH615" s="90">
        <f t="shared" si="217"/>
        <v>161.18286848276409</v>
      </c>
      <c r="AI615" s="91">
        <f t="shared" si="225"/>
        <v>42.817799999999998</v>
      </c>
      <c r="AJ615" s="82">
        <f t="shared" si="218"/>
        <v>-12.6784</v>
      </c>
      <c r="AK615" s="271">
        <f t="shared" si="226"/>
        <v>103</v>
      </c>
      <c r="AL615" s="271">
        <f>VLOOKUP(AK615,RevisedCalcs!$AE$65:$AJ$72,2,FALSE)</f>
        <v>45</v>
      </c>
      <c r="AM615" s="92" t="str">
        <f t="shared" si="219"/>
        <v>-20 to -10</v>
      </c>
      <c r="AN615" s="93">
        <f t="shared" si="220"/>
        <v>0</v>
      </c>
      <c r="AO615" s="93" t="str">
        <f t="shared" si="227"/>
        <v>o</v>
      </c>
      <c r="AP615" s="94" t="str">
        <f t="shared" si="221"/>
        <v/>
      </c>
      <c r="AQ615" s="54">
        <v>0</v>
      </c>
      <c r="AR615" s="214">
        <f t="shared" si="222"/>
        <v>0</v>
      </c>
      <c r="AS615" s="214">
        <f t="shared" si="228"/>
        <v>0</v>
      </c>
      <c r="AT615" s="282">
        <f t="shared" si="229"/>
        <v>36.283333333333331</v>
      </c>
      <c r="AU615" s="268">
        <f>IF(F615&gt;0,RevisedCalcs!$AB$53*F615,"")</f>
        <v>2.1754083466329188</v>
      </c>
      <c r="AV615" s="268" t="str">
        <f>IF(AU615&lt;&gt;"","",SUMIFS(RevisedCalcs!$AF$6:$BN$6,RevisedCalcs!$AF$4:$BN$4,"&lt;="&amp;AT615)/10^3*VLOOKUP(AK615,RevisedCalcs!$AE$65:$AJ$72,6,FALSE))</f>
        <v/>
      </c>
      <c r="AW615" s="270" t="str">
        <f ca="1">IF(AU615="","",IF(AR615=1,-AU615*OFFSET(RevisedCalcs!$AD$79,0,MATCH(E614*24*60,RevisedCalcs!$AE$80:$AI$80,1)),""))</f>
        <v/>
      </c>
      <c r="AX615" s="268">
        <f t="shared" ca="1" si="230"/>
        <v>2.1754083466329188</v>
      </c>
    </row>
    <row r="616" spans="1:50" x14ac:dyDescent="0.3">
      <c r="A616" s="41" t="s">
        <v>860</v>
      </c>
      <c r="B616" s="42">
        <v>21</v>
      </c>
      <c r="C616" s="68" t="s">
        <v>269</v>
      </c>
      <c r="D616" s="95">
        <v>38676.598611111112</v>
      </c>
      <c r="E616" s="96">
        <v>2.3495370370370371E-2</v>
      </c>
      <c r="F616" s="41">
        <v>13.9</v>
      </c>
      <c r="G616" s="41">
        <v>1</v>
      </c>
      <c r="H616" s="97">
        <v>4.7719907415739726E-2</v>
      </c>
      <c r="I616" s="98" t="s">
        <v>878</v>
      </c>
      <c r="J616" s="99">
        <v>68.716666666666669</v>
      </c>
      <c r="K616" s="100">
        <v>40502.598611111112</v>
      </c>
      <c r="L616" s="46">
        <v>129.19999999999999</v>
      </c>
      <c r="M616" s="101">
        <v>38676.578472222223</v>
      </c>
      <c r="N616" s="102">
        <v>-13</v>
      </c>
      <c r="O616" s="46">
        <v>129.19999999999999</v>
      </c>
      <c r="P616" s="57">
        <v>-13</v>
      </c>
      <c r="Q616" s="50">
        <v>1.1452777777777778</v>
      </c>
      <c r="R616" s="103">
        <v>129.19999999999999</v>
      </c>
      <c r="S616" s="104">
        <v>141.01496443446572</v>
      </c>
      <c r="T616" s="57">
        <v>181.4</v>
      </c>
      <c r="U616" s="105"/>
      <c r="V616" s="57">
        <v>142.19999999999999</v>
      </c>
      <c r="W616" s="57">
        <f t="shared" si="211"/>
        <v>1.1850355655342639</v>
      </c>
      <c r="X616" s="86">
        <f t="shared" si="212"/>
        <v>84.359799999999993</v>
      </c>
      <c r="Y616" s="86" t="str">
        <f t="shared" si="213"/>
        <v/>
      </c>
      <c r="Z616" s="44">
        <f t="shared" si="214"/>
        <v>0</v>
      </c>
      <c r="AA616" s="44" t="str">
        <f t="shared" si="215"/>
        <v>o</v>
      </c>
      <c r="AB616" s="89">
        <f t="shared" si="232"/>
        <v>57.840199999999996</v>
      </c>
      <c r="AC616" s="89">
        <f t="shared" si="232"/>
        <v>3.2431999999999999</v>
      </c>
      <c r="AD616" s="44">
        <f t="shared" si="216"/>
        <v>1</v>
      </c>
      <c r="AE616" s="44">
        <v>3.1</v>
      </c>
      <c r="AF616" s="87">
        <f t="shared" si="223"/>
        <v>0</v>
      </c>
      <c r="AG616" s="44">
        <f t="shared" si="224"/>
        <v>0</v>
      </c>
      <c r="AH616" s="90">
        <f t="shared" si="217"/>
        <v>128.01496443446572</v>
      </c>
      <c r="AI616" s="91">
        <f t="shared" si="225"/>
        <v>44.840199999999996</v>
      </c>
      <c r="AJ616" s="82">
        <f t="shared" si="218"/>
        <v>-9.7568000000000001</v>
      </c>
      <c r="AK616" s="271">
        <f t="shared" si="226"/>
        <v>104</v>
      </c>
      <c r="AL616" s="271">
        <f>VLOOKUP(AK616,RevisedCalcs!$AE$65:$AJ$72,2,FALSE)</f>
        <v>75</v>
      </c>
      <c r="AM616" s="92" t="str">
        <f t="shared" si="219"/>
        <v>-20 to -10</v>
      </c>
      <c r="AN616" s="93">
        <f t="shared" si="220"/>
        <v>0</v>
      </c>
      <c r="AO616" s="93" t="str">
        <f t="shared" si="227"/>
        <v>o</v>
      </c>
      <c r="AP616" s="94" t="str">
        <f t="shared" si="221"/>
        <v/>
      </c>
      <c r="AQ616" s="54">
        <v>0</v>
      </c>
      <c r="AR616" s="214">
        <f t="shared" si="222"/>
        <v>0</v>
      </c>
      <c r="AS616" s="214">
        <f t="shared" si="228"/>
        <v>0</v>
      </c>
      <c r="AT616" s="282">
        <f t="shared" si="229"/>
        <v>33.833333333333336</v>
      </c>
      <c r="AU616" s="268">
        <f>IF(F616&gt;0,RevisedCalcs!$AB$53*F616,"")</f>
        <v>1.9383446165511264</v>
      </c>
      <c r="AV616" s="268" t="str">
        <f>IF(AU616&lt;&gt;"","",SUMIFS(RevisedCalcs!$AF$6:$BN$6,RevisedCalcs!$AF$4:$BN$4,"&lt;="&amp;AT616)/10^3*VLOOKUP(AK616,RevisedCalcs!$AE$65:$AJ$72,6,FALSE))</f>
        <v/>
      </c>
      <c r="AW616" s="270" t="str">
        <f ca="1">IF(AU616="","",IF(AR616=1,-AU616*OFFSET(RevisedCalcs!$AD$79,0,MATCH(E615*24*60,RevisedCalcs!$AE$80:$AI$80,1)),""))</f>
        <v/>
      </c>
      <c r="AX616" s="268">
        <f t="shared" ca="1" si="230"/>
        <v>1.9383446165511264</v>
      </c>
    </row>
    <row r="617" spans="1:50" x14ac:dyDescent="0.3">
      <c r="A617" s="41" t="s">
        <v>860</v>
      </c>
      <c r="B617" s="42">
        <v>22</v>
      </c>
      <c r="C617" s="68" t="s">
        <v>271</v>
      </c>
      <c r="D617" s="95">
        <v>38676.633333333331</v>
      </c>
      <c r="E617" s="96">
        <v>1.1122685185185185E-2</v>
      </c>
      <c r="F617" s="41">
        <v>6.2</v>
      </c>
      <c r="G617" s="41">
        <v>1</v>
      </c>
      <c r="H617" s="97">
        <v>1.1226851849642117E-2</v>
      </c>
      <c r="I617" s="98" t="s">
        <v>239</v>
      </c>
      <c r="J617" s="99">
        <v>16.166666666666668</v>
      </c>
      <c r="K617" s="100">
        <v>40502.633333333331</v>
      </c>
      <c r="L617" s="46">
        <v>170.6</v>
      </c>
      <c r="M617" s="101">
        <v>38676.620138888888</v>
      </c>
      <c r="N617" s="102">
        <v>-11.9</v>
      </c>
      <c r="O617" s="46">
        <v>170.6</v>
      </c>
      <c r="P617" s="57">
        <v>-11.9</v>
      </c>
      <c r="Q617" s="50">
        <v>0.26944444444444449</v>
      </c>
      <c r="R617" s="103">
        <v>170.6</v>
      </c>
      <c r="S617" s="104">
        <v>176.60860952593634</v>
      </c>
      <c r="T617" s="57">
        <v>186.8</v>
      </c>
      <c r="U617" s="105"/>
      <c r="V617" s="57">
        <v>182.5</v>
      </c>
      <c r="W617" s="57">
        <f t="shared" si="211"/>
        <v>5.8913904740636553</v>
      </c>
      <c r="X617" s="86">
        <f t="shared" si="212"/>
        <v>125.20364000000001</v>
      </c>
      <c r="Y617" s="86" t="str">
        <f t="shared" si="213"/>
        <v/>
      </c>
      <c r="Z617" s="44">
        <f t="shared" si="214"/>
        <v>0</v>
      </c>
      <c r="AA617" s="44" t="str">
        <f t="shared" si="215"/>
        <v>o</v>
      </c>
      <c r="AB617" s="89">
        <f t="shared" si="232"/>
        <v>57.296359999999993</v>
      </c>
      <c r="AC617" s="89">
        <f t="shared" si="232"/>
        <v>2.9466400000000004</v>
      </c>
      <c r="AD617" s="44">
        <f t="shared" si="216"/>
        <v>1</v>
      </c>
      <c r="AE617" s="44">
        <v>3.1</v>
      </c>
      <c r="AF617" s="87">
        <f t="shared" si="223"/>
        <v>0</v>
      </c>
      <c r="AG617" s="44">
        <f t="shared" si="224"/>
        <v>0</v>
      </c>
      <c r="AH617" s="90">
        <f t="shared" si="217"/>
        <v>164.70860952593634</v>
      </c>
      <c r="AI617" s="91">
        <f t="shared" si="225"/>
        <v>45.396359999999994</v>
      </c>
      <c r="AJ617" s="82">
        <f t="shared" si="218"/>
        <v>-8.95336</v>
      </c>
      <c r="AK617" s="271">
        <f t="shared" si="226"/>
        <v>102</v>
      </c>
      <c r="AL617" s="271">
        <f>VLOOKUP(AK617,RevisedCalcs!$AE$65:$AJ$72,2,FALSE)</f>
        <v>18</v>
      </c>
      <c r="AM617" s="92" t="str">
        <f t="shared" si="219"/>
        <v>-20 to -10</v>
      </c>
      <c r="AN617" s="93">
        <f t="shared" si="220"/>
        <v>0</v>
      </c>
      <c r="AO617" s="93" t="str">
        <f t="shared" si="227"/>
        <v>o</v>
      </c>
      <c r="AP617" s="94" t="str">
        <f t="shared" si="221"/>
        <v/>
      </c>
      <c r="AQ617" s="54">
        <v>0</v>
      </c>
      <c r="AR617" s="214">
        <f t="shared" si="222"/>
        <v>0</v>
      </c>
      <c r="AS617" s="214">
        <f t="shared" si="228"/>
        <v>0</v>
      </c>
      <c r="AT617" s="282">
        <f t="shared" si="229"/>
        <v>16.016666666666666</v>
      </c>
      <c r="AU617" s="268">
        <f>IF(F617&gt;0,RevisedCalcs!$AB$53*F617,"")</f>
        <v>0.86458536853359602</v>
      </c>
      <c r="AV617" s="268" t="str">
        <f>IF(AU617&lt;&gt;"","",SUMIFS(RevisedCalcs!$AF$6:$BN$6,RevisedCalcs!$AF$4:$BN$4,"&lt;="&amp;AT617)/10^3*VLOOKUP(AK617,RevisedCalcs!$AE$65:$AJ$72,6,FALSE))</f>
        <v/>
      </c>
      <c r="AW617" s="270" t="str">
        <f ca="1">IF(AU617="","",IF(AR617=1,-AU617*OFFSET(RevisedCalcs!$AD$79,0,MATCH(E616*24*60,RevisedCalcs!$AE$80:$AI$80,1)),""))</f>
        <v/>
      </c>
      <c r="AX617" s="268">
        <f t="shared" ca="1" si="230"/>
        <v>0.86458536853359602</v>
      </c>
    </row>
    <row r="618" spans="1:50" x14ac:dyDescent="0.3">
      <c r="A618" s="41" t="s">
        <v>860</v>
      </c>
      <c r="B618" s="42">
        <v>23</v>
      </c>
      <c r="C618" s="68" t="s">
        <v>273</v>
      </c>
      <c r="D618" s="95">
        <v>38676.655555555553</v>
      </c>
      <c r="E618" s="96">
        <v>4.9652777777777777E-3</v>
      </c>
      <c r="F618" s="41">
        <v>1.9</v>
      </c>
      <c r="G618" s="41">
        <v>1</v>
      </c>
      <c r="H618" s="97">
        <v>1.1099537034169771E-2</v>
      </c>
      <c r="I618" s="98" t="s">
        <v>879</v>
      </c>
      <c r="J618" s="99">
        <v>15.983333333333333</v>
      </c>
      <c r="K618" s="100">
        <v>40502.655555555553</v>
      </c>
      <c r="L618" s="46">
        <v>176</v>
      </c>
      <c r="M618" s="101">
        <v>38676.661805555559</v>
      </c>
      <c r="N618" s="102">
        <v>-14.1</v>
      </c>
      <c r="O618" s="46">
        <v>176</v>
      </c>
      <c r="P618" s="57">
        <v>-14.1</v>
      </c>
      <c r="Q618" s="50">
        <v>0.2663888888888889</v>
      </c>
      <c r="R618" s="103">
        <v>176</v>
      </c>
      <c r="S618" s="104">
        <v>183.74042503704106</v>
      </c>
      <c r="T618" s="57">
        <v>186.8</v>
      </c>
      <c r="U618" s="105"/>
      <c r="V618" s="57">
        <v>190.1</v>
      </c>
      <c r="W618" s="57">
        <f t="shared" si="211"/>
        <v>6.3595749629589307</v>
      </c>
      <c r="X618" s="86">
        <f t="shared" si="212"/>
        <v>131.71596</v>
      </c>
      <c r="Y618" s="86" t="str">
        <f t="shared" si="213"/>
        <v/>
      </c>
      <c r="Z618" s="44">
        <f t="shared" si="214"/>
        <v>0</v>
      </c>
      <c r="AA618" s="44" t="str">
        <f t="shared" si="215"/>
        <v>o</v>
      </c>
      <c r="AB618" s="89">
        <f t="shared" si="232"/>
        <v>58.384039999999999</v>
      </c>
      <c r="AC618" s="89">
        <f t="shared" si="232"/>
        <v>3.5397599999999994</v>
      </c>
      <c r="AD618" s="44">
        <f t="shared" si="216"/>
        <v>1</v>
      </c>
      <c r="AE618" s="44">
        <v>3.1</v>
      </c>
      <c r="AF618" s="87">
        <f t="shared" si="223"/>
        <v>0</v>
      </c>
      <c r="AG618" s="44">
        <f t="shared" si="224"/>
        <v>0</v>
      </c>
      <c r="AH618" s="90">
        <f t="shared" si="217"/>
        <v>169.64042503704107</v>
      </c>
      <c r="AI618" s="91">
        <f t="shared" si="225"/>
        <v>44.284039999999997</v>
      </c>
      <c r="AJ618" s="82">
        <f t="shared" si="218"/>
        <v>-10.56024</v>
      </c>
      <c r="AK618" s="271">
        <f t="shared" si="226"/>
        <v>102</v>
      </c>
      <c r="AL618" s="271">
        <f>VLOOKUP(AK618,RevisedCalcs!$AE$65:$AJ$72,2,FALSE)</f>
        <v>18</v>
      </c>
      <c r="AM618" s="92" t="str">
        <f t="shared" si="219"/>
        <v>-20 to -10</v>
      </c>
      <c r="AN618" s="93">
        <f t="shared" si="220"/>
        <v>0</v>
      </c>
      <c r="AO618" s="93" t="str">
        <f t="shared" si="227"/>
        <v>o</v>
      </c>
      <c r="AP618" s="94" t="str">
        <f t="shared" si="221"/>
        <v/>
      </c>
      <c r="AQ618" s="54">
        <v>0</v>
      </c>
      <c r="AR618" s="214">
        <f t="shared" si="222"/>
        <v>0</v>
      </c>
      <c r="AS618" s="214">
        <f t="shared" si="228"/>
        <v>0</v>
      </c>
      <c r="AT618" s="282">
        <f t="shared" si="229"/>
        <v>7.15</v>
      </c>
      <c r="AU618" s="268">
        <f>IF(F618&gt;0,RevisedCalcs!$AB$53*F618,"")</f>
        <v>0.26495358067965036</v>
      </c>
      <c r="AV618" s="268" t="str">
        <f>IF(AU618&lt;&gt;"","",SUMIFS(RevisedCalcs!$AF$6:$BN$6,RevisedCalcs!$AF$4:$BN$4,"&lt;="&amp;AT618)/10^3*VLOOKUP(AK618,RevisedCalcs!$AE$65:$AJ$72,6,FALSE))</f>
        <v/>
      </c>
      <c r="AW618" s="270" t="str">
        <f ca="1">IF(AU618="","",IF(AR618=1,-AU618*OFFSET(RevisedCalcs!$AD$79,0,MATCH(E617*24*60,RevisedCalcs!$AE$80:$AI$80,1)),""))</f>
        <v/>
      </c>
      <c r="AX618" s="268">
        <f t="shared" ca="1" si="230"/>
        <v>0.26495358067965036</v>
      </c>
    </row>
    <row r="619" spans="1:50" x14ac:dyDescent="0.3">
      <c r="A619" s="41" t="s">
        <v>860</v>
      </c>
      <c r="B619" s="42">
        <v>24</v>
      </c>
      <c r="C619" s="68" t="s">
        <v>275</v>
      </c>
      <c r="D619" s="95">
        <v>38676.661111111112</v>
      </c>
      <c r="E619" s="96">
        <v>2.1805555555555554E-2</v>
      </c>
      <c r="F619" s="41">
        <v>7.8</v>
      </c>
      <c r="G619" s="41">
        <v>1</v>
      </c>
      <c r="H619" s="97">
        <v>5.9027778479503468E-4</v>
      </c>
      <c r="I619" s="98" t="s">
        <v>814</v>
      </c>
      <c r="J619" s="99">
        <v>0.85</v>
      </c>
      <c r="K619" s="100">
        <v>40502.661111111112</v>
      </c>
      <c r="L619" s="46">
        <v>188.6</v>
      </c>
      <c r="M619" s="101">
        <v>38676.661805555559</v>
      </c>
      <c r="N619" s="102">
        <v>-14.1</v>
      </c>
      <c r="O619" s="46">
        <v>188.6</v>
      </c>
      <c r="P619" s="57">
        <v>-14.1</v>
      </c>
      <c r="Q619" s="50">
        <v>1.4166666666666666E-2</v>
      </c>
      <c r="R619" s="103">
        <v>188.6</v>
      </c>
      <c r="S619" s="104">
        <v>199.9483640654783</v>
      </c>
      <c r="T619" s="57">
        <v>181.4</v>
      </c>
      <c r="U619" s="105"/>
      <c r="V619" s="57">
        <v>202.7</v>
      </c>
      <c r="W619" s="57">
        <f t="shared" si="211"/>
        <v>2.751635934521687</v>
      </c>
      <c r="X619" s="86">
        <f t="shared" si="212"/>
        <v>144.31595999999999</v>
      </c>
      <c r="Y619" s="86" t="str">
        <f t="shared" si="213"/>
        <v/>
      </c>
      <c r="Z619" s="44">
        <f t="shared" si="214"/>
        <v>0</v>
      </c>
      <c r="AA619" s="44" t="str">
        <f t="shared" si="215"/>
        <v>o</v>
      </c>
      <c r="AB619" s="89">
        <f t="shared" si="232"/>
        <v>58.384039999999999</v>
      </c>
      <c r="AC619" s="89">
        <f t="shared" si="232"/>
        <v>3.5397599999999994</v>
      </c>
      <c r="AD619" s="44">
        <f t="shared" si="216"/>
        <v>1</v>
      </c>
      <c r="AE619" s="44">
        <v>3.1</v>
      </c>
      <c r="AF619" s="87">
        <f t="shared" si="223"/>
        <v>0</v>
      </c>
      <c r="AG619" s="44">
        <f t="shared" si="224"/>
        <v>0</v>
      </c>
      <c r="AH619" s="90">
        <f t="shared" si="217"/>
        <v>185.84836406547831</v>
      </c>
      <c r="AI619" s="91">
        <f t="shared" si="225"/>
        <v>44.284039999999997</v>
      </c>
      <c r="AJ619" s="82">
        <f t="shared" si="218"/>
        <v>-10.56024</v>
      </c>
      <c r="AK619" s="271">
        <f t="shared" si="226"/>
        <v>101</v>
      </c>
      <c r="AL619" s="271">
        <f>VLOOKUP(AK619,RevisedCalcs!$AE$65:$AJ$72,2,FALSE)</f>
        <v>3</v>
      </c>
      <c r="AM619" s="92" t="str">
        <f t="shared" si="219"/>
        <v>-20 to -10</v>
      </c>
      <c r="AN619" s="93">
        <f t="shared" si="220"/>
        <v>0</v>
      </c>
      <c r="AO619" s="93" t="str">
        <f t="shared" si="227"/>
        <v>o</v>
      </c>
      <c r="AP619" s="94" t="str">
        <f t="shared" si="221"/>
        <v/>
      </c>
      <c r="AQ619" s="54">
        <v>0</v>
      </c>
      <c r="AR619" s="214">
        <f t="shared" si="222"/>
        <v>0</v>
      </c>
      <c r="AS619" s="214">
        <f t="shared" si="228"/>
        <v>0</v>
      </c>
      <c r="AT619" s="282">
        <f t="shared" si="229"/>
        <v>31.4</v>
      </c>
      <c r="AU619" s="268">
        <f>IF(F619&gt;0,RevisedCalcs!$AB$53*F619,"")</f>
        <v>1.0877041733164594</v>
      </c>
      <c r="AV619" s="268" t="str">
        <f>IF(AU619&lt;&gt;"","",SUMIFS(RevisedCalcs!$AF$6:$BN$6,RevisedCalcs!$AF$4:$BN$4,"&lt;="&amp;AT619)/10^3*VLOOKUP(AK619,RevisedCalcs!$AE$65:$AJ$72,6,FALSE))</f>
        <v/>
      </c>
      <c r="AW619" s="270" t="str">
        <f ca="1">IF(AU619="","",IF(AR619=1,-AU619*OFFSET(RevisedCalcs!$AD$79,0,MATCH(E618*24*60,RevisedCalcs!$AE$80:$AI$80,1)),""))</f>
        <v/>
      </c>
      <c r="AX619" s="268">
        <f t="shared" ca="1" si="230"/>
        <v>1.0877041733164594</v>
      </c>
    </row>
    <row r="620" spans="1:50" x14ac:dyDescent="0.3">
      <c r="A620" s="41" t="s">
        <v>860</v>
      </c>
      <c r="B620" s="42">
        <v>25</v>
      </c>
      <c r="C620" s="68" t="s">
        <v>277</v>
      </c>
      <c r="D620" s="95">
        <v>38677.368750000001</v>
      </c>
      <c r="E620" s="96">
        <v>3.6400462962962961E-2</v>
      </c>
      <c r="F620" s="41">
        <v>13</v>
      </c>
      <c r="G620" s="41">
        <v>2</v>
      </c>
      <c r="H620" s="97">
        <v>0.68583333333663177</v>
      </c>
      <c r="I620" s="98" t="s">
        <v>880</v>
      </c>
      <c r="J620" s="99">
        <v>987.6</v>
      </c>
      <c r="K620" s="100">
        <v>40503.368750000001</v>
      </c>
      <c r="L620" s="46">
        <v>-0.4</v>
      </c>
      <c r="M620" s="101">
        <v>38677.370138888888</v>
      </c>
      <c r="N620" s="102">
        <v>-2.9</v>
      </c>
      <c r="O620" s="46">
        <v>-0.4</v>
      </c>
      <c r="P620" s="57">
        <v>-2.9</v>
      </c>
      <c r="Q620" s="50">
        <v>16.46</v>
      </c>
      <c r="R620" s="103">
        <v>-0.4</v>
      </c>
      <c r="S620" s="104">
        <v>0.74067749782321624</v>
      </c>
      <c r="T620" s="57">
        <v>199.4</v>
      </c>
      <c r="U620" s="105"/>
      <c r="V620" s="86">
        <v>2.5</v>
      </c>
      <c r="W620" s="86">
        <f t="shared" si="211"/>
        <v>1.7593225021767838</v>
      </c>
      <c r="X620" s="86">
        <f t="shared" si="212"/>
        <v>50.346759999999996</v>
      </c>
      <c r="Y620" s="86" t="str">
        <f t="shared" si="213"/>
        <v>Y</v>
      </c>
      <c r="Z620" s="88">
        <f t="shared" si="214"/>
        <v>0</v>
      </c>
      <c r="AA620" s="88" t="str">
        <f t="shared" si="215"/>
        <v>o</v>
      </c>
      <c r="AB620" s="89">
        <f t="shared" si="232"/>
        <v>52.846759999999996</v>
      </c>
      <c r="AC620" s="89">
        <f t="shared" si="232"/>
        <v>0.52023999999999981</v>
      </c>
      <c r="AD620" s="88">
        <f t="shared" si="216"/>
        <v>0</v>
      </c>
      <c r="AE620" s="88">
        <v>3.1</v>
      </c>
      <c r="AF620" s="87">
        <f t="shared" si="223"/>
        <v>0</v>
      </c>
      <c r="AG620" s="88">
        <f t="shared" si="224"/>
        <v>1</v>
      </c>
      <c r="AH620" s="90">
        <f t="shared" si="217"/>
        <v>-2.1593225021767837</v>
      </c>
      <c r="AI620" s="91">
        <f t="shared" si="225"/>
        <v>49.946759999999998</v>
      </c>
      <c r="AJ620" s="82">
        <f t="shared" si="218"/>
        <v>-2.3797600000000001</v>
      </c>
      <c r="AK620" s="271">
        <f t="shared" si="226"/>
        <v>108</v>
      </c>
      <c r="AL620" s="271">
        <f>VLOOKUP(AK620,RevisedCalcs!$AE$65:$AJ$72,2,FALSE)</f>
        <v>720</v>
      </c>
      <c r="AM620" s="92" t="str">
        <f t="shared" si="219"/>
        <v>-10 to 0</v>
      </c>
      <c r="AN620" s="93">
        <f t="shared" si="220"/>
        <v>0</v>
      </c>
      <c r="AO620" s="93" t="str">
        <f t="shared" si="227"/>
        <v>o</v>
      </c>
      <c r="AP620" s="94" t="str">
        <f t="shared" si="221"/>
        <v/>
      </c>
      <c r="AQ620" s="54">
        <v>0</v>
      </c>
      <c r="AR620" s="214">
        <f t="shared" si="222"/>
        <v>0</v>
      </c>
      <c r="AS620" s="214">
        <f t="shared" si="228"/>
        <v>0</v>
      </c>
      <c r="AT620" s="282">
        <f t="shared" si="229"/>
        <v>52.416666666666664</v>
      </c>
      <c r="AU620" s="268">
        <f>IF(F620&gt;0,RevisedCalcs!$AB$53*F620,"")</f>
        <v>1.8128402888607658</v>
      </c>
      <c r="AV620" s="268" t="str">
        <f>IF(AU620&lt;&gt;"","",SUMIFS(RevisedCalcs!$AF$6:$BN$6,RevisedCalcs!$AF$4:$BN$4,"&lt;="&amp;AT620)/10^3*VLOOKUP(AK620,RevisedCalcs!$AE$65:$AJ$72,6,FALSE))</f>
        <v/>
      </c>
      <c r="AW620" s="270" t="str">
        <f ca="1">IF(AU620="","",IF(AR620=1,-AU620*OFFSET(RevisedCalcs!$AD$79,0,MATCH(E619*24*60,RevisedCalcs!$AE$80:$AI$80,1)),""))</f>
        <v/>
      </c>
      <c r="AX620" s="268">
        <f t="shared" ca="1" si="230"/>
        <v>1.8128402888607658</v>
      </c>
    </row>
    <row r="621" spans="1:50" x14ac:dyDescent="0.3">
      <c r="A621" s="41" t="s">
        <v>860</v>
      </c>
      <c r="B621" s="42">
        <v>26</v>
      </c>
      <c r="C621" s="68" t="s">
        <v>279</v>
      </c>
      <c r="D621" s="95">
        <v>38677.765277777777</v>
      </c>
      <c r="E621" s="96">
        <v>2.2928240740740739E-2</v>
      </c>
      <c r="F621" s="41">
        <v>13</v>
      </c>
      <c r="G621" s="41">
        <v>2</v>
      </c>
      <c r="H621" s="97">
        <v>0.36012731480877846</v>
      </c>
      <c r="I621" s="98" t="s">
        <v>881</v>
      </c>
      <c r="J621" s="99">
        <v>518.58333333333337</v>
      </c>
      <c r="K621" s="100">
        <v>40503.765277777777</v>
      </c>
      <c r="L621" s="46">
        <v>69.8</v>
      </c>
      <c r="M621" s="101">
        <v>38677.745138888888</v>
      </c>
      <c r="N621" s="102">
        <v>-2.9</v>
      </c>
      <c r="O621" s="46">
        <v>69.8</v>
      </c>
      <c r="P621" s="57">
        <v>-2.9</v>
      </c>
      <c r="Q621" s="50">
        <v>8.6430555555555557</v>
      </c>
      <c r="R621" s="103">
        <v>69.8</v>
      </c>
      <c r="S621" s="104">
        <v>11.166677182109897</v>
      </c>
      <c r="T621" s="57">
        <v>183.2</v>
      </c>
      <c r="U621" s="105"/>
      <c r="V621" s="86">
        <v>72.7</v>
      </c>
      <c r="W621" s="86">
        <f t="shared" si="211"/>
        <v>61.533322817890109</v>
      </c>
      <c r="X621" s="86">
        <f t="shared" si="212"/>
        <v>19.853240000000007</v>
      </c>
      <c r="Y621" s="86" t="str">
        <f t="shared" si="213"/>
        <v/>
      </c>
      <c r="Z621" s="88">
        <f t="shared" si="214"/>
        <v>1</v>
      </c>
      <c r="AA621" s="88" t="str">
        <f t="shared" si="215"/>
        <v>+</v>
      </c>
      <c r="AB621" s="89">
        <f t="shared" si="232"/>
        <v>52.846759999999996</v>
      </c>
      <c r="AC621" s="89">
        <f t="shared" si="232"/>
        <v>0.52023999999999981</v>
      </c>
      <c r="AD621" s="88">
        <f t="shared" si="216"/>
        <v>1</v>
      </c>
      <c r="AE621" s="88">
        <v>3.1</v>
      </c>
      <c r="AF621" s="87">
        <f t="shared" si="223"/>
        <v>1</v>
      </c>
      <c r="AG621" s="88">
        <f t="shared" si="224"/>
        <v>1</v>
      </c>
      <c r="AH621" s="90">
        <f t="shared" si="217"/>
        <v>8.2666771821098965</v>
      </c>
      <c r="AI621" s="91">
        <f t="shared" si="225"/>
        <v>49.946759999999998</v>
      </c>
      <c r="AJ621" s="82">
        <f t="shared" si="218"/>
        <v>-2.3797600000000001</v>
      </c>
      <c r="AK621" s="271">
        <f t="shared" si="226"/>
        <v>107</v>
      </c>
      <c r="AL621" s="271">
        <f>VLOOKUP(AK621,RevisedCalcs!$AE$65:$AJ$72,2,FALSE)</f>
        <v>540</v>
      </c>
      <c r="AM621" s="92" t="str">
        <f t="shared" si="219"/>
        <v>-10 to 0</v>
      </c>
      <c r="AN621" s="93">
        <f t="shared" si="220"/>
        <v>1</v>
      </c>
      <c r="AO621" s="93" t="str">
        <f t="shared" si="227"/>
        <v>+</v>
      </c>
      <c r="AP621" s="94" t="str">
        <f t="shared" si="221"/>
        <v/>
      </c>
      <c r="AQ621" s="54">
        <v>0</v>
      </c>
      <c r="AR621" s="214">
        <f t="shared" si="222"/>
        <v>0</v>
      </c>
      <c r="AS621" s="214">
        <f t="shared" si="228"/>
        <v>0</v>
      </c>
      <c r="AT621" s="282">
        <f t="shared" si="229"/>
        <v>33.016666666666666</v>
      </c>
      <c r="AU621" s="268">
        <f>IF(F621&gt;0,RevisedCalcs!$AB$53*F621,"")</f>
        <v>1.8128402888607658</v>
      </c>
      <c r="AV621" s="268" t="str">
        <f>IF(AU621&lt;&gt;"","",SUMIFS(RevisedCalcs!$AF$6:$BN$6,RevisedCalcs!$AF$4:$BN$4,"&lt;="&amp;AT621)/10^3*VLOOKUP(AK621,RevisedCalcs!$AE$65:$AJ$72,6,FALSE))</f>
        <v/>
      </c>
      <c r="AW621" s="270" t="str">
        <f ca="1">IF(AU621="","",IF(AR621=1,-AU621*OFFSET(RevisedCalcs!$AD$79,0,MATCH(E620*24*60,RevisedCalcs!$AE$80:$AI$80,1)),""))</f>
        <v/>
      </c>
      <c r="AX621" s="268">
        <f t="shared" ca="1" si="230"/>
        <v>1.8128402888607658</v>
      </c>
    </row>
    <row r="622" spans="1:50" x14ac:dyDescent="0.3">
      <c r="A622" s="41" t="s">
        <v>860</v>
      </c>
      <c r="B622" s="42">
        <v>27</v>
      </c>
      <c r="C622" s="68" t="s">
        <v>281</v>
      </c>
      <c r="D622" s="95">
        <v>38678.368750000001</v>
      </c>
      <c r="E622" s="96">
        <v>2.4849537037037035E-2</v>
      </c>
      <c r="F622" s="41">
        <v>7.5</v>
      </c>
      <c r="G622" s="41">
        <v>3</v>
      </c>
      <c r="H622" s="97">
        <v>0.58054398148669861</v>
      </c>
      <c r="I622" s="98" t="s">
        <v>882</v>
      </c>
      <c r="J622" s="99">
        <v>835.98333333333335</v>
      </c>
      <c r="K622" s="100">
        <v>40504.368750000001</v>
      </c>
      <c r="L622" s="46">
        <v>8.6</v>
      </c>
      <c r="M622" s="101">
        <v>38678.370138888888</v>
      </c>
      <c r="N622" s="106">
        <v>1.0000000000000001E-5</v>
      </c>
      <c r="O622" s="46">
        <v>8.6</v>
      </c>
      <c r="P622" s="57">
        <v>0</v>
      </c>
      <c r="Q622" s="50">
        <v>13.933055555555557</v>
      </c>
      <c r="R622" s="103">
        <v>8.6</v>
      </c>
      <c r="S622" s="104">
        <v>1.7173073570940771</v>
      </c>
      <c r="T622" s="57">
        <v>185</v>
      </c>
      <c r="U622" s="105"/>
      <c r="V622" s="86">
        <v>8.6</v>
      </c>
      <c r="W622" s="86">
        <f t="shared" si="211"/>
        <v>6.8826926429059228</v>
      </c>
      <c r="X622" s="86">
        <f t="shared" si="212"/>
        <v>42.812995055999991</v>
      </c>
      <c r="Y622" s="86" t="str">
        <f t="shared" si="213"/>
        <v>Y</v>
      </c>
      <c r="Z622" s="88">
        <f t="shared" si="214"/>
        <v>0</v>
      </c>
      <c r="AA622" s="88" t="str">
        <f t="shared" si="215"/>
        <v>o</v>
      </c>
      <c r="AB622" s="89">
        <f t="shared" si="232"/>
        <v>51.412995055999993</v>
      </c>
      <c r="AC622" s="89">
        <f t="shared" si="232"/>
        <v>-0.26160269600000002</v>
      </c>
      <c r="AD622" s="88">
        <f t="shared" si="216"/>
        <v>0</v>
      </c>
      <c r="AE622" s="88">
        <v>3.1</v>
      </c>
      <c r="AF622" s="87">
        <f t="shared" si="223"/>
        <v>0</v>
      </c>
      <c r="AG622" s="88">
        <f t="shared" si="224"/>
        <v>1</v>
      </c>
      <c r="AH622" s="90">
        <f t="shared" si="217"/>
        <v>1.7173073570940771</v>
      </c>
      <c r="AI622" s="91">
        <f t="shared" si="225"/>
        <v>51.412995055999993</v>
      </c>
      <c r="AJ622" s="82">
        <f t="shared" si="218"/>
        <v>-0.26160269600000002</v>
      </c>
      <c r="AK622" s="271">
        <f t="shared" si="226"/>
        <v>108</v>
      </c>
      <c r="AL622" s="271">
        <f>VLOOKUP(AK622,RevisedCalcs!$AE$65:$AJ$72,2,FALSE)</f>
        <v>720</v>
      </c>
      <c r="AM622" s="92" t="str">
        <f t="shared" si="219"/>
        <v>0 to 10</v>
      </c>
      <c r="AN622" s="93">
        <f t="shared" si="220"/>
        <v>0</v>
      </c>
      <c r="AO622" s="93" t="str">
        <f t="shared" si="227"/>
        <v>o</v>
      </c>
      <c r="AP622" s="94" t="str">
        <f t="shared" si="221"/>
        <v/>
      </c>
      <c r="AQ622" s="54">
        <v>0</v>
      </c>
      <c r="AR622" s="214">
        <f t="shared" si="222"/>
        <v>0</v>
      </c>
      <c r="AS622" s="214">
        <f t="shared" si="228"/>
        <v>0</v>
      </c>
      <c r="AT622" s="282">
        <f t="shared" si="229"/>
        <v>35.783333333333331</v>
      </c>
      <c r="AU622" s="268">
        <f>IF(F622&gt;0,RevisedCalcs!$AB$53*F622,"")</f>
        <v>1.0458693974196724</v>
      </c>
      <c r="AV622" s="268" t="str">
        <f>IF(AU622&lt;&gt;"","",SUMIFS(RevisedCalcs!$AF$6:$BN$6,RevisedCalcs!$AF$4:$BN$4,"&lt;="&amp;AT622)/10^3*VLOOKUP(AK622,RevisedCalcs!$AE$65:$AJ$72,6,FALSE))</f>
        <v/>
      </c>
      <c r="AW622" s="270" t="str">
        <f ca="1">IF(AU622="","",IF(AR622=1,-AU622*OFFSET(RevisedCalcs!$AD$79,0,MATCH(E621*24*60,RevisedCalcs!$AE$80:$AI$80,1)),""))</f>
        <v/>
      </c>
      <c r="AX622" s="268">
        <f t="shared" ca="1" si="230"/>
        <v>1.0458693974196724</v>
      </c>
    </row>
    <row r="623" spans="1:50" x14ac:dyDescent="0.3">
      <c r="A623" s="41" t="s">
        <v>860</v>
      </c>
      <c r="B623" s="42">
        <v>28</v>
      </c>
      <c r="C623" s="68" t="s">
        <v>283</v>
      </c>
      <c r="D623" s="95">
        <v>38678.400000000001</v>
      </c>
      <c r="E623" s="96">
        <v>1.2129629629629629E-2</v>
      </c>
      <c r="F623" s="41">
        <v>6</v>
      </c>
      <c r="G623" s="41">
        <v>3</v>
      </c>
      <c r="H623" s="97">
        <v>6.4004629603005014E-3</v>
      </c>
      <c r="I623" s="98" t="s">
        <v>883</v>
      </c>
      <c r="J623" s="99">
        <v>9.2166666666666668</v>
      </c>
      <c r="K623" s="100">
        <v>40504.400000000001</v>
      </c>
      <c r="L623" s="46">
        <v>183.2</v>
      </c>
      <c r="M623" s="101">
        <v>38678.411805555559</v>
      </c>
      <c r="N623" s="102">
        <v>-2</v>
      </c>
      <c r="O623" s="46">
        <v>183.2</v>
      </c>
      <c r="P623" s="57">
        <v>-2</v>
      </c>
      <c r="Q623" s="50">
        <v>0.15361111111111111</v>
      </c>
      <c r="R623" s="103">
        <v>183.2</v>
      </c>
      <c r="S623" s="104">
        <v>177.61603588845495</v>
      </c>
      <c r="T623" s="57">
        <v>195.8</v>
      </c>
      <c r="U623" s="105"/>
      <c r="V623" s="57">
        <v>185.2</v>
      </c>
      <c r="W623" s="57">
        <f t="shared" si="211"/>
        <v>7.5839641115450434</v>
      </c>
      <c r="X623" s="86">
        <f t="shared" si="212"/>
        <v>132.79820000000001</v>
      </c>
      <c r="Y623" s="86" t="str">
        <f t="shared" si="213"/>
        <v/>
      </c>
      <c r="Z623" s="44">
        <f t="shared" si="214"/>
        <v>0</v>
      </c>
      <c r="AA623" s="44" t="str">
        <f t="shared" si="215"/>
        <v>o</v>
      </c>
      <c r="AB623" s="89">
        <f t="shared" si="232"/>
        <v>52.401799999999994</v>
      </c>
      <c r="AC623" s="89">
        <f t="shared" si="232"/>
        <v>0.27759999999999985</v>
      </c>
      <c r="AD623" s="44">
        <f t="shared" si="216"/>
        <v>1</v>
      </c>
      <c r="AE623" s="44">
        <v>3.1</v>
      </c>
      <c r="AF623" s="87">
        <f t="shared" si="223"/>
        <v>0</v>
      </c>
      <c r="AG623" s="44">
        <f t="shared" si="224"/>
        <v>0</v>
      </c>
      <c r="AH623" s="90">
        <f t="shared" si="217"/>
        <v>175.61603588845495</v>
      </c>
      <c r="AI623" s="91">
        <f t="shared" si="225"/>
        <v>50.401799999999994</v>
      </c>
      <c r="AJ623" s="82">
        <f t="shared" si="218"/>
        <v>-1.7224000000000002</v>
      </c>
      <c r="AK623" s="271">
        <f t="shared" si="226"/>
        <v>102</v>
      </c>
      <c r="AL623" s="271">
        <f>VLOOKUP(AK623,RevisedCalcs!$AE$65:$AJ$72,2,FALSE)</f>
        <v>18</v>
      </c>
      <c r="AM623" s="92" t="str">
        <f t="shared" si="219"/>
        <v>-10 to 0</v>
      </c>
      <c r="AN623" s="93">
        <f t="shared" si="220"/>
        <v>0</v>
      </c>
      <c r="AO623" s="93" t="str">
        <f t="shared" si="227"/>
        <v>o</v>
      </c>
      <c r="AP623" s="94" t="str">
        <f t="shared" si="221"/>
        <v/>
      </c>
      <c r="AQ623" s="54">
        <v>0</v>
      </c>
      <c r="AR623" s="214">
        <f t="shared" si="222"/>
        <v>0</v>
      </c>
      <c r="AS623" s="214">
        <f t="shared" si="228"/>
        <v>0</v>
      </c>
      <c r="AT623" s="282">
        <f t="shared" si="229"/>
        <v>17.466666666666665</v>
      </c>
      <c r="AU623" s="268">
        <f>IF(F623&gt;0,RevisedCalcs!$AB$53*F623,"")</f>
        <v>0.83669551793573804</v>
      </c>
      <c r="AV623" s="268" t="str">
        <f>IF(AU623&lt;&gt;"","",SUMIFS(RevisedCalcs!$AF$6:$BN$6,RevisedCalcs!$AF$4:$BN$4,"&lt;="&amp;AT623)/10^3*VLOOKUP(AK623,RevisedCalcs!$AE$65:$AJ$72,6,FALSE))</f>
        <v/>
      </c>
      <c r="AW623" s="270" t="str">
        <f ca="1">IF(AU623="","",IF(AR623=1,-AU623*OFFSET(RevisedCalcs!$AD$79,0,MATCH(E622*24*60,RevisedCalcs!$AE$80:$AI$80,1)),""))</f>
        <v/>
      </c>
      <c r="AX623" s="268">
        <f t="shared" ca="1" si="230"/>
        <v>0.83669551793573804</v>
      </c>
    </row>
    <row r="624" spans="1:50" x14ac:dyDescent="0.3">
      <c r="A624" s="41" t="s">
        <v>860</v>
      </c>
      <c r="B624" s="42">
        <v>29</v>
      </c>
      <c r="C624" s="68" t="s">
        <v>285</v>
      </c>
      <c r="D624" s="95">
        <v>38678.758333333331</v>
      </c>
      <c r="E624" s="96">
        <v>2.1608796296296296E-2</v>
      </c>
      <c r="F624" s="41">
        <v>13</v>
      </c>
      <c r="G624" s="41">
        <v>3</v>
      </c>
      <c r="H624" s="97">
        <v>0.34620370370248565</v>
      </c>
      <c r="I624" s="98" t="s">
        <v>884</v>
      </c>
      <c r="J624" s="99">
        <v>498.53333333333336</v>
      </c>
      <c r="K624" s="100">
        <v>40504.758333333331</v>
      </c>
      <c r="L624" s="46">
        <v>71.599999999999994</v>
      </c>
      <c r="M624" s="101">
        <v>38678.745138888888</v>
      </c>
      <c r="N624" s="102">
        <v>-4</v>
      </c>
      <c r="O624" s="46">
        <v>71.599999999999994</v>
      </c>
      <c r="P624" s="57">
        <v>-4</v>
      </c>
      <c r="Q624" s="50">
        <v>8.3088888888888892</v>
      </c>
      <c r="R624" s="103">
        <v>71.599999999999994</v>
      </c>
      <c r="S624" s="104">
        <v>12.335717857275709</v>
      </c>
      <c r="T624" s="57">
        <v>181.4</v>
      </c>
      <c r="U624" s="105"/>
      <c r="V624" s="86">
        <v>75.599999999999994</v>
      </c>
      <c r="W624" s="86">
        <f t="shared" si="211"/>
        <v>63.264282142724284</v>
      </c>
      <c r="X624" s="86">
        <f t="shared" si="212"/>
        <v>22.209399999999995</v>
      </c>
      <c r="Y624" s="86" t="str">
        <f t="shared" si="213"/>
        <v/>
      </c>
      <c r="Z624" s="88">
        <f t="shared" si="214"/>
        <v>1</v>
      </c>
      <c r="AA624" s="88" t="str">
        <f t="shared" si="215"/>
        <v>+</v>
      </c>
      <c r="AB624" s="89">
        <f t="shared" si="232"/>
        <v>53.390599999999999</v>
      </c>
      <c r="AC624" s="89">
        <f t="shared" si="232"/>
        <v>0.81679999999999975</v>
      </c>
      <c r="AD624" s="88">
        <f t="shared" si="216"/>
        <v>1</v>
      </c>
      <c r="AE624" s="88">
        <v>3.1</v>
      </c>
      <c r="AF624" s="87">
        <f t="shared" si="223"/>
        <v>1</v>
      </c>
      <c r="AG624" s="88">
        <f t="shared" si="224"/>
        <v>1</v>
      </c>
      <c r="AH624" s="90">
        <f t="shared" si="217"/>
        <v>8.3357178572757089</v>
      </c>
      <c r="AI624" s="91">
        <f t="shared" si="225"/>
        <v>49.390599999999999</v>
      </c>
      <c r="AJ624" s="82">
        <f t="shared" si="218"/>
        <v>-3.1832000000000003</v>
      </c>
      <c r="AK624" s="271">
        <f t="shared" si="226"/>
        <v>107</v>
      </c>
      <c r="AL624" s="271">
        <f>VLOOKUP(AK624,RevisedCalcs!$AE$65:$AJ$72,2,FALSE)</f>
        <v>540</v>
      </c>
      <c r="AM624" s="92" t="str">
        <f t="shared" si="219"/>
        <v>-10 to 0</v>
      </c>
      <c r="AN624" s="93">
        <f t="shared" si="220"/>
        <v>1</v>
      </c>
      <c r="AO624" s="93" t="str">
        <f t="shared" si="227"/>
        <v>+</v>
      </c>
      <c r="AP624" s="94" t="str">
        <f t="shared" si="221"/>
        <v/>
      </c>
      <c r="AQ624" s="54">
        <v>0</v>
      </c>
      <c r="AR624" s="214">
        <f t="shared" si="222"/>
        <v>0</v>
      </c>
      <c r="AS624" s="214">
        <f t="shared" si="228"/>
        <v>0</v>
      </c>
      <c r="AT624" s="282">
        <f t="shared" si="229"/>
        <v>31.116666666666667</v>
      </c>
      <c r="AU624" s="268">
        <f>IF(F624&gt;0,RevisedCalcs!$AB$53*F624,"")</f>
        <v>1.8128402888607658</v>
      </c>
      <c r="AV624" s="268" t="str">
        <f>IF(AU624&lt;&gt;"","",SUMIFS(RevisedCalcs!$AF$6:$BN$6,RevisedCalcs!$AF$4:$BN$4,"&lt;="&amp;AT624)/10^3*VLOOKUP(AK624,RevisedCalcs!$AE$65:$AJ$72,6,FALSE))</f>
        <v/>
      </c>
      <c r="AW624" s="270" t="str">
        <f ca="1">IF(AU624="","",IF(AR624=1,-AU624*OFFSET(RevisedCalcs!$AD$79,0,MATCH(E623*24*60,RevisedCalcs!$AE$80:$AI$80,1)),""))</f>
        <v/>
      </c>
      <c r="AX624" s="268">
        <f t="shared" ca="1" si="230"/>
        <v>1.8128402888607658</v>
      </c>
    </row>
    <row r="625" spans="1:50" x14ac:dyDescent="0.3">
      <c r="A625" s="41" t="s">
        <v>860</v>
      </c>
      <c r="B625" s="42">
        <v>30</v>
      </c>
      <c r="C625" s="68" t="s">
        <v>287</v>
      </c>
      <c r="D625" s="95">
        <v>38679.368055555555</v>
      </c>
      <c r="E625" s="96">
        <v>2.763888888888889E-2</v>
      </c>
      <c r="F625" s="41">
        <v>7.9</v>
      </c>
      <c r="G625" s="41">
        <v>4</v>
      </c>
      <c r="H625" s="97">
        <v>0.58811342592525762</v>
      </c>
      <c r="I625" s="98" t="s">
        <v>885</v>
      </c>
      <c r="J625" s="99">
        <v>846.88333333333333</v>
      </c>
      <c r="K625" s="100">
        <v>40505.368055555555</v>
      </c>
      <c r="L625" s="46">
        <v>8.6</v>
      </c>
      <c r="M625" s="101">
        <v>38679.370138888888</v>
      </c>
      <c r="N625" s="102">
        <v>1</v>
      </c>
      <c r="O625" s="46">
        <v>8.6</v>
      </c>
      <c r="P625" s="57">
        <v>1</v>
      </c>
      <c r="Q625" s="50">
        <v>14.114722222222222</v>
      </c>
      <c r="R625" s="103">
        <v>8.6</v>
      </c>
      <c r="S625" s="104">
        <v>1.5911676138819102</v>
      </c>
      <c r="T625" s="57">
        <v>186.8</v>
      </c>
      <c r="U625" s="105"/>
      <c r="V625" s="86">
        <v>7.6</v>
      </c>
      <c r="W625" s="86">
        <f t="shared" si="211"/>
        <v>6.0088323861180895</v>
      </c>
      <c r="X625" s="86">
        <f t="shared" si="212"/>
        <v>43.318599999999996</v>
      </c>
      <c r="Y625" s="86" t="str">
        <f t="shared" si="213"/>
        <v>Y</v>
      </c>
      <c r="Z625" s="88">
        <f t="shared" si="214"/>
        <v>0</v>
      </c>
      <c r="AA625" s="88" t="str">
        <f t="shared" si="215"/>
        <v>o</v>
      </c>
      <c r="AB625" s="89">
        <f t="shared" si="232"/>
        <v>50.918599999999998</v>
      </c>
      <c r="AC625" s="89">
        <f t="shared" si="232"/>
        <v>-0.53119999999999989</v>
      </c>
      <c r="AD625" s="88">
        <f t="shared" si="216"/>
        <v>0</v>
      </c>
      <c r="AE625" s="88">
        <v>3.1</v>
      </c>
      <c r="AF625" s="87">
        <f t="shared" si="223"/>
        <v>0</v>
      </c>
      <c r="AG625" s="88">
        <f t="shared" si="224"/>
        <v>1</v>
      </c>
      <c r="AH625" s="90">
        <f t="shared" si="217"/>
        <v>2.5911676138819102</v>
      </c>
      <c r="AI625" s="91">
        <f t="shared" si="225"/>
        <v>51.918599999999998</v>
      </c>
      <c r="AJ625" s="82">
        <f t="shared" si="218"/>
        <v>0.46880000000000011</v>
      </c>
      <c r="AK625" s="271">
        <f t="shared" si="226"/>
        <v>108</v>
      </c>
      <c r="AL625" s="271">
        <f>VLOOKUP(AK625,RevisedCalcs!$AE$65:$AJ$72,2,FALSE)</f>
        <v>720</v>
      </c>
      <c r="AM625" s="92" t="str">
        <f t="shared" si="219"/>
        <v>0 to 10</v>
      </c>
      <c r="AN625" s="93">
        <f t="shared" si="220"/>
        <v>0</v>
      </c>
      <c r="AO625" s="93" t="str">
        <f t="shared" si="227"/>
        <v>o</v>
      </c>
      <c r="AP625" s="94" t="str">
        <f t="shared" si="221"/>
        <v/>
      </c>
      <c r="AQ625" s="54">
        <v>0</v>
      </c>
      <c r="AR625" s="214">
        <f t="shared" si="222"/>
        <v>0</v>
      </c>
      <c r="AS625" s="214">
        <f t="shared" si="228"/>
        <v>0</v>
      </c>
      <c r="AT625" s="282">
        <f t="shared" si="229"/>
        <v>39.799999999999997</v>
      </c>
      <c r="AU625" s="268">
        <f>IF(F625&gt;0,RevisedCalcs!$AB$53*F625,"")</f>
        <v>1.1016490986153884</v>
      </c>
      <c r="AV625" s="268" t="str">
        <f>IF(AU625&lt;&gt;"","",SUMIFS(RevisedCalcs!$AF$6:$BN$6,RevisedCalcs!$AF$4:$BN$4,"&lt;="&amp;AT625)/10^3*VLOOKUP(AK625,RevisedCalcs!$AE$65:$AJ$72,6,FALSE))</f>
        <v/>
      </c>
      <c r="AW625" s="270" t="str">
        <f ca="1">IF(AU625="","",IF(AR625=1,-AU625*OFFSET(RevisedCalcs!$AD$79,0,MATCH(E624*24*60,RevisedCalcs!$AE$80:$AI$80,1)),""))</f>
        <v/>
      </c>
      <c r="AX625" s="268">
        <f t="shared" ca="1" si="230"/>
        <v>1.1016490986153884</v>
      </c>
    </row>
    <row r="626" spans="1:50" x14ac:dyDescent="0.3">
      <c r="A626" s="41" t="s">
        <v>860</v>
      </c>
      <c r="B626" s="42">
        <v>31</v>
      </c>
      <c r="C626" s="68" t="s">
        <v>289</v>
      </c>
      <c r="D626" s="95">
        <v>38679.40347222222</v>
      </c>
      <c r="E626" s="96">
        <v>1.2592592592592593E-2</v>
      </c>
      <c r="F626" s="41">
        <v>6</v>
      </c>
      <c r="G626" s="41">
        <v>4</v>
      </c>
      <c r="H626" s="97">
        <v>7.7777777769370005E-3</v>
      </c>
      <c r="I626" s="98" t="s">
        <v>886</v>
      </c>
      <c r="J626" s="99">
        <v>11.2</v>
      </c>
      <c r="K626" s="100">
        <v>40505.40347222222</v>
      </c>
      <c r="L626" s="46">
        <v>186.8</v>
      </c>
      <c r="M626" s="101">
        <v>38679.399305555555</v>
      </c>
      <c r="N626" s="102">
        <v>1.4</v>
      </c>
      <c r="O626" s="46">
        <v>186.8</v>
      </c>
      <c r="P626" s="57">
        <v>1.4</v>
      </c>
      <c r="Q626" s="50">
        <v>0.18666666666666665</v>
      </c>
      <c r="R626" s="103">
        <v>186.8</v>
      </c>
      <c r="S626" s="104">
        <v>174.15613288026253</v>
      </c>
      <c r="T626" s="57">
        <v>206.6</v>
      </c>
      <c r="U626" s="105"/>
      <c r="V626" s="57">
        <v>185.4</v>
      </c>
      <c r="W626" s="57">
        <f t="shared" si="211"/>
        <v>11.243867119737473</v>
      </c>
      <c r="X626" s="86">
        <f t="shared" si="212"/>
        <v>134.67916000000002</v>
      </c>
      <c r="Y626" s="86" t="str">
        <f t="shared" si="213"/>
        <v/>
      </c>
      <c r="Z626" s="44">
        <f t="shared" si="214"/>
        <v>0</v>
      </c>
      <c r="AA626" s="44" t="str">
        <f t="shared" si="215"/>
        <v>o</v>
      </c>
      <c r="AB626" s="89">
        <f t="shared" si="232"/>
        <v>50.720839999999995</v>
      </c>
      <c r="AC626" s="89">
        <f t="shared" si="232"/>
        <v>-0.63904000000000005</v>
      </c>
      <c r="AD626" s="44">
        <f t="shared" si="216"/>
        <v>1</v>
      </c>
      <c r="AE626" s="44">
        <v>3.1</v>
      </c>
      <c r="AF626" s="87">
        <f t="shared" si="223"/>
        <v>0</v>
      </c>
      <c r="AG626" s="44">
        <f t="shared" si="224"/>
        <v>0</v>
      </c>
      <c r="AH626" s="90">
        <f t="shared" si="217"/>
        <v>175.55613288026254</v>
      </c>
      <c r="AI626" s="91">
        <f t="shared" si="225"/>
        <v>52.120839999999994</v>
      </c>
      <c r="AJ626" s="82">
        <f t="shared" si="218"/>
        <v>0.76095999999999986</v>
      </c>
      <c r="AK626" s="271">
        <f t="shared" si="226"/>
        <v>102</v>
      </c>
      <c r="AL626" s="271">
        <f>VLOOKUP(AK626,RevisedCalcs!$AE$65:$AJ$72,2,FALSE)</f>
        <v>18</v>
      </c>
      <c r="AM626" s="92" t="str">
        <f t="shared" si="219"/>
        <v>0 to 10</v>
      </c>
      <c r="AN626" s="93">
        <f t="shared" si="220"/>
        <v>0</v>
      </c>
      <c r="AO626" s="93" t="str">
        <f t="shared" si="227"/>
        <v>o</v>
      </c>
      <c r="AP626" s="94" t="str">
        <f t="shared" si="221"/>
        <v/>
      </c>
      <c r="AQ626" s="54">
        <v>0</v>
      </c>
      <c r="AR626" s="214">
        <f t="shared" si="222"/>
        <v>0</v>
      </c>
      <c r="AS626" s="214">
        <f t="shared" si="228"/>
        <v>0</v>
      </c>
      <c r="AT626" s="282">
        <f t="shared" si="229"/>
        <v>18.133333333333333</v>
      </c>
      <c r="AU626" s="268">
        <f>IF(F626&gt;0,RevisedCalcs!$AB$53*F626,"")</f>
        <v>0.83669551793573804</v>
      </c>
      <c r="AV626" s="268" t="str">
        <f>IF(AU626&lt;&gt;"","",SUMIFS(RevisedCalcs!$AF$6:$BN$6,RevisedCalcs!$AF$4:$BN$4,"&lt;="&amp;AT626)/10^3*VLOOKUP(AK626,RevisedCalcs!$AE$65:$AJ$72,6,FALSE))</f>
        <v/>
      </c>
      <c r="AW626" s="270" t="str">
        <f ca="1">IF(AU626="","",IF(AR626=1,-AU626*OFFSET(RevisedCalcs!$AD$79,0,MATCH(E625*24*60,RevisedCalcs!$AE$80:$AI$80,1)),""))</f>
        <v/>
      </c>
      <c r="AX626" s="268">
        <f t="shared" ca="1" si="230"/>
        <v>0.83669551793573804</v>
      </c>
    </row>
    <row r="627" spans="1:50" x14ac:dyDescent="0.3">
      <c r="A627" s="194" t="s">
        <v>860</v>
      </c>
      <c r="B627" s="205">
        <v>32</v>
      </c>
      <c r="C627" s="206" t="s">
        <v>291</v>
      </c>
      <c r="D627" s="207">
        <v>38679.518750000003</v>
      </c>
      <c r="E627" s="208">
        <v>1.1574074074074073E-4</v>
      </c>
      <c r="F627" s="194">
        <v>0</v>
      </c>
      <c r="G627" s="194">
        <v>4</v>
      </c>
      <c r="H627" s="195">
        <v>0.10268518519296777</v>
      </c>
      <c r="I627" s="196" t="s">
        <v>887</v>
      </c>
      <c r="J627" s="197">
        <v>147.86666666666667</v>
      </c>
      <c r="K627" s="209">
        <v>40505.518750000003</v>
      </c>
      <c r="L627" s="199">
        <v>127.4</v>
      </c>
      <c r="M627" s="101">
        <v>38679.536805555559</v>
      </c>
      <c r="N627" s="200">
        <v>1</v>
      </c>
      <c r="O627" s="199">
        <v>127.4</v>
      </c>
      <c r="P627" s="201">
        <v>1</v>
      </c>
      <c r="Q627" s="202">
        <v>2.4644444444444447</v>
      </c>
      <c r="R627" s="203">
        <v>127.4</v>
      </c>
      <c r="S627" s="204">
        <v>90.012284337303171</v>
      </c>
      <c r="T627" s="201">
        <v>127.4</v>
      </c>
      <c r="U627" s="105"/>
      <c r="V627" s="57">
        <v>126.4</v>
      </c>
      <c r="W627" s="57">
        <f t="shared" si="211"/>
        <v>36.387715662696834</v>
      </c>
      <c r="X627" s="86">
        <f t="shared" si="212"/>
        <v>75.481400000000008</v>
      </c>
      <c r="Y627" s="86" t="str">
        <f t="shared" si="213"/>
        <v/>
      </c>
      <c r="Z627" s="44">
        <f t="shared" si="214"/>
        <v>0</v>
      </c>
      <c r="AA627" s="44" t="str">
        <f t="shared" si="215"/>
        <v>o</v>
      </c>
      <c r="AB627" s="89">
        <f t="shared" ref="AB627:AC646" si="233">(AB$3+AB$4*$N627)-$N627</f>
        <v>50.918599999999998</v>
      </c>
      <c r="AC627" s="89">
        <f t="shared" si="233"/>
        <v>-0.53119999999999989</v>
      </c>
      <c r="AD627" s="44">
        <f t="shared" si="216"/>
        <v>1</v>
      </c>
      <c r="AE627" s="44">
        <v>3.1</v>
      </c>
      <c r="AF627" s="87">
        <f t="shared" si="223"/>
        <v>1</v>
      </c>
      <c r="AG627" s="44">
        <f t="shared" si="224"/>
        <v>0</v>
      </c>
      <c r="AH627" s="90">
        <f t="shared" si="217"/>
        <v>91.012284337303171</v>
      </c>
      <c r="AI627" s="91">
        <f t="shared" si="225"/>
        <v>51.918599999999998</v>
      </c>
      <c r="AJ627" s="82">
        <f t="shared" si="218"/>
        <v>0.46880000000000011</v>
      </c>
      <c r="AK627" s="271">
        <f t="shared" si="226"/>
        <v>106</v>
      </c>
      <c r="AL627" s="271">
        <f>VLOOKUP(AK627,RevisedCalcs!$AE$65:$AJ$72,2,FALSE)</f>
        <v>240</v>
      </c>
      <c r="AM627" s="92" t="str">
        <f t="shared" si="219"/>
        <v>0 to 10</v>
      </c>
      <c r="AN627" s="93">
        <f t="shared" si="220"/>
        <v>0</v>
      </c>
      <c r="AO627" s="93" t="str">
        <f t="shared" si="227"/>
        <v>o</v>
      </c>
      <c r="AP627" s="94" t="str">
        <f t="shared" si="221"/>
        <v/>
      </c>
      <c r="AQ627" s="224">
        <v>1</v>
      </c>
      <c r="AR627" s="214">
        <f t="shared" si="222"/>
        <v>0</v>
      </c>
      <c r="AS627" s="214">
        <f t="shared" si="228"/>
        <v>0</v>
      </c>
      <c r="AT627" s="282">
        <f t="shared" si="229"/>
        <v>0.16666666666666666</v>
      </c>
      <c r="AU627" s="268" t="str">
        <f>IF(F627&gt;0,RevisedCalcs!$AB$53*F627,"")</f>
        <v/>
      </c>
      <c r="AV627" s="268">
        <f>IF(AU627&lt;&gt;"","",SUMIFS(RevisedCalcs!$AF$6:$BN$6,RevisedCalcs!$AF$4:$BN$4,"&lt;="&amp;AT627)/10^3*VLOOKUP(AK627,RevisedCalcs!$AE$65:$AJ$72,6,FALSE))</f>
        <v>0</v>
      </c>
      <c r="AW627" s="270" t="str">
        <f ca="1">IF(AU627="","",IF(AR627=1,-AU627*OFFSET(RevisedCalcs!$AD$79,0,MATCH(E626*24*60,RevisedCalcs!$AE$80:$AI$80,1)),""))</f>
        <v/>
      </c>
      <c r="AX627" s="268">
        <f t="shared" ca="1" si="230"/>
        <v>0</v>
      </c>
    </row>
    <row r="628" spans="1:50" x14ac:dyDescent="0.3">
      <c r="A628" s="41" t="s">
        <v>888</v>
      </c>
      <c r="B628" s="42">
        <v>2</v>
      </c>
      <c r="C628" s="68" t="s">
        <v>232</v>
      </c>
      <c r="D628" s="95">
        <v>38673.30972222222</v>
      </c>
      <c r="E628" s="96">
        <v>4.9652777777777777E-3</v>
      </c>
      <c r="F628" s="41">
        <v>2.2000000000000002</v>
      </c>
      <c r="G628" s="41">
        <v>5</v>
      </c>
      <c r="H628" s="97">
        <v>0.60124999999970896</v>
      </c>
      <c r="I628" s="98" t="s">
        <v>889</v>
      </c>
      <c r="J628" s="99">
        <v>865.8</v>
      </c>
      <c r="K628" s="100">
        <v>40499.30972222222</v>
      </c>
      <c r="L628" s="46">
        <v>60.8</v>
      </c>
      <c r="M628" s="101">
        <v>38673.328472222223</v>
      </c>
      <c r="N628" s="102">
        <v>12</v>
      </c>
      <c r="O628" s="46">
        <v>60.8</v>
      </c>
      <c r="P628" s="57">
        <v>12</v>
      </c>
      <c r="Q628" s="50">
        <v>14.43</v>
      </c>
      <c r="R628" s="103">
        <v>60.8</v>
      </c>
      <c r="S628" s="104">
        <v>0.64966554820987099</v>
      </c>
      <c r="T628" s="57">
        <v>172.4</v>
      </c>
      <c r="U628" s="105"/>
      <c r="V628" s="86">
        <v>48.8</v>
      </c>
      <c r="W628" s="86">
        <f t="shared" si="211"/>
        <v>48.15033445179013</v>
      </c>
      <c r="X628" s="86">
        <f t="shared" si="212"/>
        <v>3.3198000000000008</v>
      </c>
      <c r="Y628" s="86" t="str">
        <f t="shared" si="213"/>
        <v/>
      </c>
      <c r="Z628" s="88">
        <f t="shared" si="214"/>
        <v>1</v>
      </c>
      <c r="AA628" s="88" t="str">
        <f t="shared" si="215"/>
        <v>+</v>
      </c>
      <c r="AB628" s="89">
        <f t="shared" si="233"/>
        <v>45.480199999999996</v>
      </c>
      <c r="AC628" s="89">
        <f t="shared" si="233"/>
        <v>-3.4967999999999986</v>
      </c>
      <c r="AD628" s="88">
        <f t="shared" si="216"/>
        <v>1</v>
      </c>
      <c r="AE628" s="88">
        <v>2.7</v>
      </c>
      <c r="AF628" s="87">
        <f t="shared" si="223"/>
        <v>1</v>
      </c>
      <c r="AG628" s="88">
        <f t="shared" si="224"/>
        <v>1</v>
      </c>
      <c r="AH628" s="90">
        <f t="shared" si="217"/>
        <v>12.649665548209871</v>
      </c>
      <c r="AI628" s="91">
        <f t="shared" si="225"/>
        <v>57.480199999999996</v>
      </c>
      <c r="AJ628" s="82">
        <f t="shared" si="218"/>
        <v>8.5032000000000014</v>
      </c>
      <c r="AK628" s="271">
        <f t="shared" si="226"/>
        <v>108</v>
      </c>
      <c r="AL628" s="271">
        <f>VLOOKUP(AK628,RevisedCalcs!$AE$65:$AJ$72,2,FALSE)</f>
        <v>720</v>
      </c>
      <c r="AM628" s="92" t="str">
        <f t="shared" si="219"/>
        <v>10 to 20</v>
      </c>
      <c r="AN628" s="93">
        <f t="shared" si="220"/>
        <v>1</v>
      </c>
      <c r="AO628" s="93" t="str">
        <f t="shared" si="227"/>
        <v>+</v>
      </c>
      <c r="AP628" s="94" t="str">
        <f t="shared" si="221"/>
        <v/>
      </c>
      <c r="AQ628" s="54">
        <v>0</v>
      </c>
      <c r="AR628" s="214">
        <f t="shared" si="222"/>
        <v>0</v>
      </c>
      <c r="AS628" s="214">
        <f t="shared" si="228"/>
        <v>0</v>
      </c>
      <c r="AT628" s="282">
        <f t="shared" si="229"/>
        <v>7.15</v>
      </c>
      <c r="AU628" s="268">
        <f>IF(F628&gt;0,RevisedCalcs!$AB$53*F628,"")</f>
        <v>0.30678835657643733</v>
      </c>
      <c r="AV628" s="268" t="str">
        <f>IF(AU628&lt;&gt;"","",SUMIFS(RevisedCalcs!$AF$6:$BN$6,RevisedCalcs!$AF$4:$BN$4,"&lt;="&amp;AT628)/10^3*VLOOKUP(AK628,RevisedCalcs!$AE$65:$AJ$72,6,FALSE))</f>
        <v/>
      </c>
      <c r="AW628" s="270" t="str">
        <f ca="1">IF(AU628="","",IF(AR628=1,-AU628*OFFSET(RevisedCalcs!$AD$79,0,MATCH(E627*24*60,RevisedCalcs!$AE$80:$AI$80,1)),""))</f>
        <v/>
      </c>
      <c r="AX628" s="268">
        <f t="shared" ca="1" si="230"/>
        <v>0.30678835657643733</v>
      </c>
    </row>
    <row r="629" spans="1:50" x14ac:dyDescent="0.3">
      <c r="A629" s="41" t="s">
        <v>888</v>
      </c>
      <c r="B629" s="42">
        <v>3</v>
      </c>
      <c r="C629" s="68" t="s">
        <v>234</v>
      </c>
      <c r="D629" s="95">
        <v>38673.53402777778</v>
      </c>
      <c r="E629" s="96">
        <v>1.3344907407407408E-2</v>
      </c>
      <c r="F629" s="41">
        <v>2.2999999999999998</v>
      </c>
      <c r="G629" s="41">
        <v>5</v>
      </c>
      <c r="H629" s="97">
        <v>0.21934027778479503</v>
      </c>
      <c r="I629" s="98" t="s">
        <v>890</v>
      </c>
      <c r="J629" s="99">
        <v>315.85000000000002</v>
      </c>
      <c r="K629" s="100">
        <v>40499.53402777778</v>
      </c>
      <c r="L629" s="46">
        <v>28.4</v>
      </c>
      <c r="M629" s="101">
        <v>38673.536805555559</v>
      </c>
      <c r="N629" s="102">
        <v>9</v>
      </c>
      <c r="O629" s="46">
        <v>28.4</v>
      </c>
      <c r="P629" s="57">
        <v>9</v>
      </c>
      <c r="Q629" s="50">
        <v>5.2641666666666671</v>
      </c>
      <c r="R629" s="103">
        <v>28.4</v>
      </c>
      <c r="S629" s="104">
        <v>21.552069866745459</v>
      </c>
      <c r="T629" s="57">
        <v>177.8</v>
      </c>
      <c r="U629" s="105"/>
      <c r="V629" s="57">
        <v>19.399999999999999</v>
      </c>
      <c r="W629" s="57">
        <f t="shared" si="211"/>
        <v>2.1520698667454603</v>
      </c>
      <c r="X629" s="86">
        <f t="shared" si="212"/>
        <v>27.563400000000001</v>
      </c>
      <c r="Y629" s="86" t="str">
        <f t="shared" si="213"/>
        <v/>
      </c>
      <c r="Z629" s="44">
        <f t="shared" si="214"/>
        <v>0</v>
      </c>
      <c r="AA629" s="44" t="str">
        <f t="shared" si="215"/>
        <v>o</v>
      </c>
      <c r="AB629" s="89">
        <f t="shared" si="233"/>
        <v>46.9634</v>
      </c>
      <c r="AC629" s="89">
        <f t="shared" si="233"/>
        <v>-2.6879999999999988</v>
      </c>
      <c r="AD629" s="44">
        <f t="shared" si="216"/>
        <v>0</v>
      </c>
      <c r="AE629" s="44">
        <v>2.7</v>
      </c>
      <c r="AF629" s="87">
        <f t="shared" si="223"/>
        <v>0</v>
      </c>
      <c r="AG629" s="44">
        <f t="shared" si="224"/>
        <v>0</v>
      </c>
      <c r="AH629" s="90">
        <f t="shared" si="217"/>
        <v>30.552069866745459</v>
      </c>
      <c r="AI629" s="91">
        <f t="shared" si="225"/>
        <v>55.9634</v>
      </c>
      <c r="AJ629" s="82">
        <f t="shared" si="218"/>
        <v>6.3120000000000012</v>
      </c>
      <c r="AK629" s="271">
        <f t="shared" si="226"/>
        <v>106</v>
      </c>
      <c r="AL629" s="271">
        <f>VLOOKUP(AK629,RevisedCalcs!$AE$65:$AJ$72,2,FALSE)</f>
        <v>240</v>
      </c>
      <c r="AM629" s="92" t="str">
        <f t="shared" si="219"/>
        <v>0 to 10</v>
      </c>
      <c r="AN629" s="93">
        <f t="shared" si="220"/>
        <v>0</v>
      </c>
      <c r="AO629" s="93" t="str">
        <f t="shared" si="227"/>
        <v>o</v>
      </c>
      <c r="AP629" s="94" t="str">
        <f t="shared" si="221"/>
        <v/>
      </c>
      <c r="AQ629" s="54">
        <v>0</v>
      </c>
      <c r="AR629" s="214">
        <f t="shared" si="222"/>
        <v>0</v>
      </c>
      <c r="AS629" s="214">
        <f t="shared" si="228"/>
        <v>0</v>
      </c>
      <c r="AT629" s="282">
        <f t="shared" si="229"/>
        <v>19.216666666666665</v>
      </c>
      <c r="AU629" s="268">
        <f>IF(F629&gt;0,RevisedCalcs!$AB$53*F629,"")</f>
        <v>0.32073328187536621</v>
      </c>
      <c r="AV629" s="268" t="str">
        <f>IF(AU629&lt;&gt;"","",SUMIFS(RevisedCalcs!$AF$6:$BN$6,RevisedCalcs!$AF$4:$BN$4,"&lt;="&amp;AT629)/10^3*VLOOKUP(AK629,RevisedCalcs!$AE$65:$AJ$72,6,FALSE))</f>
        <v/>
      </c>
      <c r="AW629" s="270" t="str">
        <f ca="1">IF(AU629="","",IF(AR629=1,-AU629*OFFSET(RevisedCalcs!$AD$79,0,MATCH(E628*24*60,RevisedCalcs!$AE$80:$AI$80,1)),""))</f>
        <v/>
      </c>
      <c r="AX629" s="268">
        <f t="shared" ca="1" si="230"/>
        <v>0.32073328187536621</v>
      </c>
    </row>
    <row r="630" spans="1:50" x14ac:dyDescent="0.3">
      <c r="A630" s="41" t="s">
        <v>888</v>
      </c>
      <c r="B630" s="42">
        <v>4</v>
      </c>
      <c r="C630" s="68" t="s">
        <v>236</v>
      </c>
      <c r="D630" s="95">
        <v>38673.570138888892</v>
      </c>
      <c r="E630" s="96">
        <v>5.7870370370370376E-3</v>
      </c>
      <c r="F630" s="41">
        <v>2.1</v>
      </c>
      <c r="G630" s="41">
        <v>5</v>
      </c>
      <c r="H630" s="97">
        <v>2.2766203706851229E-2</v>
      </c>
      <c r="I630" s="98" t="s">
        <v>891</v>
      </c>
      <c r="J630" s="99">
        <v>32.783333333333331</v>
      </c>
      <c r="K630" s="100">
        <v>40499.570138888892</v>
      </c>
      <c r="L630" s="46">
        <v>145.4</v>
      </c>
      <c r="M630" s="101">
        <v>38673.578472222223</v>
      </c>
      <c r="N630" s="102">
        <v>9</v>
      </c>
      <c r="O630" s="46">
        <v>145.4</v>
      </c>
      <c r="P630" s="57">
        <v>9</v>
      </c>
      <c r="Q630" s="50">
        <v>0.54638888888888881</v>
      </c>
      <c r="R630" s="103">
        <v>145.4</v>
      </c>
      <c r="S630" s="104">
        <v>136.7912502616428</v>
      </c>
      <c r="T630" s="57">
        <v>177.8</v>
      </c>
      <c r="U630" s="105"/>
      <c r="V630" s="57">
        <v>136.4</v>
      </c>
      <c r="W630" s="57">
        <f t="shared" si="211"/>
        <v>0.39125026164279575</v>
      </c>
      <c r="X630" s="86">
        <f t="shared" si="212"/>
        <v>89.436599999999999</v>
      </c>
      <c r="Y630" s="86" t="str">
        <f t="shared" si="213"/>
        <v/>
      </c>
      <c r="Z630" s="44">
        <f t="shared" si="214"/>
        <v>0</v>
      </c>
      <c r="AA630" s="44" t="str">
        <f t="shared" si="215"/>
        <v>o</v>
      </c>
      <c r="AB630" s="89">
        <f t="shared" si="233"/>
        <v>46.9634</v>
      </c>
      <c r="AC630" s="89">
        <f t="shared" si="233"/>
        <v>-2.6879999999999988</v>
      </c>
      <c r="AD630" s="44">
        <f t="shared" si="216"/>
        <v>1</v>
      </c>
      <c r="AE630" s="44">
        <v>2.7</v>
      </c>
      <c r="AF630" s="87">
        <f t="shared" si="223"/>
        <v>0</v>
      </c>
      <c r="AG630" s="44">
        <f t="shared" si="224"/>
        <v>0</v>
      </c>
      <c r="AH630" s="90">
        <f t="shared" si="217"/>
        <v>145.7912502616428</v>
      </c>
      <c r="AI630" s="91">
        <f t="shared" si="225"/>
        <v>55.9634</v>
      </c>
      <c r="AJ630" s="82">
        <f t="shared" si="218"/>
        <v>6.3120000000000012</v>
      </c>
      <c r="AK630" s="271">
        <f t="shared" si="226"/>
        <v>103</v>
      </c>
      <c r="AL630" s="271">
        <f>VLOOKUP(AK630,RevisedCalcs!$AE$65:$AJ$72,2,FALSE)</f>
        <v>45</v>
      </c>
      <c r="AM630" s="92" t="str">
        <f t="shared" si="219"/>
        <v>0 to 10</v>
      </c>
      <c r="AN630" s="93">
        <f t="shared" si="220"/>
        <v>0</v>
      </c>
      <c r="AO630" s="93" t="str">
        <f t="shared" si="227"/>
        <v>o</v>
      </c>
      <c r="AP630" s="94" t="str">
        <f t="shared" si="221"/>
        <v/>
      </c>
      <c r="AQ630" s="54">
        <v>0</v>
      </c>
      <c r="AR630" s="214">
        <f t="shared" si="222"/>
        <v>0</v>
      </c>
      <c r="AS630" s="214">
        <f t="shared" si="228"/>
        <v>0</v>
      </c>
      <c r="AT630" s="282">
        <f t="shared" si="229"/>
        <v>8.3333333333333339</v>
      </c>
      <c r="AU630" s="268">
        <f>IF(F630&gt;0,RevisedCalcs!$AB$53*F630,"")</f>
        <v>0.29284343127750834</v>
      </c>
      <c r="AV630" s="268" t="str">
        <f>IF(AU630&lt;&gt;"","",SUMIFS(RevisedCalcs!$AF$6:$BN$6,RevisedCalcs!$AF$4:$BN$4,"&lt;="&amp;AT630)/10^3*VLOOKUP(AK630,RevisedCalcs!$AE$65:$AJ$72,6,FALSE))</f>
        <v/>
      </c>
      <c r="AW630" s="270" t="str">
        <f ca="1">IF(AU630="","",IF(AR630=1,-AU630*OFFSET(RevisedCalcs!$AD$79,0,MATCH(E629*24*60,RevisedCalcs!$AE$80:$AI$80,1)),""))</f>
        <v/>
      </c>
      <c r="AX630" s="268">
        <f t="shared" ca="1" si="230"/>
        <v>0.29284343127750834</v>
      </c>
    </row>
    <row r="631" spans="1:50" x14ac:dyDescent="0.3">
      <c r="A631" s="41" t="s">
        <v>888</v>
      </c>
      <c r="B631" s="42">
        <v>5</v>
      </c>
      <c r="C631" s="68" t="s">
        <v>238</v>
      </c>
      <c r="D631" s="95">
        <v>38673.627083333333</v>
      </c>
      <c r="E631" s="96">
        <v>1.255787037037037E-2</v>
      </c>
      <c r="F631" s="41">
        <v>1.9</v>
      </c>
      <c r="G631" s="41">
        <v>5</v>
      </c>
      <c r="H631" s="97">
        <v>5.1157407404389232E-2</v>
      </c>
      <c r="I631" s="98" t="s">
        <v>465</v>
      </c>
      <c r="J631" s="99">
        <v>73.666666666666671</v>
      </c>
      <c r="K631" s="100">
        <v>40499.627083333333</v>
      </c>
      <c r="L631" s="46">
        <v>102.2</v>
      </c>
      <c r="M631" s="101">
        <v>38673.620138888888</v>
      </c>
      <c r="N631" s="102">
        <v>9</v>
      </c>
      <c r="O631" s="46">
        <v>102.2</v>
      </c>
      <c r="P631" s="57">
        <v>9</v>
      </c>
      <c r="Q631" s="50">
        <v>1.2277777777777779</v>
      </c>
      <c r="R631" s="103">
        <v>102.2</v>
      </c>
      <c r="S631" s="104">
        <v>105.24042599138305</v>
      </c>
      <c r="T631" s="57">
        <v>179.6</v>
      </c>
      <c r="U631" s="105"/>
      <c r="V631" s="57">
        <v>93.2</v>
      </c>
      <c r="W631" s="57">
        <f t="shared" si="211"/>
        <v>12.040425991383046</v>
      </c>
      <c r="X631" s="86">
        <f t="shared" si="212"/>
        <v>46.236600000000003</v>
      </c>
      <c r="Y631" s="86" t="str">
        <f t="shared" si="213"/>
        <v/>
      </c>
      <c r="Z631" s="44">
        <f t="shared" si="214"/>
        <v>0</v>
      </c>
      <c r="AA631" s="44" t="str">
        <f t="shared" si="215"/>
        <v>o</v>
      </c>
      <c r="AB631" s="89">
        <f t="shared" si="233"/>
        <v>46.9634</v>
      </c>
      <c r="AC631" s="89">
        <f t="shared" si="233"/>
        <v>-2.6879999999999988</v>
      </c>
      <c r="AD631" s="44">
        <f t="shared" si="216"/>
        <v>1</v>
      </c>
      <c r="AE631" s="44">
        <v>2.7</v>
      </c>
      <c r="AF631" s="87">
        <f t="shared" si="223"/>
        <v>0</v>
      </c>
      <c r="AG631" s="44">
        <f t="shared" si="224"/>
        <v>0</v>
      </c>
      <c r="AH631" s="90">
        <f t="shared" si="217"/>
        <v>114.24042599138305</v>
      </c>
      <c r="AI631" s="91">
        <f t="shared" si="225"/>
        <v>55.9634</v>
      </c>
      <c r="AJ631" s="82">
        <f t="shared" si="218"/>
        <v>6.3120000000000012</v>
      </c>
      <c r="AK631" s="271">
        <f t="shared" si="226"/>
        <v>104</v>
      </c>
      <c r="AL631" s="271">
        <f>VLOOKUP(AK631,RevisedCalcs!$AE$65:$AJ$72,2,FALSE)</f>
        <v>75</v>
      </c>
      <c r="AM631" s="92" t="str">
        <f t="shared" si="219"/>
        <v>0 to 10</v>
      </c>
      <c r="AN631" s="93">
        <f t="shared" si="220"/>
        <v>0</v>
      </c>
      <c r="AO631" s="93" t="str">
        <f t="shared" si="227"/>
        <v>o</v>
      </c>
      <c r="AP631" s="94" t="str">
        <f t="shared" si="221"/>
        <v/>
      </c>
      <c r="AQ631" s="54">
        <v>0</v>
      </c>
      <c r="AR631" s="214">
        <f t="shared" si="222"/>
        <v>0</v>
      </c>
      <c r="AS631" s="214">
        <f t="shared" si="228"/>
        <v>0</v>
      </c>
      <c r="AT631" s="282">
        <f t="shared" si="229"/>
        <v>18.083333333333332</v>
      </c>
      <c r="AU631" s="268">
        <f>IF(F631&gt;0,RevisedCalcs!$AB$53*F631,"")</f>
        <v>0.26495358067965036</v>
      </c>
      <c r="AV631" s="268" t="str">
        <f>IF(AU631&lt;&gt;"","",SUMIFS(RevisedCalcs!$AF$6:$BN$6,RevisedCalcs!$AF$4:$BN$4,"&lt;="&amp;AT631)/10^3*VLOOKUP(AK631,RevisedCalcs!$AE$65:$AJ$72,6,FALSE))</f>
        <v/>
      </c>
      <c r="AW631" s="270" t="str">
        <f ca="1">IF(AU631="","",IF(AR631=1,-AU631*OFFSET(RevisedCalcs!$AD$79,0,MATCH(E630*24*60,RevisedCalcs!$AE$80:$AI$80,1)),""))</f>
        <v/>
      </c>
      <c r="AX631" s="268">
        <f t="shared" ca="1" si="230"/>
        <v>0.26495358067965036</v>
      </c>
    </row>
    <row r="632" spans="1:50" x14ac:dyDescent="0.3">
      <c r="A632" s="41" t="s">
        <v>888</v>
      </c>
      <c r="B632" s="42">
        <v>6</v>
      </c>
      <c r="C632" s="68" t="s">
        <v>240</v>
      </c>
      <c r="D632" s="95">
        <v>38673.64166666667</v>
      </c>
      <c r="E632" s="96">
        <v>5.0925925925925921E-4</v>
      </c>
      <c r="F632" s="41">
        <v>0.1</v>
      </c>
      <c r="G632" s="41">
        <v>5</v>
      </c>
      <c r="H632" s="97">
        <v>2.0254629635019228E-3</v>
      </c>
      <c r="I632" s="98" t="s">
        <v>892</v>
      </c>
      <c r="J632" s="99">
        <v>2.9166666666666665</v>
      </c>
      <c r="K632" s="100">
        <v>40499.64166666667</v>
      </c>
      <c r="L632" s="46">
        <v>188.6</v>
      </c>
      <c r="M632" s="101">
        <v>38673.661805555559</v>
      </c>
      <c r="N632" s="102">
        <v>8.1</v>
      </c>
      <c r="O632" s="46">
        <v>188.6</v>
      </c>
      <c r="P632" s="57">
        <v>8.1</v>
      </c>
      <c r="Q632" s="50">
        <v>4.8611111111111112E-2</v>
      </c>
      <c r="R632" s="103">
        <v>188.6</v>
      </c>
      <c r="S632" s="104">
        <v>168.32169353267673</v>
      </c>
      <c r="T632" s="57">
        <v>183.2</v>
      </c>
      <c r="U632" s="105"/>
      <c r="V632" s="57">
        <v>180.5</v>
      </c>
      <c r="W632" s="57">
        <f t="shared" si="211"/>
        <v>12.178306467323267</v>
      </c>
      <c r="X632" s="86">
        <f t="shared" si="212"/>
        <v>133.09164000000001</v>
      </c>
      <c r="Y632" s="86" t="str">
        <f t="shared" si="213"/>
        <v/>
      </c>
      <c r="Z632" s="44">
        <f t="shared" si="214"/>
        <v>0</v>
      </c>
      <c r="AA632" s="44" t="str">
        <f t="shared" si="215"/>
        <v>o</v>
      </c>
      <c r="AB632" s="89">
        <f t="shared" si="233"/>
        <v>47.408359999999995</v>
      </c>
      <c r="AC632" s="89">
        <f t="shared" si="233"/>
        <v>-2.4453599999999991</v>
      </c>
      <c r="AD632" s="44">
        <f t="shared" si="216"/>
        <v>1</v>
      </c>
      <c r="AE632" s="44">
        <v>2.7</v>
      </c>
      <c r="AF632" s="87">
        <f t="shared" si="223"/>
        <v>0</v>
      </c>
      <c r="AG632" s="44">
        <f t="shared" si="224"/>
        <v>0</v>
      </c>
      <c r="AH632" s="90">
        <f t="shared" si="217"/>
        <v>176.42169353267673</v>
      </c>
      <c r="AI632" s="91">
        <f t="shared" si="225"/>
        <v>55.508359999999996</v>
      </c>
      <c r="AJ632" s="82">
        <f t="shared" si="218"/>
        <v>5.6546400000000006</v>
      </c>
      <c r="AK632" s="271">
        <f t="shared" si="226"/>
        <v>101</v>
      </c>
      <c r="AL632" s="271">
        <f>VLOOKUP(AK632,RevisedCalcs!$AE$65:$AJ$72,2,FALSE)</f>
        <v>3</v>
      </c>
      <c r="AM632" s="92" t="str">
        <f t="shared" si="219"/>
        <v>0 to 10</v>
      </c>
      <c r="AN632" s="93">
        <f t="shared" si="220"/>
        <v>0</v>
      </c>
      <c r="AO632" s="93" t="str">
        <f t="shared" si="227"/>
        <v>o</v>
      </c>
      <c r="AP632" s="94" t="str">
        <f t="shared" si="221"/>
        <v/>
      </c>
      <c r="AQ632" s="54">
        <v>0</v>
      </c>
      <c r="AR632" s="214">
        <f t="shared" si="222"/>
        <v>0</v>
      </c>
      <c r="AS632" s="214">
        <f t="shared" si="228"/>
        <v>0</v>
      </c>
      <c r="AT632" s="282">
        <f t="shared" si="229"/>
        <v>0.73333333333333328</v>
      </c>
      <c r="AU632" s="268">
        <f>IF(F632&gt;0,RevisedCalcs!$AB$53*F632,"")</f>
        <v>1.3944925298928969E-2</v>
      </c>
      <c r="AV632" s="268" t="str">
        <f>IF(AU632&lt;&gt;"","",SUMIFS(RevisedCalcs!$AF$6:$BN$6,RevisedCalcs!$AF$4:$BN$4,"&lt;="&amp;AT632)/10^3*VLOOKUP(AK632,RevisedCalcs!$AE$65:$AJ$72,6,FALSE))</f>
        <v/>
      </c>
      <c r="AW632" s="270" t="str">
        <f ca="1">IF(AU632="","",IF(AR632=1,-AU632*OFFSET(RevisedCalcs!$AD$79,0,MATCH(E631*24*60,RevisedCalcs!$AE$80:$AI$80,1)),""))</f>
        <v/>
      </c>
      <c r="AX632" s="268">
        <f t="shared" ca="1" si="230"/>
        <v>1.3944925298928969E-2</v>
      </c>
    </row>
    <row r="633" spans="1:50" x14ac:dyDescent="0.3">
      <c r="A633" s="41" t="s">
        <v>888</v>
      </c>
      <c r="B633" s="42">
        <v>7</v>
      </c>
      <c r="C633" s="68" t="s">
        <v>242</v>
      </c>
      <c r="D633" s="95">
        <v>38673.647222222222</v>
      </c>
      <c r="E633" s="96">
        <v>2.6620370370370374E-3</v>
      </c>
      <c r="F633" s="41">
        <v>0.7</v>
      </c>
      <c r="G633" s="41">
        <v>5</v>
      </c>
      <c r="H633" s="97">
        <v>5.0462962899473496E-3</v>
      </c>
      <c r="I633" s="98" t="s">
        <v>893</v>
      </c>
      <c r="J633" s="99">
        <v>7.2666666666666666</v>
      </c>
      <c r="K633" s="100">
        <v>40499.647222222222</v>
      </c>
      <c r="L633" s="46">
        <v>183.2</v>
      </c>
      <c r="M633" s="101">
        <v>38673.661805555559</v>
      </c>
      <c r="N633" s="102">
        <v>8.1</v>
      </c>
      <c r="O633" s="46">
        <v>183.2</v>
      </c>
      <c r="P633" s="57">
        <v>8.1</v>
      </c>
      <c r="Q633" s="50">
        <v>0.12111111111111111</v>
      </c>
      <c r="R633" s="103">
        <v>183.2</v>
      </c>
      <c r="S633" s="104">
        <v>167.12664687047547</v>
      </c>
      <c r="T633" s="57">
        <v>179.6</v>
      </c>
      <c r="U633" s="105"/>
      <c r="V633" s="57">
        <v>175.1</v>
      </c>
      <c r="W633" s="57">
        <f t="shared" si="211"/>
        <v>7.9733531295245257</v>
      </c>
      <c r="X633" s="86">
        <f t="shared" si="212"/>
        <v>127.69164000000001</v>
      </c>
      <c r="Y633" s="86" t="str">
        <f t="shared" si="213"/>
        <v/>
      </c>
      <c r="Z633" s="44">
        <f t="shared" si="214"/>
        <v>0</v>
      </c>
      <c r="AA633" s="44" t="str">
        <f t="shared" si="215"/>
        <v>o</v>
      </c>
      <c r="AB633" s="89">
        <f t="shared" si="233"/>
        <v>47.408359999999995</v>
      </c>
      <c r="AC633" s="89">
        <f t="shared" si="233"/>
        <v>-2.4453599999999991</v>
      </c>
      <c r="AD633" s="44">
        <f t="shared" si="216"/>
        <v>1</v>
      </c>
      <c r="AE633" s="44">
        <v>2.7</v>
      </c>
      <c r="AF633" s="87">
        <f t="shared" si="223"/>
        <v>0</v>
      </c>
      <c r="AG633" s="44">
        <f t="shared" si="224"/>
        <v>0</v>
      </c>
      <c r="AH633" s="90">
        <f t="shared" si="217"/>
        <v>175.22664687047546</v>
      </c>
      <c r="AI633" s="91">
        <f t="shared" si="225"/>
        <v>55.508359999999996</v>
      </c>
      <c r="AJ633" s="82">
        <f t="shared" si="218"/>
        <v>5.6546400000000006</v>
      </c>
      <c r="AK633" s="271">
        <f t="shared" si="226"/>
        <v>102</v>
      </c>
      <c r="AL633" s="271">
        <f>VLOOKUP(AK633,RevisedCalcs!$AE$65:$AJ$72,2,FALSE)</f>
        <v>18</v>
      </c>
      <c r="AM633" s="92" t="str">
        <f t="shared" si="219"/>
        <v>0 to 10</v>
      </c>
      <c r="AN633" s="93">
        <f t="shared" si="220"/>
        <v>0</v>
      </c>
      <c r="AO633" s="93" t="str">
        <f t="shared" si="227"/>
        <v>o</v>
      </c>
      <c r="AP633" s="94" t="str">
        <f t="shared" si="221"/>
        <v/>
      </c>
      <c r="AQ633" s="54">
        <v>0</v>
      </c>
      <c r="AR633" s="214">
        <f t="shared" si="222"/>
        <v>0</v>
      </c>
      <c r="AS633" s="214">
        <f t="shared" si="228"/>
        <v>0</v>
      </c>
      <c r="AT633" s="282">
        <f t="shared" si="229"/>
        <v>3.8333333333333339</v>
      </c>
      <c r="AU633" s="268">
        <f>IF(F633&gt;0,RevisedCalcs!$AB$53*F633,"")</f>
        <v>9.7614477092502761E-2</v>
      </c>
      <c r="AV633" s="268" t="str">
        <f>IF(AU633&lt;&gt;"","",SUMIFS(RevisedCalcs!$AF$6:$BN$6,RevisedCalcs!$AF$4:$BN$4,"&lt;="&amp;AT633)/10^3*VLOOKUP(AK633,RevisedCalcs!$AE$65:$AJ$72,6,FALSE))</f>
        <v/>
      </c>
      <c r="AW633" s="270" t="str">
        <f ca="1">IF(AU633="","",IF(AR633=1,-AU633*OFFSET(RevisedCalcs!$AD$79,0,MATCH(E632*24*60,RevisedCalcs!$AE$80:$AI$80,1)),""))</f>
        <v/>
      </c>
      <c r="AX633" s="268">
        <f t="shared" ca="1" si="230"/>
        <v>9.7614477092502761E-2</v>
      </c>
    </row>
    <row r="634" spans="1:50" x14ac:dyDescent="0.3">
      <c r="A634" s="41" t="s">
        <v>888</v>
      </c>
      <c r="B634" s="42">
        <v>8</v>
      </c>
      <c r="C634" s="68" t="s">
        <v>244</v>
      </c>
      <c r="D634" s="95">
        <v>38673.657638888886</v>
      </c>
      <c r="E634" s="96">
        <v>4.4814814814814814E-2</v>
      </c>
      <c r="F634" s="41">
        <v>58.5</v>
      </c>
      <c r="G634" s="41">
        <v>5</v>
      </c>
      <c r="H634" s="97">
        <v>7.7546296306536533E-3</v>
      </c>
      <c r="I634" s="98" t="s">
        <v>894</v>
      </c>
      <c r="J634" s="99">
        <v>11.166666666666666</v>
      </c>
      <c r="K634" s="100">
        <v>40499.657638888886</v>
      </c>
      <c r="L634" s="46">
        <v>176</v>
      </c>
      <c r="M634" s="101">
        <v>38673.661805555559</v>
      </c>
      <c r="N634" s="102">
        <v>8.1</v>
      </c>
      <c r="O634" s="46">
        <v>176</v>
      </c>
      <c r="P634" s="57">
        <v>8.1</v>
      </c>
      <c r="Q634" s="50">
        <v>0.18611111111111109</v>
      </c>
      <c r="R634" s="103">
        <v>176</v>
      </c>
      <c r="S634" s="104">
        <v>159.64697221665102</v>
      </c>
      <c r="T634" s="57">
        <v>179.6</v>
      </c>
      <c r="U634" s="105"/>
      <c r="V634" s="57">
        <v>167.9</v>
      </c>
      <c r="W634" s="57">
        <f t="shared" si="211"/>
        <v>8.2530277833489833</v>
      </c>
      <c r="X634" s="86">
        <f t="shared" si="212"/>
        <v>120.49164000000002</v>
      </c>
      <c r="Y634" s="86" t="str">
        <f t="shared" si="213"/>
        <v/>
      </c>
      <c r="Z634" s="44">
        <f t="shared" si="214"/>
        <v>0</v>
      </c>
      <c r="AA634" s="44" t="str">
        <f t="shared" si="215"/>
        <v>o</v>
      </c>
      <c r="AB634" s="89">
        <f t="shared" si="233"/>
        <v>47.408359999999995</v>
      </c>
      <c r="AC634" s="89">
        <f t="shared" si="233"/>
        <v>-2.4453599999999991</v>
      </c>
      <c r="AD634" s="44">
        <f t="shared" si="216"/>
        <v>1</v>
      </c>
      <c r="AE634" s="44">
        <v>2.7</v>
      </c>
      <c r="AF634" s="87">
        <f t="shared" si="223"/>
        <v>0</v>
      </c>
      <c r="AG634" s="44">
        <f t="shared" si="224"/>
        <v>0</v>
      </c>
      <c r="AH634" s="90">
        <f t="shared" si="217"/>
        <v>167.74697221665102</v>
      </c>
      <c r="AI634" s="91">
        <f t="shared" si="225"/>
        <v>55.508359999999996</v>
      </c>
      <c r="AJ634" s="82">
        <f t="shared" si="218"/>
        <v>5.6546400000000006</v>
      </c>
      <c r="AK634" s="271">
        <f t="shared" si="226"/>
        <v>102</v>
      </c>
      <c r="AL634" s="271">
        <f>VLOOKUP(AK634,RevisedCalcs!$AE$65:$AJ$72,2,FALSE)</f>
        <v>18</v>
      </c>
      <c r="AM634" s="92" t="str">
        <f t="shared" si="219"/>
        <v>0 to 10</v>
      </c>
      <c r="AN634" s="93">
        <f t="shared" si="220"/>
        <v>0</v>
      </c>
      <c r="AO634" s="93" t="str">
        <f t="shared" si="227"/>
        <v>o</v>
      </c>
      <c r="AP634" s="94" t="str">
        <f t="shared" si="221"/>
        <v/>
      </c>
      <c r="AQ634" s="54">
        <v>0</v>
      </c>
      <c r="AR634" s="214">
        <f t="shared" si="222"/>
        <v>0</v>
      </c>
      <c r="AS634" s="214">
        <f t="shared" si="228"/>
        <v>0</v>
      </c>
      <c r="AT634" s="282">
        <f t="shared" si="229"/>
        <v>64.533333333333331</v>
      </c>
      <c r="AU634" s="268">
        <f>IF(F634&gt;0,RevisedCalcs!$AB$53*F634,"")</f>
        <v>8.1577812998734451</v>
      </c>
      <c r="AV634" s="268" t="str">
        <f>IF(AU634&lt;&gt;"","",SUMIFS(RevisedCalcs!$AF$6:$BN$6,RevisedCalcs!$AF$4:$BN$4,"&lt;="&amp;AT634)/10^3*VLOOKUP(AK634,RevisedCalcs!$AE$65:$AJ$72,6,FALSE))</f>
        <v/>
      </c>
      <c r="AW634" s="270" t="str">
        <f ca="1">IF(AU634="","",IF(AR634=1,-AU634*OFFSET(RevisedCalcs!$AD$79,0,MATCH(E633*24*60,RevisedCalcs!$AE$80:$AI$80,1)),""))</f>
        <v/>
      </c>
      <c r="AX634" s="268">
        <f t="shared" ca="1" si="230"/>
        <v>8.1577812998734451</v>
      </c>
    </row>
    <row r="635" spans="1:50" x14ac:dyDescent="0.3">
      <c r="A635" s="41" t="s">
        <v>888</v>
      </c>
      <c r="B635" s="42">
        <v>9</v>
      </c>
      <c r="C635" s="68" t="s">
        <v>245</v>
      </c>
      <c r="D635" s="95">
        <v>38674.388194444444</v>
      </c>
      <c r="E635" s="96">
        <v>6.626157407407407E-2</v>
      </c>
      <c r="F635" s="41">
        <v>60.1</v>
      </c>
      <c r="G635" s="41">
        <v>6</v>
      </c>
      <c r="H635" s="97">
        <v>0.68574074074422242</v>
      </c>
      <c r="I635" s="98" t="s">
        <v>895</v>
      </c>
      <c r="J635" s="99">
        <v>987.4666666666667</v>
      </c>
      <c r="K635" s="100">
        <v>40500.388194444444</v>
      </c>
      <c r="L635" s="46">
        <v>10.4</v>
      </c>
      <c r="M635" s="101">
        <v>38674.381944444445</v>
      </c>
      <c r="N635" s="102">
        <v>8.6</v>
      </c>
      <c r="O635" s="46">
        <v>10.4</v>
      </c>
      <c r="P635" s="57">
        <v>8.6</v>
      </c>
      <c r="Q635" s="50">
        <v>16.457777777777778</v>
      </c>
      <c r="R635" s="103">
        <v>10.4</v>
      </c>
      <c r="S635" s="104">
        <v>0.30375520419670643</v>
      </c>
      <c r="T635" s="57">
        <v>183.2</v>
      </c>
      <c r="U635" s="105"/>
      <c r="V635" s="86">
        <v>1.8000000000000007</v>
      </c>
      <c r="W635" s="86">
        <f t="shared" si="211"/>
        <v>1.4962447958032943</v>
      </c>
      <c r="X635" s="86">
        <f t="shared" si="212"/>
        <v>45.361159999999998</v>
      </c>
      <c r="Y635" s="86" t="str">
        <f t="shared" si="213"/>
        <v>Y</v>
      </c>
      <c r="Z635" s="88">
        <f t="shared" si="214"/>
        <v>0</v>
      </c>
      <c r="AA635" s="88" t="str">
        <f t="shared" si="215"/>
        <v>o</v>
      </c>
      <c r="AB635" s="89">
        <f t="shared" si="233"/>
        <v>47.161159999999995</v>
      </c>
      <c r="AC635" s="89">
        <f t="shared" si="233"/>
        <v>-2.5801599999999993</v>
      </c>
      <c r="AD635" s="88">
        <f t="shared" si="216"/>
        <v>0</v>
      </c>
      <c r="AE635" s="88">
        <v>2.7</v>
      </c>
      <c r="AF635" s="87">
        <f t="shared" si="223"/>
        <v>0</v>
      </c>
      <c r="AG635" s="88">
        <f t="shared" si="224"/>
        <v>1</v>
      </c>
      <c r="AH635" s="90">
        <f t="shared" si="217"/>
        <v>8.9037552041967061</v>
      </c>
      <c r="AI635" s="91">
        <f t="shared" si="225"/>
        <v>55.761159999999997</v>
      </c>
      <c r="AJ635" s="82">
        <f t="shared" si="218"/>
        <v>6.0198400000000003</v>
      </c>
      <c r="AK635" s="271">
        <f t="shared" si="226"/>
        <v>108</v>
      </c>
      <c r="AL635" s="271">
        <f>VLOOKUP(AK635,RevisedCalcs!$AE$65:$AJ$72,2,FALSE)</f>
        <v>720</v>
      </c>
      <c r="AM635" s="92" t="str">
        <f t="shared" si="219"/>
        <v>0 to 10</v>
      </c>
      <c r="AN635" s="93">
        <f t="shared" si="220"/>
        <v>0</v>
      </c>
      <c r="AO635" s="93" t="str">
        <f t="shared" si="227"/>
        <v>o</v>
      </c>
      <c r="AP635" s="94" t="str">
        <f t="shared" si="221"/>
        <v/>
      </c>
      <c r="AQ635" s="54">
        <v>0</v>
      </c>
      <c r="AR635" s="214">
        <f t="shared" si="222"/>
        <v>0</v>
      </c>
      <c r="AS635" s="214">
        <f t="shared" si="228"/>
        <v>0</v>
      </c>
      <c r="AT635" s="282">
        <f t="shared" si="229"/>
        <v>95.416666666666657</v>
      </c>
      <c r="AU635" s="268">
        <f>IF(F635&gt;0,RevisedCalcs!$AB$53*F635,"")</f>
        <v>8.380900104656309</v>
      </c>
      <c r="AV635" s="268" t="str">
        <f>IF(AU635&lt;&gt;"","",SUMIFS(RevisedCalcs!$AF$6:$BN$6,RevisedCalcs!$AF$4:$BN$4,"&lt;="&amp;AT635)/10^3*VLOOKUP(AK635,RevisedCalcs!$AE$65:$AJ$72,6,FALSE))</f>
        <v/>
      </c>
      <c r="AW635" s="270" t="str">
        <f ca="1">IF(AU635="","",IF(AR635=1,-AU635*OFFSET(RevisedCalcs!$AD$79,0,MATCH(E634*24*60,RevisedCalcs!$AE$80:$AI$80,1)),""))</f>
        <v/>
      </c>
      <c r="AX635" s="268">
        <f t="shared" ca="1" si="230"/>
        <v>8.380900104656309</v>
      </c>
    </row>
    <row r="636" spans="1:50" x14ac:dyDescent="0.3">
      <c r="A636" s="41" t="s">
        <v>888</v>
      </c>
      <c r="B636" s="42">
        <v>10</v>
      </c>
      <c r="C636" s="68" t="s">
        <v>247</v>
      </c>
      <c r="D636" s="95">
        <v>38675.518055555556</v>
      </c>
      <c r="E636" s="96">
        <v>4.2476851851851851E-3</v>
      </c>
      <c r="F636" s="41">
        <v>1</v>
      </c>
      <c r="G636" s="41">
        <v>7</v>
      </c>
      <c r="H636" s="97">
        <v>1.0635995370394085</v>
      </c>
      <c r="I636" s="98" t="s">
        <v>896</v>
      </c>
      <c r="J636" s="99">
        <v>1531.5833333333333</v>
      </c>
      <c r="K636" s="100">
        <v>40501.518055555556</v>
      </c>
      <c r="L636" s="46">
        <v>59</v>
      </c>
      <c r="M636" s="101">
        <v>38675.536805555559</v>
      </c>
      <c r="N636" s="102">
        <v>6.1</v>
      </c>
      <c r="O636" s="46">
        <v>59</v>
      </c>
      <c r="P636" s="57">
        <v>6.1</v>
      </c>
      <c r="Q636" s="50">
        <v>25.526388888888889</v>
      </c>
      <c r="R636" s="103">
        <v>59</v>
      </c>
      <c r="S636" s="104">
        <v>9.597831721335659E-3</v>
      </c>
      <c r="T636" s="57">
        <v>156.19999999999999</v>
      </c>
      <c r="U636" s="105"/>
      <c r="V636" s="86">
        <v>52.9</v>
      </c>
      <c r="W636" s="86">
        <f t="shared" si="211"/>
        <v>52.890402168278662</v>
      </c>
      <c r="X636" s="86">
        <f t="shared" si="212"/>
        <v>4.5028400000000062</v>
      </c>
      <c r="Y636" s="86" t="str">
        <f t="shared" si="213"/>
        <v>Y</v>
      </c>
      <c r="Z636" s="88">
        <f t="shared" si="214"/>
        <v>1</v>
      </c>
      <c r="AA636" s="88" t="str">
        <f t="shared" si="215"/>
        <v>+</v>
      </c>
      <c r="AB636" s="89">
        <f t="shared" si="233"/>
        <v>48.397159999999992</v>
      </c>
      <c r="AC636" s="89">
        <f t="shared" si="233"/>
        <v>-1.906159999999999</v>
      </c>
      <c r="AD636" s="88">
        <f t="shared" si="216"/>
        <v>1</v>
      </c>
      <c r="AE636" s="88">
        <v>2.7</v>
      </c>
      <c r="AF636" s="87">
        <f t="shared" si="223"/>
        <v>1</v>
      </c>
      <c r="AG636" s="88">
        <f t="shared" si="224"/>
        <v>1</v>
      </c>
      <c r="AH636" s="90">
        <f t="shared" si="217"/>
        <v>6.1095978317213353</v>
      </c>
      <c r="AI636" s="91">
        <f t="shared" si="225"/>
        <v>54.497159999999994</v>
      </c>
      <c r="AJ636" s="82">
        <f t="shared" si="218"/>
        <v>4.1938400000000007</v>
      </c>
      <c r="AK636" s="271">
        <f t="shared" si="226"/>
        <v>108</v>
      </c>
      <c r="AL636" s="271">
        <f>VLOOKUP(AK636,RevisedCalcs!$AE$65:$AJ$72,2,FALSE)</f>
        <v>720</v>
      </c>
      <c r="AM636" s="92" t="str">
        <f t="shared" si="219"/>
        <v>0 to 10</v>
      </c>
      <c r="AN636" s="93">
        <f t="shared" si="220"/>
        <v>1</v>
      </c>
      <c r="AO636" s="93" t="str">
        <f t="shared" si="227"/>
        <v>+</v>
      </c>
      <c r="AP636" s="94" t="str">
        <f t="shared" si="221"/>
        <v/>
      </c>
      <c r="AQ636" s="54">
        <v>0</v>
      </c>
      <c r="AR636" s="214">
        <f t="shared" si="222"/>
        <v>0</v>
      </c>
      <c r="AS636" s="214">
        <f t="shared" si="228"/>
        <v>0</v>
      </c>
      <c r="AT636" s="282">
        <f t="shared" si="229"/>
        <v>6.1166666666666671</v>
      </c>
      <c r="AU636" s="268">
        <f>IF(F636&gt;0,RevisedCalcs!$AB$53*F636,"")</f>
        <v>0.13944925298928967</v>
      </c>
      <c r="AV636" s="268" t="str">
        <f>IF(AU636&lt;&gt;"","",SUMIFS(RevisedCalcs!$AF$6:$BN$6,RevisedCalcs!$AF$4:$BN$4,"&lt;="&amp;AT636)/10^3*VLOOKUP(AK636,RevisedCalcs!$AE$65:$AJ$72,6,FALSE))</f>
        <v/>
      </c>
      <c r="AW636" s="270" t="str">
        <f ca="1">IF(AU636="","",IF(AR636=1,-AU636*OFFSET(RevisedCalcs!$AD$79,0,MATCH(E635*24*60,RevisedCalcs!$AE$80:$AI$80,1)),""))</f>
        <v/>
      </c>
      <c r="AX636" s="268">
        <f t="shared" ca="1" si="230"/>
        <v>0.13944925298928967</v>
      </c>
    </row>
    <row r="637" spans="1:50" x14ac:dyDescent="0.3">
      <c r="A637" s="41" t="s">
        <v>888</v>
      </c>
      <c r="B637" s="42">
        <v>11</v>
      </c>
      <c r="C637" s="68" t="s">
        <v>249</v>
      </c>
      <c r="D637" s="95">
        <v>38675.529861111114</v>
      </c>
      <c r="E637" s="96">
        <v>3.0208333333333333E-3</v>
      </c>
      <c r="F637" s="41">
        <v>1.1000000000000001</v>
      </c>
      <c r="G637" s="41">
        <v>7</v>
      </c>
      <c r="H637" s="97">
        <v>7.5578703690553084E-3</v>
      </c>
      <c r="I637" s="98" t="s">
        <v>897</v>
      </c>
      <c r="J637" s="99">
        <v>10.883333333333333</v>
      </c>
      <c r="K637" s="100">
        <v>40501.529861111114</v>
      </c>
      <c r="L637" s="46">
        <v>140</v>
      </c>
      <c r="M637" s="101">
        <v>38675.536805555559</v>
      </c>
      <c r="N637" s="102">
        <v>6.1</v>
      </c>
      <c r="O637" s="46">
        <v>140</v>
      </c>
      <c r="P637" s="57">
        <v>6.1</v>
      </c>
      <c r="Q637" s="50">
        <v>0.18138888888888888</v>
      </c>
      <c r="R637" s="103">
        <v>140</v>
      </c>
      <c r="S637" s="104">
        <v>139.98014721575279</v>
      </c>
      <c r="T637" s="57">
        <v>167</v>
      </c>
      <c r="U637" s="105"/>
      <c r="V637" s="57">
        <v>133.9</v>
      </c>
      <c r="W637" s="57">
        <f t="shared" si="211"/>
        <v>6.0801472157527883</v>
      </c>
      <c r="X637" s="86">
        <f t="shared" si="212"/>
        <v>85.50284000000002</v>
      </c>
      <c r="Y637" s="86" t="str">
        <f t="shared" si="213"/>
        <v/>
      </c>
      <c r="Z637" s="44">
        <f t="shared" si="214"/>
        <v>0</v>
      </c>
      <c r="AA637" s="44" t="str">
        <f t="shared" si="215"/>
        <v>o</v>
      </c>
      <c r="AB637" s="89">
        <f t="shared" si="233"/>
        <v>48.397159999999992</v>
      </c>
      <c r="AC637" s="89">
        <f t="shared" si="233"/>
        <v>-1.906159999999999</v>
      </c>
      <c r="AD637" s="44">
        <f t="shared" si="216"/>
        <v>1</v>
      </c>
      <c r="AE637" s="44">
        <v>2.7</v>
      </c>
      <c r="AF637" s="87">
        <f t="shared" si="223"/>
        <v>0</v>
      </c>
      <c r="AG637" s="44">
        <f t="shared" si="224"/>
        <v>0</v>
      </c>
      <c r="AH637" s="90">
        <f t="shared" si="217"/>
        <v>146.08014721575279</v>
      </c>
      <c r="AI637" s="91">
        <f t="shared" si="225"/>
        <v>54.497159999999994</v>
      </c>
      <c r="AJ637" s="82">
        <f t="shared" si="218"/>
        <v>4.1938400000000007</v>
      </c>
      <c r="AK637" s="271">
        <f t="shared" si="226"/>
        <v>102</v>
      </c>
      <c r="AL637" s="271">
        <f>VLOOKUP(AK637,RevisedCalcs!$AE$65:$AJ$72,2,FALSE)</f>
        <v>18</v>
      </c>
      <c r="AM637" s="92" t="str">
        <f t="shared" si="219"/>
        <v>0 to 10</v>
      </c>
      <c r="AN637" s="93">
        <f t="shared" si="220"/>
        <v>0</v>
      </c>
      <c r="AO637" s="93" t="str">
        <f t="shared" si="227"/>
        <v>o</v>
      </c>
      <c r="AP637" s="94" t="str">
        <f t="shared" si="221"/>
        <v/>
      </c>
      <c r="AQ637" s="54">
        <v>0</v>
      </c>
      <c r="AR637" s="214">
        <f t="shared" si="222"/>
        <v>0</v>
      </c>
      <c r="AS637" s="214">
        <f t="shared" si="228"/>
        <v>0</v>
      </c>
      <c r="AT637" s="282">
        <f t="shared" si="229"/>
        <v>4.3499999999999996</v>
      </c>
      <c r="AU637" s="268">
        <f>IF(F637&gt;0,RevisedCalcs!$AB$53*F637,"")</f>
        <v>0.15339417828821866</v>
      </c>
      <c r="AV637" s="268" t="str">
        <f>IF(AU637&lt;&gt;"","",SUMIFS(RevisedCalcs!$AF$6:$BN$6,RevisedCalcs!$AF$4:$BN$4,"&lt;="&amp;AT637)/10^3*VLOOKUP(AK637,RevisedCalcs!$AE$65:$AJ$72,6,FALSE))</f>
        <v/>
      </c>
      <c r="AW637" s="270" t="str">
        <f ca="1">IF(AU637="","",IF(AR637=1,-AU637*OFFSET(RevisedCalcs!$AD$79,0,MATCH(E636*24*60,RevisedCalcs!$AE$80:$AI$80,1)),""))</f>
        <v/>
      </c>
      <c r="AX637" s="268">
        <f t="shared" ca="1" si="230"/>
        <v>0.15339417828821866</v>
      </c>
    </row>
    <row r="638" spans="1:50" x14ac:dyDescent="0.3">
      <c r="A638" s="41" t="s">
        <v>888</v>
      </c>
      <c r="B638" s="42">
        <v>12</v>
      </c>
      <c r="C638" s="68" t="s">
        <v>251</v>
      </c>
      <c r="D638" s="95">
        <v>38675.537499999999</v>
      </c>
      <c r="E638" s="96">
        <v>3.6805555555555554E-3</v>
      </c>
      <c r="F638" s="41">
        <v>2</v>
      </c>
      <c r="G638" s="41">
        <v>7</v>
      </c>
      <c r="H638" s="97">
        <v>4.6180555509636179E-3</v>
      </c>
      <c r="I638" s="98" t="s">
        <v>733</v>
      </c>
      <c r="J638" s="99">
        <v>6.65</v>
      </c>
      <c r="K638" s="100">
        <v>40501.537499999999</v>
      </c>
      <c r="L638" s="46">
        <v>161.6</v>
      </c>
      <c r="M638" s="101">
        <v>38675.536805555559</v>
      </c>
      <c r="N638" s="102">
        <v>6.1</v>
      </c>
      <c r="O638" s="46">
        <v>161.6</v>
      </c>
      <c r="P638" s="57">
        <v>6.1</v>
      </c>
      <c r="Q638" s="50">
        <v>0.11083333333333334</v>
      </c>
      <c r="R638" s="103">
        <v>161.6</v>
      </c>
      <c r="S638" s="104">
        <v>154.18184929615697</v>
      </c>
      <c r="T638" s="57">
        <v>176</v>
      </c>
      <c r="U638" s="105"/>
      <c r="V638" s="57">
        <v>155.5</v>
      </c>
      <c r="W638" s="57">
        <f t="shared" si="211"/>
        <v>1.3181507038430311</v>
      </c>
      <c r="X638" s="86">
        <f t="shared" si="212"/>
        <v>107.10284000000001</v>
      </c>
      <c r="Y638" s="86" t="str">
        <f t="shared" si="213"/>
        <v/>
      </c>
      <c r="Z638" s="44">
        <f t="shared" si="214"/>
        <v>0</v>
      </c>
      <c r="AA638" s="44" t="str">
        <f t="shared" si="215"/>
        <v>o</v>
      </c>
      <c r="AB638" s="89">
        <f t="shared" si="233"/>
        <v>48.397159999999992</v>
      </c>
      <c r="AC638" s="89">
        <f t="shared" si="233"/>
        <v>-1.906159999999999</v>
      </c>
      <c r="AD638" s="44">
        <f t="shared" si="216"/>
        <v>1</v>
      </c>
      <c r="AE638" s="44">
        <v>2.7</v>
      </c>
      <c r="AF638" s="87">
        <f t="shared" si="223"/>
        <v>0</v>
      </c>
      <c r="AG638" s="44">
        <f t="shared" si="224"/>
        <v>0</v>
      </c>
      <c r="AH638" s="90">
        <f t="shared" si="217"/>
        <v>160.28184929615696</v>
      </c>
      <c r="AI638" s="91">
        <f t="shared" si="225"/>
        <v>54.497159999999994</v>
      </c>
      <c r="AJ638" s="82">
        <f t="shared" si="218"/>
        <v>4.1938400000000007</v>
      </c>
      <c r="AK638" s="271">
        <f t="shared" si="226"/>
        <v>102</v>
      </c>
      <c r="AL638" s="271">
        <f>VLOOKUP(AK638,RevisedCalcs!$AE$65:$AJ$72,2,FALSE)</f>
        <v>18</v>
      </c>
      <c r="AM638" s="92" t="str">
        <f t="shared" si="219"/>
        <v>0 to 10</v>
      </c>
      <c r="AN638" s="93">
        <f t="shared" si="220"/>
        <v>0</v>
      </c>
      <c r="AO638" s="93" t="str">
        <f t="shared" si="227"/>
        <v>o</v>
      </c>
      <c r="AP638" s="94" t="str">
        <f t="shared" si="221"/>
        <v/>
      </c>
      <c r="AQ638" s="54">
        <v>0</v>
      </c>
      <c r="AR638" s="214">
        <f t="shared" si="222"/>
        <v>0</v>
      </c>
      <c r="AS638" s="214">
        <f t="shared" si="228"/>
        <v>0</v>
      </c>
      <c r="AT638" s="282">
        <f t="shared" si="229"/>
        <v>5.3</v>
      </c>
      <c r="AU638" s="268">
        <f>IF(F638&gt;0,RevisedCalcs!$AB$53*F638,"")</f>
        <v>0.27889850597857935</v>
      </c>
      <c r="AV638" s="268" t="str">
        <f>IF(AU638&lt;&gt;"","",SUMIFS(RevisedCalcs!$AF$6:$BN$6,RevisedCalcs!$AF$4:$BN$4,"&lt;="&amp;AT638)/10^3*VLOOKUP(AK638,RevisedCalcs!$AE$65:$AJ$72,6,FALSE))</f>
        <v/>
      </c>
      <c r="AW638" s="270" t="str">
        <f ca="1">IF(AU638="","",IF(AR638=1,-AU638*OFFSET(RevisedCalcs!$AD$79,0,MATCH(E637*24*60,RevisedCalcs!$AE$80:$AI$80,1)),""))</f>
        <v/>
      </c>
      <c r="AX638" s="268">
        <f t="shared" ca="1" si="230"/>
        <v>0.27889850597857935</v>
      </c>
    </row>
    <row r="639" spans="1:50" x14ac:dyDescent="0.3">
      <c r="A639" s="41" t="s">
        <v>888</v>
      </c>
      <c r="B639" s="42">
        <v>13</v>
      </c>
      <c r="C639" s="68" t="s">
        <v>253</v>
      </c>
      <c r="D639" s="95">
        <v>38675.563194444447</v>
      </c>
      <c r="E639" s="96">
        <v>4.3518518518518515E-3</v>
      </c>
      <c r="F639" s="41">
        <v>1.9</v>
      </c>
      <c r="G639" s="41">
        <v>7</v>
      </c>
      <c r="H639" s="97">
        <v>2.2013888890796807E-2</v>
      </c>
      <c r="I639" s="98" t="s">
        <v>898</v>
      </c>
      <c r="J639" s="99">
        <v>31.7</v>
      </c>
      <c r="K639" s="100">
        <v>40501.563194444447</v>
      </c>
      <c r="L639" s="46">
        <v>138.19999999999999</v>
      </c>
      <c r="M639" s="101">
        <v>38675.578472222223</v>
      </c>
      <c r="N639" s="102">
        <v>5</v>
      </c>
      <c r="O639" s="46">
        <v>138.19999999999999</v>
      </c>
      <c r="P639" s="57">
        <v>5</v>
      </c>
      <c r="Q639" s="50">
        <v>0.52833333333333332</v>
      </c>
      <c r="R639" s="103">
        <v>138.19999999999999</v>
      </c>
      <c r="S639" s="104">
        <v>139.54024617171876</v>
      </c>
      <c r="T639" s="57">
        <v>174.2</v>
      </c>
      <c r="U639" s="105"/>
      <c r="V639" s="57">
        <v>133.19999999999999</v>
      </c>
      <c r="W639" s="57">
        <f t="shared" si="211"/>
        <v>6.3402461717187748</v>
      </c>
      <c r="X639" s="86">
        <f t="shared" si="212"/>
        <v>84.258999999999986</v>
      </c>
      <c r="Y639" s="86" t="str">
        <f t="shared" si="213"/>
        <v/>
      </c>
      <c r="Z639" s="44">
        <f t="shared" si="214"/>
        <v>0</v>
      </c>
      <c r="AA639" s="44" t="str">
        <f t="shared" si="215"/>
        <v>o</v>
      </c>
      <c r="AB639" s="89">
        <f t="shared" si="233"/>
        <v>48.940999999999995</v>
      </c>
      <c r="AC639" s="89">
        <f t="shared" si="233"/>
        <v>-1.6095999999999999</v>
      </c>
      <c r="AD639" s="44">
        <f t="shared" si="216"/>
        <v>1</v>
      </c>
      <c r="AE639" s="44">
        <v>2.7</v>
      </c>
      <c r="AF639" s="87">
        <f t="shared" si="223"/>
        <v>0</v>
      </c>
      <c r="AG639" s="44">
        <f t="shared" si="224"/>
        <v>0</v>
      </c>
      <c r="AH639" s="90">
        <f t="shared" si="217"/>
        <v>144.54024617171876</v>
      </c>
      <c r="AI639" s="91">
        <f t="shared" si="225"/>
        <v>53.940999999999995</v>
      </c>
      <c r="AJ639" s="82">
        <f t="shared" si="218"/>
        <v>3.3904000000000001</v>
      </c>
      <c r="AK639" s="271">
        <f t="shared" si="226"/>
        <v>103</v>
      </c>
      <c r="AL639" s="271">
        <f>VLOOKUP(AK639,RevisedCalcs!$AE$65:$AJ$72,2,FALSE)</f>
        <v>45</v>
      </c>
      <c r="AM639" s="92" t="str">
        <f t="shared" si="219"/>
        <v>0 to 10</v>
      </c>
      <c r="AN639" s="93">
        <f t="shared" si="220"/>
        <v>0</v>
      </c>
      <c r="AO639" s="93" t="str">
        <f t="shared" si="227"/>
        <v>o</v>
      </c>
      <c r="AP639" s="94" t="str">
        <f t="shared" si="221"/>
        <v/>
      </c>
      <c r="AQ639" s="54">
        <v>0</v>
      </c>
      <c r="AR639" s="214">
        <f t="shared" si="222"/>
        <v>0</v>
      </c>
      <c r="AS639" s="214">
        <f t="shared" si="228"/>
        <v>0</v>
      </c>
      <c r="AT639" s="282">
        <f t="shared" si="229"/>
        <v>6.2666666666666666</v>
      </c>
      <c r="AU639" s="268">
        <f>IF(F639&gt;0,RevisedCalcs!$AB$53*F639,"")</f>
        <v>0.26495358067965036</v>
      </c>
      <c r="AV639" s="268" t="str">
        <f>IF(AU639&lt;&gt;"","",SUMIFS(RevisedCalcs!$AF$6:$BN$6,RevisedCalcs!$AF$4:$BN$4,"&lt;="&amp;AT639)/10^3*VLOOKUP(AK639,RevisedCalcs!$AE$65:$AJ$72,6,FALSE))</f>
        <v/>
      </c>
      <c r="AW639" s="270" t="str">
        <f ca="1">IF(AU639="","",IF(AR639=1,-AU639*OFFSET(RevisedCalcs!$AD$79,0,MATCH(E638*24*60,RevisedCalcs!$AE$80:$AI$80,1)),""))</f>
        <v/>
      </c>
      <c r="AX639" s="268">
        <f t="shared" ca="1" si="230"/>
        <v>0.26495358067965036</v>
      </c>
    </row>
    <row r="640" spans="1:50" x14ac:dyDescent="0.3">
      <c r="A640" s="41" t="s">
        <v>888</v>
      </c>
      <c r="B640" s="42">
        <v>14</v>
      </c>
      <c r="C640" s="68" t="s">
        <v>255</v>
      </c>
      <c r="D640" s="95">
        <v>38675.570833333331</v>
      </c>
      <c r="E640" s="96">
        <v>1.3541666666666667E-3</v>
      </c>
      <c r="F640" s="41">
        <v>0.4</v>
      </c>
      <c r="G640" s="41">
        <v>7</v>
      </c>
      <c r="H640" s="97">
        <v>3.2870370341697708E-3</v>
      </c>
      <c r="I640" s="98" t="s">
        <v>899</v>
      </c>
      <c r="J640" s="99">
        <v>4.7333333333333334</v>
      </c>
      <c r="K640" s="100">
        <v>40501.570833333331</v>
      </c>
      <c r="L640" s="46">
        <v>177.8</v>
      </c>
      <c r="M640" s="101">
        <v>38675.578472222223</v>
      </c>
      <c r="N640" s="102">
        <v>5</v>
      </c>
      <c r="O640" s="46">
        <v>177.8</v>
      </c>
      <c r="P640" s="57">
        <v>5</v>
      </c>
      <c r="Q640" s="50">
        <v>7.8888888888888883E-2</v>
      </c>
      <c r="R640" s="103">
        <v>177.8</v>
      </c>
      <c r="S640" s="104">
        <v>164.14067491254042</v>
      </c>
      <c r="T640" s="57">
        <v>176</v>
      </c>
      <c r="U640" s="105"/>
      <c r="V640" s="57">
        <v>172.8</v>
      </c>
      <c r="W640" s="57">
        <f t="shared" si="211"/>
        <v>8.6593250874595924</v>
      </c>
      <c r="X640" s="86">
        <f t="shared" si="212"/>
        <v>123.85900000000001</v>
      </c>
      <c r="Y640" s="86" t="str">
        <f t="shared" si="213"/>
        <v/>
      </c>
      <c r="Z640" s="44">
        <f t="shared" si="214"/>
        <v>0</v>
      </c>
      <c r="AA640" s="44" t="str">
        <f t="shared" si="215"/>
        <v>o</v>
      </c>
      <c r="AB640" s="89">
        <f t="shared" si="233"/>
        <v>48.940999999999995</v>
      </c>
      <c r="AC640" s="89">
        <f t="shared" si="233"/>
        <v>-1.6095999999999999</v>
      </c>
      <c r="AD640" s="44">
        <f t="shared" si="216"/>
        <v>1</v>
      </c>
      <c r="AE640" s="44">
        <v>2.7</v>
      </c>
      <c r="AF640" s="87">
        <f t="shared" si="223"/>
        <v>0</v>
      </c>
      <c r="AG640" s="44">
        <f t="shared" si="224"/>
        <v>0</v>
      </c>
      <c r="AH640" s="90">
        <f t="shared" si="217"/>
        <v>169.14067491254042</v>
      </c>
      <c r="AI640" s="91">
        <f t="shared" si="225"/>
        <v>53.940999999999995</v>
      </c>
      <c r="AJ640" s="82">
        <f t="shared" si="218"/>
        <v>3.3904000000000001</v>
      </c>
      <c r="AK640" s="271">
        <f t="shared" si="226"/>
        <v>101</v>
      </c>
      <c r="AL640" s="271">
        <f>VLOOKUP(AK640,RevisedCalcs!$AE$65:$AJ$72,2,FALSE)</f>
        <v>3</v>
      </c>
      <c r="AM640" s="92" t="str">
        <f t="shared" si="219"/>
        <v>0 to 10</v>
      </c>
      <c r="AN640" s="93">
        <f t="shared" si="220"/>
        <v>0</v>
      </c>
      <c r="AO640" s="93" t="str">
        <f t="shared" si="227"/>
        <v>o</v>
      </c>
      <c r="AP640" s="94" t="str">
        <f t="shared" si="221"/>
        <v/>
      </c>
      <c r="AQ640" s="54">
        <v>0</v>
      </c>
      <c r="AR640" s="214">
        <f t="shared" si="222"/>
        <v>0</v>
      </c>
      <c r="AS640" s="214">
        <f t="shared" si="228"/>
        <v>0</v>
      </c>
      <c r="AT640" s="282">
        <f t="shared" si="229"/>
        <v>1.9500000000000002</v>
      </c>
      <c r="AU640" s="268">
        <f>IF(F640&gt;0,RevisedCalcs!$AB$53*F640,"")</f>
        <v>5.5779701195715875E-2</v>
      </c>
      <c r="AV640" s="268" t="str">
        <f>IF(AU640&lt;&gt;"","",SUMIFS(RevisedCalcs!$AF$6:$BN$6,RevisedCalcs!$AF$4:$BN$4,"&lt;="&amp;AT640)/10^3*VLOOKUP(AK640,RevisedCalcs!$AE$65:$AJ$72,6,FALSE))</f>
        <v/>
      </c>
      <c r="AW640" s="270" t="str">
        <f ca="1">IF(AU640="","",IF(AR640=1,-AU640*OFFSET(RevisedCalcs!$AD$79,0,MATCH(E639*24*60,RevisedCalcs!$AE$80:$AI$80,1)),""))</f>
        <v/>
      </c>
      <c r="AX640" s="268">
        <f t="shared" ca="1" si="230"/>
        <v>5.5779701195715875E-2</v>
      </c>
    </row>
    <row r="641" spans="1:50" x14ac:dyDescent="0.3">
      <c r="A641" s="41" t="s">
        <v>888</v>
      </c>
      <c r="B641" s="42">
        <v>15</v>
      </c>
      <c r="C641" s="68" t="s">
        <v>257</v>
      </c>
      <c r="D641" s="95">
        <v>38675.577777777777</v>
      </c>
      <c r="E641" s="96">
        <v>6.6782407407407415E-3</v>
      </c>
      <c r="F641" s="41">
        <v>2.2000000000000002</v>
      </c>
      <c r="G641" s="41">
        <v>7</v>
      </c>
      <c r="H641" s="97">
        <v>5.5902777821756899E-3</v>
      </c>
      <c r="I641" s="98" t="s">
        <v>516</v>
      </c>
      <c r="J641" s="99">
        <v>8.0500000000000007</v>
      </c>
      <c r="K641" s="100">
        <v>40501.577777777777</v>
      </c>
      <c r="L641" s="46">
        <v>168.8</v>
      </c>
      <c r="M641" s="101">
        <v>38675.578472222223</v>
      </c>
      <c r="N641" s="102">
        <v>5</v>
      </c>
      <c r="O641" s="46">
        <v>168.8</v>
      </c>
      <c r="P641" s="57">
        <v>5</v>
      </c>
      <c r="Q641" s="50">
        <v>0.13416666666666668</v>
      </c>
      <c r="R641" s="103">
        <v>168.8</v>
      </c>
      <c r="S641" s="104">
        <v>162.39542164921554</v>
      </c>
      <c r="T641" s="57">
        <v>176</v>
      </c>
      <c r="U641" s="105"/>
      <c r="V641" s="57">
        <v>163.80000000000001</v>
      </c>
      <c r="W641" s="57">
        <f t="shared" si="211"/>
        <v>1.404578350784476</v>
      </c>
      <c r="X641" s="86">
        <f t="shared" si="212"/>
        <v>114.85900000000001</v>
      </c>
      <c r="Y641" s="86" t="str">
        <f t="shared" si="213"/>
        <v/>
      </c>
      <c r="Z641" s="44">
        <f t="shared" si="214"/>
        <v>0</v>
      </c>
      <c r="AA641" s="44" t="str">
        <f t="shared" si="215"/>
        <v>o</v>
      </c>
      <c r="AB641" s="89">
        <f t="shared" si="233"/>
        <v>48.940999999999995</v>
      </c>
      <c r="AC641" s="89">
        <f t="shared" si="233"/>
        <v>-1.6095999999999999</v>
      </c>
      <c r="AD641" s="44">
        <f t="shared" si="216"/>
        <v>1</v>
      </c>
      <c r="AE641" s="44">
        <v>2.7</v>
      </c>
      <c r="AF641" s="87">
        <f t="shared" si="223"/>
        <v>0</v>
      </c>
      <c r="AG641" s="44">
        <f t="shared" si="224"/>
        <v>0</v>
      </c>
      <c r="AH641" s="90">
        <f t="shared" si="217"/>
        <v>167.39542164921554</v>
      </c>
      <c r="AI641" s="91">
        <f t="shared" si="225"/>
        <v>53.940999999999995</v>
      </c>
      <c r="AJ641" s="82">
        <f t="shared" si="218"/>
        <v>3.3904000000000001</v>
      </c>
      <c r="AK641" s="271">
        <f t="shared" si="226"/>
        <v>102</v>
      </c>
      <c r="AL641" s="271">
        <f>VLOOKUP(AK641,RevisedCalcs!$AE$65:$AJ$72,2,FALSE)</f>
        <v>18</v>
      </c>
      <c r="AM641" s="92" t="str">
        <f t="shared" si="219"/>
        <v>0 to 10</v>
      </c>
      <c r="AN641" s="93">
        <f t="shared" si="220"/>
        <v>0</v>
      </c>
      <c r="AO641" s="93" t="str">
        <f t="shared" si="227"/>
        <v>o</v>
      </c>
      <c r="AP641" s="94" t="str">
        <f t="shared" si="221"/>
        <v/>
      </c>
      <c r="AQ641" s="54">
        <v>0</v>
      </c>
      <c r="AR641" s="214">
        <f t="shared" si="222"/>
        <v>0</v>
      </c>
      <c r="AS641" s="214">
        <f t="shared" si="228"/>
        <v>0</v>
      </c>
      <c r="AT641" s="282">
        <f t="shared" si="229"/>
        <v>9.6166666666666671</v>
      </c>
      <c r="AU641" s="268">
        <f>IF(F641&gt;0,RevisedCalcs!$AB$53*F641,"")</f>
        <v>0.30678835657643733</v>
      </c>
      <c r="AV641" s="268" t="str">
        <f>IF(AU641&lt;&gt;"","",SUMIFS(RevisedCalcs!$AF$6:$BN$6,RevisedCalcs!$AF$4:$BN$4,"&lt;="&amp;AT641)/10^3*VLOOKUP(AK641,RevisedCalcs!$AE$65:$AJ$72,6,FALSE))</f>
        <v/>
      </c>
      <c r="AW641" s="270" t="str">
        <f ca="1">IF(AU641="","",IF(AR641=1,-AU641*OFFSET(RevisedCalcs!$AD$79,0,MATCH(E640*24*60,RevisedCalcs!$AE$80:$AI$80,1)),""))</f>
        <v/>
      </c>
      <c r="AX641" s="268">
        <f t="shared" ca="1" si="230"/>
        <v>0.30678835657643733</v>
      </c>
    </row>
    <row r="642" spans="1:50" x14ac:dyDescent="0.3">
      <c r="A642" s="41" t="s">
        <v>888</v>
      </c>
      <c r="B642" s="42">
        <v>16</v>
      </c>
      <c r="C642" s="68" t="s">
        <v>259</v>
      </c>
      <c r="D642" s="95">
        <v>38675.693055555559</v>
      </c>
      <c r="E642" s="96">
        <v>3.530092592592592E-3</v>
      </c>
      <c r="F642" s="41">
        <v>2</v>
      </c>
      <c r="G642" s="41">
        <v>7</v>
      </c>
      <c r="H642" s="97">
        <v>0.10859953704493819</v>
      </c>
      <c r="I642" s="98" t="s">
        <v>900</v>
      </c>
      <c r="J642" s="99">
        <v>156.38333333333333</v>
      </c>
      <c r="K642" s="100">
        <v>40501.693055555559</v>
      </c>
      <c r="L642" s="46">
        <v>98.6</v>
      </c>
      <c r="M642" s="101">
        <v>38675.703472222223</v>
      </c>
      <c r="N642" s="102">
        <v>3.9</v>
      </c>
      <c r="O642" s="46">
        <v>98.6</v>
      </c>
      <c r="P642" s="57">
        <v>3.9</v>
      </c>
      <c r="Q642" s="50">
        <v>2.6063888888888886</v>
      </c>
      <c r="R642" s="103">
        <v>98.6</v>
      </c>
      <c r="S642" s="104">
        <v>63.123848484808583</v>
      </c>
      <c r="T642" s="57">
        <v>172.4</v>
      </c>
      <c r="U642" s="105"/>
      <c r="V642" s="57">
        <v>94.699999999999989</v>
      </c>
      <c r="W642" s="57">
        <f t="shared" si="211"/>
        <v>31.576151515191405</v>
      </c>
      <c r="X642" s="86">
        <f t="shared" si="212"/>
        <v>45.21515999999999</v>
      </c>
      <c r="Y642" s="86" t="str">
        <f t="shared" si="213"/>
        <v/>
      </c>
      <c r="Z642" s="44">
        <f t="shared" si="214"/>
        <v>0</v>
      </c>
      <c r="AA642" s="44" t="str">
        <f t="shared" si="215"/>
        <v>o</v>
      </c>
      <c r="AB642" s="89">
        <f t="shared" si="233"/>
        <v>49.484839999999998</v>
      </c>
      <c r="AC642" s="89">
        <f t="shared" si="233"/>
        <v>-1.31304</v>
      </c>
      <c r="AD642" s="44">
        <f t="shared" si="216"/>
        <v>1</v>
      </c>
      <c r="AE642" s="44">
        <v>2.7</v>
      </c>
      <c r="AF642" s="87">
        <f t="shared" si="223"/>
        <v>1</v>
      </c>
      <c r="AG642" s="44">
        <f t="shared" si="224"/>
        <v>0</v>
      </c>
      <c r="AH642" s="90">
        <f t="shared" si="217"/>
        <v>67.023848484808582</v>
      </c>
      <c r="AI642" s="91">
        <f t="shared" si="225"/>
        <v>53.384839999999997</v>
      </c>
      <c r="AJ642" s="82">
        <f t="shared" si="218"/>
        <v>2.5869599999999999</v>
      </c>
      <c r="AK642" s="271">
        <f t="shared" si="226"/>
        <v>106</v>
      </c>
      <c r="AL642" s="271">
        <f>VLOOKUP(AK642,RevisedCalcs!$AE$65:$AJ$72,2,FALSE)</f>
        <v>240</v>
      </c>
      <c r="AM642" s="92" t="str">
        <f t="shared" si="219"/>
        <v>0 to 10</v>
      </c>
      <c r="AN642" s="93">
        <f t="shared" si="220"/>
        <v>0</v>
      </c>
      <c r="AO642" s="93" t="str">
        <f t="shared" si="227"/>
        <v>o</v>
      </c>
      <c r="AP642" s="94" t="str">
        <f t="shared" si="221"/>
        <v/>
      </c>
      <c r="AQ642" s="54">
        <v>0</v>
      </c>
      <c r="AR642" s="214">
        <f t="shared" si="222"/>
        <v>0</v>
      </c>
      <c r="AS642" s="214">
        <f t="shared" si="228"/>
        <v>0</v>
      </c>
      <c r="AT642" s="282">
        <f t="shared" si="229"/>
        <v>5.083333333333333</v>
      </c>
      <c r="AU642" s="268">
        <f>IF(F642&gt;0,RevisedCalcs!$AB$53*F642,"")</f>
        <v>0.27889850597857935</v>
      </c>
      <c r="AV642" s="268" t="str">
        <f>IF(AU642&lt;&gt;"","",SUMIFS(RevisedCalcs!$AF$6:$BN$6,RevisedCalcs!$AF$4:$BN$4,"&lt;="&amp;AT642)/10^3*VLOOKUP(AK642,RevisedCalcs!$AE$65:$AJ$72,6,FALSE))</f>
        <v/>
      </c>
      <c r="AW642" s="270" t="str">
        <f ca="1">IF(AU642="","",IF(AR642=1,-AU642*OFFSET(RevisedCalcs!$AD$79,0,MATCH(E641*24*60,RevisedCalcs!$AE$80:$AI$80,1)),""))</f>
        <v/>
      </c>
      <c r="AX642" s="268">
        <f t="shared" ca="1" si="230"/>
        <v>0.27889850597857935</v>
      </c>
    </row>
    <row r="643" spans="1:50" x14ac:dyDescent="0.3">
      <c r="A643" s="41" t="s">
        <v>888</v>
      </c>
      <c r="B643" s="42">
        <v>17</v>
      </c>
      <c r="C643" s="68" t="s">
        <v>261</v>
      </c>
      <c r="D643" s="95">
        <v>38675.697222222225</v>
      </c>
      <c r="E643" s="96">
        <v>3.9583333333333337E-3</v>
      </c>
      <c r="F643" s="41">
        <v>2</v>
      </c>
      <c r="G643" s="41">
        <v>7</v>
      </c>
      <c r="H643" s="97">
        <v>6.3657407008577138E-4</v>
      </c>
      <c r="I643" s="98" t="s">
        <v>901</v>
      </c>
      <c r="J643" s="99">
        <v>0.91666666666666663</v>
      </c>
      <c r="K643" s="100">
        <v>40501.697222222225</v>
      </c>
      <c r="L643" s="46">
        <v>176</v>
      </c>
      <c r="M643" s="101">
        <v>38675.703472222223</v>
      </c>
      <c r="N643" s="102">
        <v>3.9</v>
      </c>
      <c r="O643" s="46">
        <v>176</v>
      </c>
      <c r="P643" s="57">
        <v>3.9</v>
      </c>
      <c r="Q643" s="50">
        <v>1.5277777777777777E-2</v>
      </c>
      <c r="R643" s="103">
        <v>176</v>
      </c>
      <c r="S643" s="104">
        <v>167.51227540269596</v>
      </c>
      <c r="T643" s="57">
        <v>177.8</v>
      </c>
      <c r="U643" s="105"/>
      <c r="V643" s="57">
        <v>172.1</v>
      </c>
      <c r="W643" s="57">
        <f t="shared" si="211"/>
        <v>4.5877245973040317</v>
      </c>
      <c r="X643" s="86">
        <f t="shared" si="212"/>
        <v>122.61516</v>
      </c>
      <c r="Y643" s="86" t="str">
        <f t="shared" si="213"/>
        <v/>
      </c>
      <c r="Z643" s="44">
        <f t="shared" si="214"/>
        <v>0</v>
      </c>
      <c r="AA643" s="44" t="str">
        <f t="shared" si="215"/>
        <v>o</v>
      </c>
      <c r="AB643" s="89">
        <f t="shared" si="233"/>
        <v>49.484839999999998</v>
      </c>
      <c r="AC643" s="89">
        <f t="shared" si="233"/>
        <v>-1.31304</v>
      </c>
      <c r="AD643" s="44">
        <f t="shared" si="216"/>
        <v>1</v>
      </c>
      <c r="AE643" s="44">
        <v>2.7</v>
      </c>
      <c r="AF643" s="87">
        <f t="shared" si="223"/>
        <v>0</v>
      </c>
      <c r="AG643" s="44">
        <f t="shared" si="224"/>
        <v>0</v>
      </c>
      <c r="AH643" s="90">
        <f t="shared" si="217"/>
        <v>171.41227540269597</v>
      </c>
      <c r="AI643" s="91">
        <f t="shared" si="225"/>
        <v>53.384839999999997</v>
      </c>
      <c r="AJ643" s="82">
        <f t="shared" si="218"/>
        <v>2.5869599999999999</v>
      </c>
      <c r="AK643" s="271">
        <f t="shared" si="226"/>
        <v>101</v>
      </c>
      <c r="AL643" s="271">
        <f>VLOOKUP(AK643,RevisedCalcs!$AE$65:$AJ$72,2,FALSE)</f>
        <v>3</v>
      </c>
      <c r="AM643" s="92" t="str">
        <f t="shared" si="219"/>
        <v>0 to 10</v>
      </c>
      <c r="AN643" s="93">
        <f t="shared" si="220"/>
        <v>0</v>
      </c>
      <c r="AO643" s="93" t="str">
        <f t="shared" si="227"/>
        <v>o</v>
      </c>
      <c r="AP643" s="94" t="str">
        <f t="shared" si="221"/>
        <v/>
      </c>
      <c r="AQ643" s="54">
        <v>0</v>
      </c>
      <c r="AR643" s="214">
        <f t="shared" si="222"/>
        <v>0</v>
      </c>
      <c r="AS643" s="214">
        <f t="shared" si="228"/>
        <v>0</v>
      </c>
      <c r="AT643" s="282">
        <f t="shared" si="229"/>
        <v>5.7</v>
      </c>
      <c r="AU643" s="268">
        <f>IF(F643&gt;0,RevisedCalcs!$AB$53*F643,"")</f>
        <v>0.27889850597857935</v>
      </c>
      <c r="AV643" s="268" t="str">
        <f>IF(AU643&lt;&gt;"","",SUMIFS(RevisedCalcs!$AF$6:$BN$6,RevisedCalcs!$AF$4:$BN$4,"&lt;="&amp;AT643)/10^3*VLOOKUP(AK643,RevisedCalcs!$AE$65:$AJ$72,6,FALSE))</f>
        <v/>
      </c>
      <c r="AW643" s="270" t="str">
        <f ca="1">IF(AU643="","",IF(AR643=1,-AU643*OFFSET(RevisedCalcs!$AD$79,0,MATCH(E642*24*60,RevisedCalcs!$AE$80:$AI$80,1)),""))</f>
        <v/>
      </c>
      <c r="AX643" s="268">
        <f t="shared" ca="1" si="230"/>
        <v>0.27889850597857935</v>
      </c>
    </row>
    <row r="644" spans="1:50" x14ac:dyDescent="0.3">
      <c r="A644" s="41" t="s">
        <v>888</v>
      </c>
      <c r="B644" s="42">
        <v>18</v>
      </c>
      <c r="C644" s="68" t="s">
        <v>263</v>
      </c>
      <c r="D644" s="95">
        <v>38676.588194444441</v>
      </c>
      <c r="E644" s="96">
        <v>7.8240740740740753E-3</v>
      </c>
      <c r="F644" s="41">
        <v>1</v>
      </c>
      <c r="G644" s="41">
        <v>1</v>
      </c>
      <c r="H644" s="97">
        <v>0.88701388888148358</v>
      </c>
      <c r="I644" s="98" t="s">
        <v>902</v>
      </c>
      <c r="J644" s="99">
        <v>1277.3</v>
      </c>
      <c r="K644" s="100">
        <v>40502.588194444441</v>
      </c>
      <c r="L644" s="46">
        <v>57.2</v>
      </c>
      <c r="M644" s="101">
        <v>38676.578472222223</v>
      </c>
      <c r="N644" s="102">
        <v>-13</v>
      </c>
      <c r="O644" s="46">
        <v>57.2</v>
      </c>
      <c r="P644" s="57">
        <v>-13</v>
      </c>
      <c r="Q644" s="50">
        <v>21.288333333333334</v>
      </c>
      <c r="R644" s="103">
        <v>57.2</v>
      </c>
      <c r="S644" s="104">
        <v>5.2821324834365413E-2</v>
      </c>
      <c r="T644" s="57">
        <v>172.4</v>
      </c>
      <c r="U644" s="105"/>
      <c r="V644" s="86">
        <v>70.2</v>
      </c>
      <c r="W644" s="86">
        <f t="shared" si="211"/>
        <v>70.147178675165634</v>
      </c>
      <c r="X644" s="86">
        <f t="shared" si="212"/>
        <v>12.359800000000007</v>
      </c>
      <c r="Y644" s="86" t="str">
        <f t="shared" si="213"/>
        <v>Y</v>
      </c>
      <c r="Z644" s="88">
        <f t="shared" si="214"/>
        <v>1</v>
      </c>
      <c r="AA644" s="88" t="str">
        <f t="shared" si="215"/>
        <v>+</v>
      </c>
      <c r="AB644" s="89">
        <f t="shared" si="233"/>
        <v>57.840199999999996</v>
      </c>
      <c r="AC644" s="89">
        <f t="shared" si="233"/>
        <v>3.2431999999999999</v>
      </c>
      <c r="AD644" s="88">
        <f t="shared" si="216"/>
        <v>1</v>
      </c>
      <c r="AE644" s="88">
        <v>2.7</v>
      </c>
      <c r="AF644" s="87">
        <f t="shared" si="223"/>
        <v>1</v>
      </c>
      <c r="AG644" s="88">
        <f t="shared" si="224"/>
        <v>1</v>
      </c>
      <c r="AH644" s="90">
        <f t="shared" si="217"/>
        <v>-12.947178675165635</v>
      </c>
      <c r="AI644" s="91">
        <f t="shared" si="225"/>
        <v>44.840199999999996</v>
      </c>
      <c r="AJ644" s="82">
        <f t="shared" si="218"/>
        <v>-9.7568000000000001</v>
      </c>
      <c r="AK644" s="271">
        <f t="shared" si="226"/>
        <v>108</v>
      </c>
      <c r="AL644" s="271">
        <f>VLOOKUP(AK644,RevisedCalcs!$AE$65:$AJ$72,2,FALSE)</f>
        <v>720</v>
      </c>
      <c r="AM644" s="92" t="str">
        <f t="shared" si="219"/>
        <v>-20 to -10</v>
      </c>
      <c r="AN644" s="93">
        <f t="shared" si="220"/>
        <v>1</v>
      </c>
      <c r="AO644" s="93" t="str">
        <f t="shared" si="227"/>
        <v>+</v>
      </c>
      <c r="AP644" s="94" t="str">
        <f t="shared" si="221"/>
        <v/>
      </c>
      <c r="AQ644" s="54">
        <v>0</v>
      </c>
      <c r="AR644" s="214">
        <f t="shared" si="222"/>
        <v>0</v>
      </c>
      <c r="AS644" s="214">
        <f t="shared" si="228"/>
        <v>0</v>
      </c>
      <c r="AT644" s="282">
        <f t="shared" si="229"/>
        <v>11.266666666666669</v>
      </c>
      <c r="AU644" s="268">
        <f>IF(F644&gt;0,RevisedCalcs!$AB$53*F644,"")</f>
        <v>0.13944925298928967</v>
      </c>
      <c r="AV644" s="268" t="str">
        <f>IF(AU644&lt;&gt;"","",SUMIFS(RevisedCalcs!$AF$6:$BN$6,RevisedCalcs!$AF$4:$BN$4,"&lt;="&amp;AT644)/10^3*VLOOKUP(AK644,RevisedCalcs!$AE$65:$AJ$72,6,FALSE))</f>
        <v/>
      </c>
      <c r="AW644" s="270" t="str">
        <f ca="1">IF(AU644="","",IF(AR644=1,-AU644*OFFSET(RevisedCalcs!$AD$79,0,MATCH(E643*24*60,RevisedCalcs!$AE$80:$AI$80,1)),""))</f>
        <v/>
      </c>
      <c r="AX644" s="268">
        <f t="shared" ca="1" si="230"/>
        <v>0.13944925298928967</v>
      </c>
    </row>
    <row r="645" spans="1:50" x14ac:dyDescent="0.3">
      <c r="A645" s="41" t="s">
        <v>888</v>
      </c>
      <c r="B645" s="42">
        <v>19</v>
      </c>
      <c r="C645" s="68" t="s">
        <v>265</v>
      </c>
      <c r="D645" s="95">
        <v>38676.602777777778</v>
      </c>
      <c r="E645" s="96">
        <v>3.0671296296296297E-3</v>
      </c>
      <c r="F645" s="41">
        <v>1.6</v>
      </c>
      <c r="G645" s="41">
        <v>1</v>
      </c>
      <c r="H645" s="97">
        <v>6.7592592604341917E-3</v>
      </c>
      <c r="I645" s="98" t="s">
        <v>903</v>
      </c>
      <c r="J645" s="99">
        <v>9.7333333333333325</v>
      </c>
      <c r="K645" s="100">
        <v>40502.602777777778</v>
      </c>
      <c r="L645" s="46">
        <v>158</v>
      </c>
      <c r="M645" s="101">
        <v>38676.620138888888</v>
      </c>
      <c r="N645" s="102">
        <v>-11.9</v>
      </c>
      <c r="O645" s="46">
        <v>158</v>
      </c>
      <c r="P645" s="57">
        <v>-11.9</v>
      </c>
      <c r="Q645" s="50">
        <v>0.16222222222222221</v>
      </c>
      <c r="R645" s="103">
        <v>158</v>
      </c>
      <c r="S645" s="104">
        <v>173.14672393326768</v>
      </c>
      <c r="T645" s="57">
        <v>176</v>
      </c>
      <c r="U645" s="105"/>
      <c r="V645" s="57">
        <v>169.9</v>
      </c>
      <c r="W645" s="57">
        <f t="shared" si="211"/>
        <v>3.2467239332676741</v>
      </c>
      <c r="X645" s="86">
        <f t="shared" si="212"/>
        <v>112.60364000000001</v>
      </c>
      <c r="Y645" s="86" t="str">
        <f t="shared" si="213"/>
        <v/>
      </c>
      <c r="Z645" s="44">
        <f t="shared" si="214"/>
        <v>0</v>
      </c>
      <c r="AA645" s="44" t="str">
        <f t="shared" si="215"/>
        <v>o</v>
      </c>
      <c r="AB645" s="89">
        <f t="shared" si="233"/>
        <v>57.296359999999993</v>
      </c>
      <c r="AC645" s="89">
        <f t="shared" si="233"/>
        <v>2.9466400000000004</v>
      </c>
      <c r="AD645" s="44">
        <f t="shared" si="216"/>
        <v>1</v>
      </c>
      <c r="AE645" s="44">
        <v>2.7</v>
      </c>
      <c r="AF645" s="87">
        <f t="shared" si="223"/>
        <v>0</v>
      </c>
      <c r="AG645" s="44">
        <f t="shared" si="224"/>
        <v>0</v>
      </c>
      <c r="AH645" s="90">
        <f t="shared" si="217"/>
        <v>161.24672393326767</v>
      </c>
      <c r="AI645" s="91">
        <f t="shared" si="225"/>
        <v>45.396359999999994</v>
      </c>
      <c r="AJ645" s="82">
        <f t="shared" si="218"/>
        <v>-8.95336</v>
      </c>
      <c r="AK645" s="271">
        <f t="shared" si="226"/>
        <v>102</v>
      </c>
      <c r="AL645" s="271">
        <f>VLOOKUP(AK645,RevisedCalcs!$AE$65:$AJ$72,2,FALSE)</f>
        <v>18</v>
      </c>
      <c r="AM645" s="92" t="str">
        <f t="shared" si="219"/>
        <v>-20 to -10</v>
      </c>
      <c r="AN645" s="93">
        <f t="shared" si="220"/>
        <v>0</v>
      </c>
      <c r="AO645" s="93" t="str">
        <f t="shared" si="227"/>
        <v>o</v>
      </c>
      <c r="AP645" s="94" t="str">
        <f t="shared" si="221"/>
        <v/>
      </c>
      <c r="AQ645" s="54">
        <v>0</v>
      </c>
      <c r="AR645" s="214">
        <f t="shared" si="222"/>
        <v>0</v>
      </c>
      <c r="AS645" s="214">
        <f t="shared" si="228"/>
        <v>0</v>
      </c>
      <c r="AT645" s="282">
        <f t="shared" si="229"/>
        <v>4.416666666666667</v>
      </c>
      <c r="AU645" s="268">
        <f>IF(F645&gt;0,RevisedCalcs!$AB$53*F645,"")</f>
        <v>0.2231188047828635</v>
      </c>
      <c r="AV645" s="268" t="str">
        <f>IF(AU645&lt;&gt;"","",SUMIFS(RevisedCalcs!$AF$6:$BN$6,RevisedCalcs!$AF$4:$BN$4,"&lt;="&amp;AT645)/10^3*VLOOKUP(AK645,RevisedCalcs!$AE$65:$AJ$72,6,FALSE))</f>
        <v/>
      </c>
      <c r="AW645" s="270" t="str">
        <f ca="1">IF(AU645="","",IF(AR645=1,-AU645*OFFSET(RevisedCalcs!$AD$79,0,MATCH(E644*24*60,RevisedCalcs!$AE$80:$AI$80,1)),""))</f>
        <v/>
      </c>
      <c r="AX645" s="268">
        <f t="shared" ca="1" si="230"/>
        <v>0.2231188047828635</v>
      </c>
    </row>
    <row r="646" spans="1:50" x14ac:dyDescent="0.3">
      <c r="A646" s="41" t="s">
        <v>888</v>
      </c>
      <c r="B646" s="42">
        <v>20</v>
      </c>
      <c r="C646" s="68" t="s">
        <v>267</v>
      </c>
      <c r="D646" s="95">
        <v>38677.304861111108</v>
      </c>
      <c r="E646" s="96">
        <v>3.7962962962962963E-3</v>
      </c>
      <c r="F646" s="41">
        <v>2.2000000000000002</v>
      </c>
      <c r="G646" s="41">
        <v>2</v>
      </c>
      <c r="H646" s="97">
        <v>0.69901620370364981</v>
      </c>
      <c r="I646" s="98" t="s">
        <v>904</v>
      </c>
      <c r="J646" s="99">
        <v>1006.5833333333334</v>
      </c>
      <c r="K646" s="100">
        <v>40503.304861111108</v>
      </c>
      <c r="L646" s="46">
        <v>57.2</v>
      </c>
      <c r="M646" s="101">
        <v>38677.286805555559</v>
      </c>
      <c r="N646" s="102">
        <v>-2</v>
      </c>
      <c r="O646" s="46">
        <v>57.2</v>
      </c>
      <c r="P646" s="57">
        <v>-2</v>
      </c>
      <c r="Q646" s="50">
        <v>16.776388888888889</v>
      </c>
      <c r="R646" s="103">
        <v>57.2</v>
      </c>
      <c r="S646" s="104">
        <v>0.27970510332051801</v>
      </c>
      <c r="T646" s="57">
        <v>165.2</v>
      </c>
      <c r="U646" s="105"/>
      <c r="V646" s="86">
        <v>59.2</v>
      </c>
      <c r="W646" s="86">
        <f t="shared" si="211"/>
        <v>58.920294896679486</v>
      </c>
      <c r="X646" s="86">
        <f t="shared" si="212"/>
        <v>6.7982000000000085</v>
      </c>
      <c r="Y646" s="86" t="str">
        <f t="shared" si="213"/>
        <v>Y</v>
      </c>
      <c r="Z646" s="88">
        <f t="shared" si="214"/>
        <v>1</v>
      </c>
      <c r="AA646" s="88" t="str">
        <f t="shared" si="215"/>
        <v>+</v>
      </c>
      <c r="AB646" s="89">
        <f t="shared" si="233"/>
        <v>52.401799999999994</v>
      </c>
      <c r="AC646" s="89">
        <f t="shared" si="233"/>
        <v>0.27759999999999985</v>
      </c>
      <c r="AD646" s="88">
        <f t="shared" si="216"/>
        <v>1</v>
      </c>
      <c r="AE646" s="88">
        <v>2.7</v>
      </c>
      <c r="AF646" s="87">
        <f t="shared" si="223"/>
        <v>1</v>
      </c>
      <c r="AG646" s="88">
        <f t="shared" si="224"/>
        <v>1</v>
      </c>
      <c r="AH646" s="90">
        <f t="shared" si="217"/>
        <v>-1.720294896679482</v>
      </c>
      <c r="AI646" s="91">
        <f t="shared" si="225"/>
        <v>50.401799999999994</v>
      </c>
      <c r="AJ646" s="82">
        <f t="shared" si="218"/>
        <v>-1.7224000000000002</v>
      </c>
      <c r="AK646" s="271">
        <f t="shared" si="226"/>
        <v>108</v>
      </c>
      <c r="AL646" s="271">
        <f>VLOOKUP(AK646,RevisedCalcs!$AE$65:$AJ$72,2,FALSE)</f>
        <v>720</v>
      </c>
      <c r="AM646" s="92" t="str">
        <f t="shared" si="219"/>
        <v>-10 to 0</v>
      </c>
      <c r="AN646" s="93">
        <f t="shared" si="220"/>
        <v>1</v>
      </c>
      <c r="AO646" s="93" t="str">
        <f t="shared" si="227"/>
        <v>+</v>
      </c>
      <c r="AP646" s="94" t="str">
        <f t="shared" si="221"/>
        <v/>
      </c>
      <c r="AQ646" s="54">
        <v>0</v>
      </c>
      <c r="AR646" s="214">
        <f t="shared" si="222"/>
        <v>0</v>
      </c>
      <c r="AS646" s="214">
        <f t="shared" si="228"/>
        <v>0</v>
      </c>
      <c r="AT646" s="282">
        <f t="shared" si="229"/>
        <v>5.4666666666666668</v>
      </c>
      <c r="AU646" s="268">
        <f>IF(F646&gt;0,RevisedCalcs!$AB$53*F646,"")</f>
        <v>0.30678835657643733</v>
      </c>
      <c r="AV646" s="268" t="str">
        <f>IF(AU646&lt;&gt;"","",SUMIFS(RevisedCalcs!$AF$6:$BN$6,RevisedCalcs!$AF$4:$BN$4,"&lt;="&amp;AT646)/10^3*VLOOKUP(AK646,RevisedCalcs!$AE$65:$AJ$72,6,FALSE))</f>
        <v/>
      </c>
      <c r="AW646" s="270" t="str">
        <f ca="1">IF(AU646="","",IF(AR646=1,-AU646*OFFSET(RevisedCalcs!$AD$79,0,MATCH(E645*24*60,RevisedCalcs!$AE$80:$AI$80,1)),""))</f>
        <v/>
      </c>
      <c r="AX646" s="268">
        <f t="shared" ca="1" si="230"/>
        <v>0.30678835657643733</v>
      </c>
    </row>
    <row r="647" spans="1:50" x14ac:dyDescent="0.3">
      <c r="A647" s="41" t="s">
        <v>888</v>
      </c>
      <c r="B647" s="42">
        <v>21</v>
      </c>
      <c r="C647" s="68" t="s">
        <v>269</v>
      </c>
      <c r="D647" s="95">
        <v>38677.534722222219</v>
      </c>
      <c r="E647" s="96">
        <v>1.2916666666666667E-2</v>
      </c>
      <c r="F647" s="41">
        <v>2.2999999999999998</v>
      </c>
      <c r="G647" s="41">
        <v>2</v>
      </c>
      <c r="H647" s="97">
        <v>0.22606481481489027</v>
      </c>
      <c r="I647" s="98" t="s">
        <v>905</v>
      </c>
      <c r="J647" s="99">
        <v>325.53333333333336</v>
      </c>
      <c r="K647" s="100">
        <v>40503.534722222219</v>
      </c>
      <c r="L647" s="46">
        <v>17.600000000000001</v>
      </c>
      <c r="M647" s="101">
        <v>38677.536805555559</v>
      </c>
      <c r="N647" s="102">
        <v>-6</v>
      </c>
      <c r="O647" s="46">
        <v>17.600000000000001</v>
      </c>
      <c r="P647" s="57">
        <v>-6</v>
      </c>
      <c r="Q647" s="50">
        <v>5.4255555555555564</v>
      </c>
      <c r="R647" s="103">
        <v>17.600000000000001</v>
      </c>
      <c r="S647" s="104">
        <v>21.221149606457978</v>
      </c>
      <c r="T647" s="57">
        <v>176</v>
      </c>
      <c r="U647" s="105"/>
      <c r="V647" s="57">
        <v>23.6</v>
      </c>
      <c r="W647" s="57">
        <f t="shared" ref="W647:W710" si="234">ABS(S647-V647)</f>
        <v>2.3788503935420238</v>
      </c>
      <c r="X647" s="86">
        <f t="shared" ref="X647:X710" si="235">ABS(AB647-V647)</f>
        <v>30.779399999999995</v>
      </c>
      <c r="Y647" s="86" t="str">
        <f t="shared" ref="Y647:Y710" si="236">IF(B647=2,"",IF(INT(D647)&lt;&gt;INT(D646),"Y",""))</f>
        <v/>
      </c>
      <c r="Z647" s="44">
        <f t="shared" ref="Z647:Z710" si="237">IF(X647&lt;W647,1,0)</f>
        <v>0</v>
      </c>
      <c r="AA647" s="44" t="str">
        <f t="shared" ref="AA647:AA710" si="238">IF($Z647=1,"+","o")</f>
        <v>o</v>
      </c>
      <c r="AB647" s="89">
        <f t="shared" ref="AB647:AC666" si="239">(AB$3+AB$4*$N647)-$N647</f>
        <v>54.379399999999997</v>
      </c>
      <c r="AC647" s="89">
        <f t="shared" si="239"/>
        <v>1.3559999999999999</v>
      </c>
      <c r="AD647" s="44">
        <f t="shared" ref="AD647:AD710" si="240">IF(L647-N647&gt;$AD$5,1,0)</f>
        <v>0</v>
      </c>
      <c r="AE647" s="44">
        <v>2.7</v>
      </c>
      <c r="AF647" s="87">
        <f t="shared" si="223"/>
        <v>0</v>
      </c>
      <c r="AG647" s="44">
        <f t="shared" si="224"/>
        <v>0</v>
      </c>
      <c r="AH647" s="90">
        <f t="shared" ref="AH647:AH710" si="241">S647+P647</f>
        <v>15.221149606457978</v>
      </c>
      <c r="AI647" s="91">
        <f t="shared" si="225"/>
        <v>48.379399999999997</v>
      </c>
      <c r="AJ647" s="82">
        <f t="shared" ref="AJ647:AJ710" si="242">AC647+P647</f>
        <v>-4.6440000000000001</v>
      </c>
      <c r="AK647" s="271">
        <f t="shared" si="226"/>
        <v>106</v>
      </c>
      <c r="AL647" s="271">
        <f>VLOOKUP(AK647,RevisedCalcs!$AE$65:$AJ$72,2,FALSE)</f>
        <v>240</v>
      </c>
      <c r="AM647" s="92" t="str">
        <f t="shared" ref="AM647:AM710" si="243">IF(P647&lt;-20,"&lt;-20",IF(P647&lt;-10,"-20 to -10",IF(P647&lt;0,"-10 to 0",IF(P647&lt;10,"0 to 10",IF(P647&lt;20,"10 to 20","&gt;=20")))))</f>
        <v>-10 to 0</v>
      </c>
      <c r="AN647" s="93">
        <f t="shared" ref="AN647:AN710" si="244">IF(OR(X647&lt;W647,AND(AF647=1,AG647=1)),1,0)</f>
        <v>0</v>
      </c>
      <c r="AO647" s="93" t="str">
        <f t="shared" si="227"/>
        <v>o</v>
      </c>
      <c r="AP647" s="94" t="str">
        <f t="shared" ref="AP647:AP710" si="245">IF(AN647&lt;&gt;Z647,"X","")</f>
        <v/>
      </c>
      <c r="AQ647" s="54">
        <v>0</v>
      </c>
      <c r="AR647" s="214">
        <f t="shared" ref="AR647:AR710" si="246">IF(AND(AQ646=1,J647&lt;=$AR$5),1,0)</f>
        <v>0</v>
      </c>
      <c r="AS647" s="214">
        <f t="shared" si="228"/>
        <v>0</v>
      </c>
      <c r="AT647" s="282">
        <f t="shared" si="229"/>
        <v>18.600000000000001</v>
      </c>
      <c r="AU647" s="268">
        <f>IF(F647&gt;0,RevisedCalcs!$AB$53*F647,"")</f>
        <v>0.32073328187536621</v>
      </c>
      <c r="AV647" s="268" t="str">
        <f>IF(AU647&lt;&gt;"","",SUMIFS(RevisedCalcs!$AF$6:$BN$6,RevisedCalcs!$AF$4:$BN$4,"&lt;="&amp;AT647)/10^3*VLOOKUP(AK647,RevisedCalcs!$AE$65:$AJ$72,6,FALSE))</f>
        <v/>
      </c>
      <c r="AW647" s="270" t="str">
        <f ca="1">IF(AU647="","",IF(AR647=1,-AU647*OFFSET(RevisedCalcs!$AD$79,0,MATCH(E646*24*60,RevisedCalcs!$AE$80:$AI$80,1)),""))</f>
        <v/>
      </c>
      <c r="AX647" s="268">
        <f t="shared" ca="1" si="230"/>
        <v>0.32073328187536621</v>
      </c>
    </row>
    <row r="648" spans="1:50" x14ac:dyDescent="0.3">
      <c r="A648" s="41" t="s">
        <v>888</v>
      </c>
      <c r="B648" s="42">
        <v>22</v>
      </c>
      <c r="C648" s="68" t="s">
        <v>271</v>
      </c>
      <c r="D648" s="95">
        <v>38677.566666666666</v>
      </c>
      <c r="E648" s="96">
        <v>1.2800925925925926E-2</v>
      </c>
      <c r="F648" s="41">
        <v>2.9</v>
      </c>
      <c r="G648" s="41">
        <v>2</v>
      </c>
      <c r="H648" s="97">
        <v>1.9027777780138422E-2</v>
      </c>
      <c r="I648" s="98" t="s">
        <v>906</v>
      </c>
      <c r="J648" s="99">
        <v>27.4</v>
      </c>
      <c r="K648" s="100">
        <v>40503.566666666666</v>
      </c>
      <c r="L648" s="46">
        <v>145.4</v>
      </c>
      <c r="M648" s="101">
        <v>38677.578472222223</v>
      </c>
      <c r="N648" s="102">
        <v>-6</v>
      </c>
      <c r="O648" s="46">
        <v>145.4</v>
      </c>
      <c r="P648" s="57">
        <v>-6</v>
      </c>
      <c r="Q648" s="50">
        <v>0.45666666666666667</v>
      </c>
      <c r="R648" s="103">
        <v>145.4</v>
      </c>
      <c r="S648" s="104">
        <v>152.66936780132932</v>
      </c>
      <c r="T648" s="57">
        <v>177.8</v>
      </c>
      <c r="U648" s="105"/>
      <c r="V648" s="57">
        <v>151.4</v>
      </c>
      <c r="W648" s="57">
        <f t="shared" si="234"/>
        <v>1.2693678013293095</v>
      </c>
      <c r="X648" s="86">
        <f t="shared" si="235"/>
        <v>97.020600000000002</v>
      </c>
      <c r="Y648" s="86" t="str">
        <f t="shared" si="236"/>
        <v/>
      </c>
      <c r="Z648" s="44">
        <f t="shared" si="237"/>
        <v>0</v>
      </c>
      <c r="AA648" s="44" t="str">
        <f t="shared" si="238"/>
        <v>o</v>
      </c>
      <c r="AB648" s="89">
        <f t="shared" si="239"/>
        <v>54.379399999999997</v>
      </c>
      <c r="AC648" s="89">
        <f t="shared" si="239"/>
        <v>1.3559999999999999</v>
      </c>
      <c r="AD648" s="44">
        <f t="shared" si="240"/>
        <v>1</v>
      </c>
      <c r="AE648" s="44">
        <v>2.7</v>
      </c>
      <c r="AF648" s="87">
        <f t="shared" ref="AF648:AF711" si="247">IF(R648-AH648&gt;$AF$5,1,0)</f>
        <v>0</v>
      </c>
      <c r="AG648" s="44">
        <f t="shared" ref="AG648:AG711" si="248">IF(Q648&gt;=6,1,0)</f>
        <v>0</v>
      </c>
      <c r="AH648" s="90">
        <f t="shared" si="241"/>
        <v>146.66936780132932</v>
      </c>
      <c r="AI648" s="91">
        <f t="shared" ref="AI648:AI711" si="249">AB648+P648</f>
        <v>48.379399999999997</v>
      </c>
      <c r="AJ648" s="82">
        <f t="shared" si="242"/>
        <v>-4.6440000000000001</v>
      </c>
      <c r="AK648" s="271">
        <f t="shared" ref="AK648:AK711" si="250">IF(J648&lt;6,101,IF(J648&lt;30,102,IF(J648&lt;60,103,IF(J648&lt;90,104,IF(J648&lt;120,105,IF(J648&lt;360,106,IF(J648&lt;720,107,108)))))))</f>
        <v>102</v>
      </c>
      <c r="AL648" s="271">
        <f>VLOOKUP(AK648,RevisedCalcs!$AE$65:$AJ$72,2,FALSE)</f>
        <v>18</v>
      </c>
      <c r="AM648" s="92" t="str">
        <f t="shared" si="243"/>
        <v>-10 to 0</v>
      </c>
      <c r="AN648" s="93">
        <f t="shared" si="244"/>
        <v>0</v>
      </c>
      <c r="AO648" s="93" t="str">
        <f t="shared" ref="AO648:AO711" si="251">IF($AN648=1,"+","o")</f>
        <v>o</v>
      </c>
      <c r="AP648" s="94" t="str">
        <f t="shared" si="245"/>
        <v/>
      </c>
      <c r="AQ648" s="54">
        <v>0</v>
      </c>
      <c r="AR648" s="214">
        <f t="shared" si="246"/>
        <v>0</v>
      </c>
      <c r="AS648" s="214">
        <f t="shared" ref="AS648:AS711" si="252">IF(AND(AQ648=1,AN648=1),1,0)</f>
        <v>0</v>
      </c>
      <c r="AT648" s="282">
        <f t="shared" ref="AT648:AT711" si="253">E648*24*60</f>
        <v>18.433333333333334</v>
      </c>
      <c r="AU648" s="268">
        <f>IF(F648&gt;0,RevisedCalcs!$AB$53*F648,"")</f>
        <v>0.40440283366894003</v>
      </c>
      <c r="AV648" s="268" t="str">
        <f>IF(AU648&lt;&gt;"","",SUMIFS(RevisedCalcs!$AF$6:$BN$6,RevisedCalcs!$AF$4:$BN$4,"&lt;="&amp;AT648)/10^3*VLOOKUP(AK648,RevisedCalcs!$AE$65:$AJ$72,6,FALSE))</f>
        <v/>
      </c>
      <c r="AW648" s="270" t="str">
        <f ca="1">IF(AU648="","",IF(AR648=1,-AU648*OFFSET(RevisedCalcs!$AD$79,0,MATCH(E647*24*60,RevisedCalcs!$AE$80:$AI$80,1)),""))</f>
        <v/>
      </c>
      <c r="AX648" s="268">
        <f t="shared" ref="AX648:AX711" ca="1" si="254">SUM(AU648:AW648)</f>
        <v>0.40440283366894003</v>
      </c>
    </row>
    <row r="649" spans="1:50" x14ac:dyDescent="0.3">
      <c r="A649" s="41" t="s">
        <v>888</v>
      </c>
      <c r="B649" s="42">
        <v>23</v>
      </c>
      <c r="C649" s="68" t="s">
        <v>273</v>
      </c>
      <c r="D649" s="95">
        <v>38677.679861111108</v>
      </c>
      <c r="E649" s="96">
        <v>1.5925925925925927E-2</v>
      </c>
      <c r="F649" s="41">
        <v>2.2999999999999998</v>
      </c>
      <c r="G649" s="41">
        <v>2</v>
      </c>
      <c r="H649" s="97">
        <v>0.10039351851446554</v>
      </c>
      <c r="I649" s="98" t="s">
        <v>907</v>
      </c>
      <c r="J649" s="99">
        <v>144.56666666666666</v>
      </c>
      <c r="K649" s="100">
        <v>40503.679861111108</v>
      </c>
      <c r="L649" s="46">
        <v>59</v>
      </c>
      <c r="M649" s="101">
        <v>38677.661805555559</v>
      </c>
      <c r="N649" s="102">
        <v>-4</v>
      </c>
      <c r="O649" s="46">
        <v>59</v>
      </c>
      <c r="P649" s="57">
        <v>-4</v>
      </c>
      <c r="Q649" s="50">
        <v>2.4094444444444445</v>
      </c>
      <c r="R649" s="103">
        <v>59</v>
      </c>
      <c r="S649" s="104">
        <v>71.931714843771317</v>
      </c>
      <c r="T649" s="57">
        <v>176</v>
      </c>
      <c r="U649" s="105"/>
      <c r="V649" s="57">
        <v>63</v>
      </c>
      <c r="W649" s="57">
        <f t="shared" si="234"/>
        <v>8.9317148437713172</v>
      </c>
      <c r="X649" s="86">
        <f t="shared" si="235"/>
        <v>9.6094000000000008</v>
      </c>
      <c r="Y649" s="86" t="str">
        <f t="shared" si="236"/>
        <v/>
      </c>
      <c r="Z649" s="44">
        <f t="shared" si="237"/>
        <v>0</v>
      </c>
      <c r="AA649" s="44" t="str">
        <f t="shared" si="238"/>
        <v>o</v>
      </c>
      <c r="AB649" s="89">
        <f t="shared" si="239"/>
        <v>53.390599999999999</v>
      </c>
      <c r="AC649" s="89">
        <f t="shared" si="239"/>
        <v>0.81679999999999975</v>
      </c>
      <c r="AD649" s="44">
        <f t="shared" si="240"/>
        <v>1</v>
      </c>
      <c r="AE649" s="44">
        <v>2.7</v>
      </c>
      <c r="AF649" s="87">
        <f t="shared" si="247"/>
        <v>0</v>
      </c>
      <c r="AG649" s="44">
        <f t="shared" si="248"/>
        <v>0</v>
      </c>
      <c r="AH649" s="90">
        <f t="shared" si="241"/>
        <v>67.931714843771317</v>
      </c>
      <c r="AI649" s="91">
        <f t="shared" si="249"/>
        <v>49.390599999999999</v>
      </c>
      <c r="AJ649" s="82">
        <f t="shared" si="242"/>
        <v>-3.1832000000000003</v>
      </c>
      <c r="AK649" s="271">
        <f t="shared" si="250"/>
        <v>106</v>
      </c>
      <c r="AL649" s="271">
        <f>VLOOKUP(AK649,RevisedCalcs!$AE$65:$AJ$72,2,FALSE)</f>
        <v>240</v>
      </c>
      <c r="AM649" s="92" t="str">
        <f t="shared" si="243"/>
        <v>-10 to 0</v>
      </c>
      <c r="AN649" s="93">
        <f t="shared" si="244"/>
        <v>0</v>
      </c>
      <c r="AO649" s="93" t="str">
        <f t="shared" si="251"/>
        <v>o</v>
      </c>
      <c r="AP649" s="94" t="str">
        <f t="shared" si="245"/>
        <v/>
      </c>
      <c r="AQ649" s="54">
        <v>0</v>
      </c>
      <c r="AR649" s="214">
        <f t="shared" si="246"/>
        <v>0</v>
      </c>
      <c r="AS649" s="214">
        <f t="shared" si="252"/>
        <v>0</v>
      </c>
      <c r="AT649" s="282">
        <f t="shared" si="253"/>
        <v>22.933333333333334</v>
      </c>
      <c r="AU649" s="268">
        <f>IF(F649&gt;0,RevisedCalcs!$AB$53*F649,"")</f>
        <v>0.32073328187536621</v>
      </c>
      <c r="AV649" s="268" t="str">
        <f>IF(AU649&lt;&gt;"","",SUMIFS(RevisedCalcs!$AF$6:$BN$6,RevisedCalcs!$AF$4:$BN$4,"&lt;="&amp;AT649)/10^3*VLOOKUP(AK649,RevisedCalcs!$AE$65:$AJ$72,6,FALSE))</f>
        <v/>
      </c>
      <c r="AW649" s="270" t="str">
        <f ca="1">IF(AU649="","",IF(AR649=1,-AU649*OFFSET(RevisedCalcs!$AD$79,0,MATCH(E648*24*60,RevisedCalcs!$AE$80:$AI$80,1)),""))</f>
        <v/>
      </c>
      <c r="AX649" s="268">
        <f t="shared" ca="1" si="254"/>
        <v>0.32073328187536621</v>
      </c>
    </row>
    <row r="650" spans="1:50" x14ac:dyDescent="0.3">
      <c r="A650" s="194" t="s">
        <v>888</v>
      </c>
      <c r="B650" s="205">
        <v>24</v>
      </c>
      <c r="C650" s="206" t="s">
        <v>275</v>
      </c>
      <c r="D650" s="207">
        <v>38677.70416666667</v>
      </c>
      <c r="E650" s="208">
        <v>3.4722222222222224E-4</v>
      </c>
      <c r="F650" s="194">
        <v>0</v>
      </c>
      <c r="G650" s="194">
        <v>2</v>
      </c>
      <c r="H650" s="195">
        <v>8.3796296385116875E-3</v>
      </c>
      <c r="I650" s="196" t="s">
        <v>908</v>
      </c>
      <c r="J650" s="197">
        <v>12.066666666666666</v>
      </c>
      <c r="K650" s="209">
        <v>40503.70416666667</v>
      </c>
      <c r="L650" s="199">
        <v>174.2</v>
      </c>
      <c r="M650" s="225">
        <v>38677.703472222223</v>
      </c>
      <c r="N650" s="200">
        <v>-2.9</v>
      </c>
      <c r="O650" s="199">
        <v>174.2</v>
      </c>
      <c r="P650" s="201">
        <v>-2.9</v>
      </c>
      <c r="Q650" s="202">
        <v>0.2011111111111111</v>
      </c>
      <c r="R650" s="203">
        <v>174.2</v>
      </c>
      <c r="S650" s="204">
        <v>165.5770185643178</v>
      </c>
      <c r="T650" s="201">
        <v>170.6</v>
      </c>
      <c r="U650" s="105"/>
      <c r="V650" s="57">
        <v>177.1</v>
      </c>
      <c r="W650" s="57">
        <f t="shared" si="234"/>
        <v>11.522981435682198</v>
      </c>
      <c r="X650" s="86">
        <f t="shared" si="235"/>
        <v>124.25324000000001</v>
      </c>
      <c r="Y650" s="86" t="str">
        <f t="shared" si="236"/>
        <v/>
      </c>
      <c r="Z650" s="44">
        <f t="shared" si="237"/>
        <v>0</v>
      </c>
      <c r="AA650" s="44" t="str">
        <f t="shared" si="238"/>
        <v>o</v>
      </c>
      <c r="AB650" s="89">
        <f t="shared" si="239"/>
        <v>52.846759999999996</v>
      </c>
      <c r="AC650" s="89">
        <f t="shared" si="239"/>
        <v>0.52023999999999981</v>
      </c>
      <c r="AD650" s="44">
        <f t="shared" si="240"/>
        <v>1</v>
      </c>
      <c r="AE650" s="44">
        <v>2.7</v>
      </c>
      <c r="AF650" s="87">
        <f t="shared" si="247"/>
        <v>0</v>
      </c>
      <c r="AG650" s="44">
        <f t="shared" si="248"/>
        <v>0</v>
      </c>
      <c r="AH650" s="90">
        <f t="shared" si="241"/>
        <v>162.67701856431779</v>
      </c>
      <c r="AI650" s="91">
        <f t="shared" si="249"/>
        <v>49.946759999999998</v>
      </c>
      <c r="AJ650" s="82">
        <f t="shared" si="242"/>
        <v>-2.3797600000000001</v>
      </c>
      <c r="AK650" s="271">
        <f t="shared" si="250"/>
        <v>102</v>
      </c>
      <c r="AL650" s="271">
        <f>VLOOKUP(AK650,RevisedCalcs!$AE$65:$AJ$72,2,FALSE)</f>
        <v>18</v>
      </c>
      <c r="AM650" s="92" t="str">
        <f t="shared" si="243"/>
        <v>-10 to 0</v>
      </c>
      <c r="AN650" s="93">
        <f t="shared" si="244"/>
        <v>0</v>
      </c>
      <c r="AO650" s="93" t="str">
        <f t="shared" si="251"/>
        <v>o</v>
      </c>
      <c r="AP650" s="94" t="str">
        <f t="shared" si="245"/>
        <v/>
      </c>
      <c r="AQ650" s="224">
        <v>1</v>
      </c>
      <c r="AR650" s="214">
        <f t="shared" si="246"/>
        <v>0</v>
      </c>
      <c r="AS650" s="214">
        <f t="shared" si="252"/>
        <v>0</v>
      </c>
      <c r="AT650" s="282">
        <f t="shared" si="253"/>
        <v>0.5</v>
      </c>
      <c r="AU650" s="268" t="str">
        <f>IF(F650&gt;0,RevisedCalcs!$AB$53*F650,"")</f>
        <v/>
      </c>
      <c r="AV650" s="268">
        <f>IF(AU650&lt;&gt;"","",SUMIFS(RevisedCalcs!$AF$6:$BN$6,RevisedCalcs!$AF$4:$BN$4,"&lt;="&amp;AT650)/10^3*VLOOKUP(AK650,RevisedCalcs!$AE$65:$AJ$72,6,FALSE))</f>
        <v>0</v>
      </c>
      <c r="AW650" s="270" t="str">
        <f ca="1">IF(AU650="","",IF(AR650=1,-AU650*OFFSET(RevisedCalcs!$AD$79,0,MATCH(E649*24*60,RevisedCalcs!$AE$80:$AI$80,1)),""))</f>
        <v/>
      </c>
      <c r="AX650" s="268">
        <f t="shared" ca="1" si="254"/>
        <v>0</v>
      </c>
    </row>
    <row r="651" spans="1:50" x14ac:dyDescent="0.3">
      <c r="A651" s="41" t="s">
        <v>888</v>
      </c>
      <c r="B651" s="42">
        <v>25</v>
      </c>
      <c r="C651" s="68" t="s">
        <v>277</v>
      </c>
      <c r="D651" s="95">
        <v>38678.295138888891</v>
      </c>
      <c r="E651" s="96">
        <v>3.0671296296296297E-3</v>
      </c>
      <c r="F651" s="41">
        <v>2</v>
      </c>
      <c r="G651" s="41">
        <v>3</v>
      </c>
      <c r="H651" s="97">
        <v>0.59062499999708962</v>
      </c>
      <c r="I651" s="98" t="s">
        <v>909</v>
      </c>
      <c r="J651" s="99">
        <v>850.5</v>
      </c>
      <c r="K651" s="100">
        <v>40504.295138888891</v>
      </c>
      <c r="L651" s="46">
        <v>57.2</v>
      </c>
      <c r="M651" s="101">
        <v>38678.286805555559</v>
      </c>
      <c r="N651" s="102">
        <v>1</v>
      </c>
      <c r="O651" s="46">
        <v>57.2</v>
      </c>
      <c r="P651" s="57">
        <v>1</v>
      </c>
      <c r="Q651" s="50">
        <v>14.175000000000001</v>
      </c>
      <c r="R651" s="103">
        <v>57.2</v>
      </c>
      <c r="S651" s="104">
        <v>0.72520037961274308</v>
      </c>
      <c r="T651" s="57">
        <v>167</v>
      </c>
      <c r="U651" s="105"/>
      <c r="V651" s="86">
        <v>56.2</v>
      </c>
      <c r="W651" s="86">
        <f t="shared" si="234"/>
        <v>55.474799620387259</v>
      </c>
      <c r="X651" s="86">
        <f t="shared" si="235"/>
        <v>5.281400000000005</v>
      </c>
      <c r="Y651" s="86" t="str">
        <f t="shared" si="236"/>
        <v>Y</v>
      </c>
      <c r="Z651" s="88">
        <f t="shared" si="237"/>
        <v>1</v>
      </c>
      <c r="AA651" s="88" t="str">
        <f t="shared" si="238"/>
        <v>+</v>
      </c>
      <c r="AB651" s="89">
        <f t="shared" si="239"/>
        <v>50.918599999999998</v>
      </c>
      <c r="AC651" s="89">
        <f t="shared" si="239"/>
        <v>-0.53119999999999989</v>
      </c>
      <c r="AD651" s="88">
        <f t="shared" si="240"/>
        <v>1</v>
      </c>
      <c r="AE651" s="88">
        <v>2.7</v>
      </c>
      <c r="AF651" s="87">
        <f t="shared" si="247"/>
        <v>1</v>
      </c>
      <c r="AG651" s="88">
        <f t="shared" si="248"/>
        <v>1</v>
      </c>
      <c r="AH651" s="90">
        <f t="shared" si="241"/>
        <v>1.7252003796127431</v>
      </c>
      <c r="AI651" s="91">
        <f t="shared" si="249"/>
        <v>51.918599999999998</v>
      </c>
      <c r="AJ651" s="82">
        <f t="shared" si="242"/>
        <v>0.46880000000000011</v>
      </c>
      <c r="AK651" s="271">
        <f t="shared" si="250"/>
        <v>108</v>
      </c>
      <c r="AL651" s="271">
        <f>VLOOKUP(AK651,RevisedCalcs!$AE$65:$AJ$72,2,FALSE)</f>
        <v>720</v>
      </c>
      <c r="AM651" s="92" t="str">
        <f t="shared" si="243"/>
        <v>0 to 10</v>
      </c>
      <c r="AN651" s="93">
        <f t="shared" si="244"/>
        <v>1</v>
      </c>
      <c r="AO651" s="93" t="str">
        <f t="shared" si="251"/>
        <v>+</v>
      </c>
      <c r="AP651" s="94" t="str">
        <f t="shared" si="245"/>
        <v/>
      </c>
      <c r="AQ651" s="54">
        <v>0</v>
      </c>
      <c r="AR651" s="214">
        <f t="shared" si="246"/>
        <v>0</v>
      </c>
      <c r="AS651" s="214">
        <f t="shared" si="252"/>
        <v>0</v>
      </c>
      <c r="AT651" s="282">
        <f t="shared" si="253"/>
        <v>4.416666666666667</v>
      </c>
      <c r="AU651" s="268">
        <f>IF(F651&gt;0,RevisedCalcs!$AB$53*F651,"")</f>
        <v>0.27889850597857935</v>
      </c>
      <c r="AV651" s="268" t="str">
        <f>IF(AU651&lt;&gt;"","",SUMIFS(RevisedCalcs!$AF$6:$BN$6,RevisedCalcs!$AF$4:$BN$4,"&lt;="&amp;AT651)/10^3*VLOOKUP(AK651,RevisedCalcs!$AE$65:$AJ$72,6,FALSE))</f>
        <v/>
      </c>
      <c r="AW651" s="270" t="str">
        <f ca="1">IF(AU651="","",IF(AR651=1,-AU651*OFFSET(RevisedCalcs!$AD$79,0,MATCH(E650*24*60,RevisedCalcs!$AE$80:$AI$80,1)),""))</f>
        <v/>
      </c>
      <c r="AX651" s="268">
        <f t="shared" ca="1" si="254"/>
        <v>0.27889850597857935</v>
      </c>
    </row>
    <row r="652" spans="1:50" x14ac:dyDescent="0.3">
      <c r="A652" s="41" t="s">
        <v>888</v>
      </c>
      <c r="B652" s="42">
        <v>26</v>
      </c>
      <c r="C652" s="68" t="s">
        <v>279</v>
      </c>
      <c r="D652" s="95">
        <v>38678.299305555556</v>
      </c>
      <c r="E652" s="96">
        <v>5.4513888888888884E-3</v>
      </c>
      <c r="F652" s="41">
        <v>3.4</v>
      </c>
      <c r="G652" s="41">
        <v>3</v>
      </c>
      <c r="H652" s="97">
        <v>1.0995370394084603E-3</v>
      </c>
      <c r="I652" s="98" t="s">
        <v>910</v>
      </c>
      <c r="J652" s="99">
        <v>1.5833333333333335</v>
      </c>
      <c r="K652" s="100">
        <v>40504.299305555556</v>
      </c>
      <c r="L652" s="46">
        <v>167</v>
      </c>
      <c r="M652" s="101">
        <v>38678.286805555559</v>
      </c>
      <c r="N652" s="102">
        <v>1</v>
      </c>
      <c r="O652" s="46">
        <v>167</v>
      </c>
      <c r="P652" s="57">
        <v>1</v>
      </c>
      <c r="Q652" s="50">
        <v>2.6388888888888892E-2</v>
      </c>
      <c r="R652" s="103">
        <v>167</v>
      </c>
      <c r="S652" s="104">
        <v>164.32282744329402</v>
      </c>
      <c r="T652" s="57">
        <v>176</v>
      </c>
      <c r="U652" s="105"/>
      <c r="V652" s="57">
        <v>166</v>
      </c>
      <c r="W652" s="57">
        <f t="shared" si="234"/>
        <v>1.6771725567059832</v>
      </c>
      <c r="X652" s="86">
        <f t="shared" si="235"/>
        <v>115.0814</v>
      </c>
      <c r="Y652" s="86" t="str">
        <f t="shared" si="236"/>
        <v/>
      </c>
      <c r="Z652" s="44">
        <f t="shared" si="237"/>
        <v>0</v>
      </c>
      <c r="AA652" s="44" t="str">
        <f t="shared" si="238"/>
        <v>o</v>
      </c>
      <c r="AB652" s="89">
        <f t="shared" si="239"/>
        <v>50.918599999999998</v>
      </c>
      <c r="AC652" s="89">
        <f t="shared" si="239"/>
        <v>-0.53119999999999989</v>
      </c>
      <c r="AD652" s="44">
        <f t="shared" si="240"/>
        <v>1</v>
      </c>
      <c r="AE652" s="44">
        <v>2.7</v>
      </c>
      <c r="AF652" s="87">
        <f t="shared" si="247"/>
        <v>0</v>
      </c>
      <c r="AG652" s="44">
        <f t="shared" si="248"/>
        <v>0</v>
      </c>
      <c r="AH652" s="90">
        <f t="shared" si="241"/>
        <v>165.32282744329402</v>
      </c>
      <c r="AI652" s="91">
        <f t="shared" si="249"/>
        <v>51.918599999999998</v>
      </c>
      <c r="AJ652" s="82">
        <f t="shared" si="242"/>
        <v>0.46880000000000011</v>
      </c>
      <c r="AK652" s="271">
        <f t="shared" si="250"/>
        <v>101</v>
      </c>
      <c r="AL652" s="271">
        <f>VLOOKUP(AK652,RevisedCalcs!$AE$65:$AJ$72,2,FALSE)</f>
        <v>3</v>
      </c>
      <c r="AM652" s="92" t="str">
        <f t="shared" si="243"/>
        <v>0 to 10</v>
      </c>
      <c r="AN652" s="93">
        <f t="shared" si="244"/>
        <v>0</v>
      </c>
      <c r="AO652" s="93" t="str">
        <f t="shared" si="251"/>
        <v>o</v>
      </c>
      <c r="AP652" s="94" t="str">
        <f t="shared" si="245"/>
        <v/>
      </c>
      <c r="AQ652" s="54">
        <v>0</v>
      </c>
      <c r="AR652" s="214">
        <f t="shared" si="246"/>
        <v>0</v>
      </c>
      <c r="AS652" s="214">
        <f t="shared" si="252"/>
        <v>0</v>
      </c>
      <c r="AT652" s="282">
        <f t="shared" si="253"/>
        <v>7.85</v>
      </c>
      <c r="AU652" s="268">
        <f>IF(F652&gt;0,RevisedCalcs!$AB$53*F652,"")</f>
        <v>0.47412746016358487</v>
      </c>
      <c r="AV652" s="268" t="str">
        <f>IF(AU652&lt;&gt;"","",SUMIFS(RevisedCalcs!$AF$6:$BN$6,RevisedCalcs!$AF$4:$BN$4,"&lt;="&amp;AT652)/10^3*VLOOKUP(AK652,RevisedCalcs!$AE$65:$AJ$72,6,FALSE))</f>
        <v/>
      </c>
      <c r="AW652" s="270" t="str">
        <f ca="1">IF(AU652="","",IF(AR652=1,-AU652*OFFSET(RevisedCalcs!$AD$79,0,MATCH(E651*24*60,RevisedCalcs!$AE$80:$AI$80,1)),""))</f>
        <v/>
      </c>
      <c r="AX652" s="268">
        <f t="shared" ca="1" si="254"/>
        <v>0.47412746016358487</v>
      </c>
    </row>
    <row r="653" spans="1:50" x14ac:dyDescent="0.3">
      <c r="A653" s="41" t="s">
        <v>888</v>
      </c>
      <c r="B653" s="42">
        <v>27</v>
      </c>
      <c r="C653" s="68" t="s">
        <v>281</v>
      </c>
      <c r="D653" s="95">
        <v>38678.533333333333</v>
      </c>
      <c r="E653" s="96">
        <v>1.7222222222222222E-2</v>
      </c>
      <c r="F653" s="41">
        <v>2.2999999999999998</v>
      </c>
      <c r="G653" s="41">
        <v>3</v>
      </c>
      <c r="H653" s="97">
        <v>0.22857638888672227</v>
      </c>
      <c r="I653" s="98" t="s">
        <v>911</v>
      </c>
      <c r="J653" s="99">
        <v>329.15</v>
      </c>
      <c r="K653" s="100">
        <v>40504.533333333333</v>
      </c>
      <c r="L653" s="46">
        <v>24.8</v>
      </c>
      <c r="M653" s="101">
        <v>38678.536805555559</v>
      </c>
      <c r="N653" s="102">
        <v>-7.1</v>
      </c>
      <c r="O653" s="46">
        <v>24.8</v>
      </c>
      <c r="P653" s="57">
        <v>-7.1</v>
      </c>
      <c r="Q653" s="50">
        <v>5.4858333333333329</v>
      </c>
      <c r="R653" s="103">
        <v>24.8</v>
      </c>
      <c r="S653" s="104">
        <v>22.175820162269936</v>
      </c>
      <c r="T653" s="57">
        <v>176</v>
      </c>
      <c r="U653" s="105"/>
      <c r="V653" s="57">
        <v>31.9</v>
      </c>
      <c r="W653" s="57">
        <f t="shared" si="234"/>
        <v>9.7241798377300626</v>
      </c>
      <c r="X653" s="86">
        <f t="shared" si="235"/>
        <v>23.023240000000001</v>
      </c>
      <c r="Y653" s="86" t="str">
        <f t="shared" si="236"/>
        <v/>
      </c>
      <c r="Z653" s="44">
        <f t="shared" si="237"/>
        <v>0</v>
      </c>
      <c r="AA653" s="44" t="str">
        <f t="shared" si="238"/>
        <v>o</v>
      </c>
      <c r="AB653" s="89">
        <f t="shared" si="239"/>
        <v>54.92324</v>
      </c>
      <c r="AC653" s="89">
        <f t="shared" si="239"/>
        <v>1.6525600000000003</v>
      </c>
      <c r="AD653" s="44">
        <f t="shared" si="240"/>
        <v>1</v>
      </c>
      <c r="AE653" s="44">
        <v>2.7</v>
      </c>
      <c r="AF653" s="87">
        <f t="shared" si="247"/>
        <v>0</v>
      </c>
      <c r="AG653" s="44">
        <f t="shared" si="248"/>
        <v>0</v>
      </c>
      <c r="AH653" s="90">
        <f t="shared" si="241"/>
        <v>15.075820162269936</v>
      </c>
      <c r="AI653" s="91">
        <f t="shared" si="249"/>
        <v>47.823239999999998</v>
      </c>
      <c r="AJ653" s="82">
        <f t="shared" si="242"/>
        <v>-5.4474399999999994</v>
      </c>
      <c r="AK653" s="271">
        <f t="shared" si="250"/>
        <v>106</v>
      </c>
      <c r="AL653" s="271">
        <f>VLOOKUP(AK653,RevisedCalcs!$AE$65:$AJ$72,2,FALSE)</f>
        <v>240</v>
      </c>
      <c r="AM653" s="92" t="str">
        <f t="shared" si="243"/>
        <v>-10 to 0</v>
      </c>
      <c r="AN653" s="93">
        <f t="shared" si="244"/>
        <v>0</v>
      </c>
      <c r="AO653" s="93" t="str">
        <f t="shared" si="251"/>
        <v>o</v>
      </c>
      <c r="AP653" s="94" t="str">
        <f t="shared" si="245"/>
        <v/>
      </c>
      <c r="AQ653" s="54">
        <v>0</v>
      </c>
      <c r="AR653" s="214">
        <f t="shared" si="246"/>
        <v>0</v>
      </c>
      <c r="AS653" s="214">
        <f t="shared" si="252"/>
        <v>0</v>
      </c>
      <c r="AT653" s="282">
        <f t="shared" si="253"/>
        <v>24.8</v>
      </c>
      <c r="AU653" s="268">
        <f>IF(F653&gt;0,RevisedCalcs!$AB$53*F653,"")</f>
        <v>0.32073328187536621</v>
      </c>
      <c r="AV653" s="268" t="str">
        <f>IF(AU653&lt;&gt;"","",SUMIFS(RevisedCalcs!$AF$6:$BN$6,RevisedCalcs!$AF$4:$BN$4,"&lt;="&amp;AT653)/10^3*VLOOKUP(AK653,RevisedCalcs!$AE$65:$AJ$72,6,FALSE))</f>
        <v/>
      </c>
      <c r="AW653" s="270" t="str">
        <f ca="1">IF(AU653="","",IF(AR653=1,-AU653*OFFSET(RevisedCalcs!$AD$79,0,MATCH(E652*24*60,RevisedCalcs!$AE$80:$AI$80,1)),""))</f>
        <v/>
      </c>
      <c r="AX653" s="268">
        <f t="shared" ca="1" si="254"/>
        <v>0.32073328187536621</v>
      </c>
    </row>
    <row r="654" spans="1:50" x14ac:dyDescent="0.3">
      <c r="A654" s="41" t="s">
        <v>888</v>
      </c>
      <c r="B654" s="42">
        <v>28</v>
      </c>
      <c r="C654" s="68" t="s">
        <v>283</v>
      </c>
      <c r="D654" s="95">
        <v>38678.56527777778</v>
      </c>
      <c r="E654" s="96">
        <v>1.5891203703703703E-2</v>
      </c>
      <c r="F654" s="41">
        <v>3.2</v>
      </c>
      <c r="G654" s="41">
        <v>3</v>
      </c>
      <c r="H654" s="97">
        <v>1.4722222222189885E-2</v>
      </c>
      <c r="I654" s="98" t="s">
        <v>912</v>
      </c>
      <c r="J654" s="99">
        <v>21.2</v>
      </c>
      <c r="K654" s="100">
        <v>40504.56527777778</v>
      </c>
      <c r="L654" s="46">
        <v>156.19999999999999</v>
      </c>
      <c r="M654" s="101">
        <v>38678.578472222223</v>
      </c>
      <c r="N654" s="102">
        <v>-8</v>
      </c>
      <c r="O654" s="46">
        <v>156.19999999999999</v>
      </c>
      <c r="P654" s="57">
        <v>-8</v>
      </c>
      <c r="Q654" s="50">
        <v>0.35333333333333333</v>
      </c>
      <c r="R654" s="103">
        <v>156.19999999999999</v>
      </c>
      <c r="S654" s="104">
        <v>160.60819962011155</v>
      </c>
      <c r="T654" s="57">
        <v>177.8</v>
      </c>
      <c r="U654" s="105"/>
      <c r="V654" s="57">
        <v>164.2</v>
      </c>
      <c r="W654" s="57">
        <f t="shared" si="234"/>
        <v>3.5918003798884399</v>
      </c>
      <c r="X654" s="86">
        <f t="shared" si="235"/>
        <v>108.83179999999999</v>
      </c>
      <c r="Y654" s="86" t="str">
        <f t="shared" si="236"/>
        <v/>
      </c>
      <c r="Z654" s="44">
        <f t="shared" si="237"/>
        <v>0</v>
      </c>
      <c r="AA654" s="44" t="str">
        <f t="shared" si="238"/>
        <v>o</v>
      </c>
      <c r="AB654" s="89">
        <f t="shared" si="239"/>
        <v>55.368199999999995</v>
      </c>
      <c r="AC654" s="89">
        <f t="shared" si="239"/>
        <v>1.8952</v>
      </c>
      <c r="AD654" s="44">
        <f t="shared" si="240"/>
        <v>1</v>
      </c>
      <c r="AE654" s="44">
        <v>2.7</v>
      </c>
      <c r="AF654" s="87">
        <f t="shared" si="247"/>
        <v>0</v>
      </c>
      <c r="AG654" s="44">
        <f t="shared" si="248"/>
        <v>0</v>
      </c>
      <c r="AH654" s="90">
        <f t="shared" si="241"/>
        <v>152.60819962011155</v>
      </c>
      <c r="AI654" s="91">
        <f t="shared" si="249"/>
        <v>47.368199999999995</v>
      </c>
      <c r="AJ654" s="82">
        <f t="shared" si="242"/>
        <v>-6.1048</v>
      </c>
      <c r="AK654" s="271">
        <f t="shared" si="250"/>
        <v>102</v>
      </c>
      <c r="AL654" s="271">
        <f>VLOOKUP(AK654,RevisedCalcs!$AE$65:$AJ$72,2,FALSE)</f>
        <v>18</v>
      </c>
      <c r="AM654" s="92" t="str">
        <f t="shared" si="243"/>
        <v>-10 to 0</v>
      </c>
      <c r="AN654" s="93">
        <f t="shared" si="244"/>
        <v>0</v>
      </c>
      <c r="AO654" s="93" t="str">
        <f t="shared" si="251"/>
        <v>o</v>
      </c>
      <c r="AP654" s="94" t="str">
        <f t="shared" si="245"/>
        <v/>
      </c>
      <c r="AQ654" s="54">
        <v>0</v>
      </c>
      <c r="AR654" s="214">
        <f t="shared" si="246"/>
        <v>0</v>
      </c>
      <c r="AS654" s="214">
        <f t="shared" si="252"/>
        <v>0</v>
      </c>
      <c r="AT654" s="282">
        <f t="shared" si="253"/>
        <v>22.883333333333333</v>
      </c>
      <c r="AU654" s="268">
        <f>IF(F654&gt;0,RevisedCalcs!$AB$53*F654,"")</f>
        <v>0.446237609565727</v>
      </c>
      <c r="AV654" s="268" t="str">
        <f>IF(AU654&lt;&gt;"","",SUMIFS(RevisedCalcs!$AF$6:$BN$6,RevisedCalcs!$AF$4:$BN$4,"&lt;="&amp;AT654)/10^3*VLOOKUP(AK654,RevisedCalcs!$AE$65:$AJ$72,6,FALSE))</f>
        <v/>
      </c>
      <c r="AW654" s="270" t="str">
        <f ca="1">IF(AU654="","",IF(AR654=1,-AU654*OFFSET(RevisedCalcs!$AD$79,0,MATCH(E653*24*60,RevisedCalcs!$AE$80:$AI$80,1)),""))</f>
        <v/>
      </c>
      <c r="AX654" s="268">
        <f t="shared" ca="1" si="254"/>
        <v>0.446237609565727</v>
      </c>
    </row>
    <row r="655" spans="1:50" x14ac:dyDescent="0.3">
      <c r="A655" s="41" t="s">
        <v>888</v>
      </c>
      <c r="B655" s="42">
        <v>29</v>
      </c>
      <c r="C655" s="68" t="s">
        <v>285</v>
      </c>
      <c r="D655" s="95">
        <v>38678.637499999997</v>
      </c>
      <c r="E655" s="96">
        <v>1.7835648148148149E-2</v>
      </c>
      <c r="F655" s="41">
        <v>3.7</v>
      </c>
      <c r="G655" s="41">
        <v>3</v>
      </c>
      <c r="H655" s="97">
        <v>5.6331018517084885E-2</v>
      </c>
      <c r="I655" s="98" t="s">
        <v>913</v>
      </c>
      <c r="J655" s="99">
        <v>81.11666666666666</v>
      </c>
      <c r="K655" s="100">
        <v>40504.637499999997</v>
      </c>
      <c r="L655" s="46">
        <v>96.8</v>
      </c>
      <c r="M655" s="101">
        <v>38678.620138888888</v>
      </c>
      <c r="N655" s="102">
        <v>-5.0999999999999996</v>
      </c>
      <c r="O655" s="46">
        <v>96.8</v>
      </c>
      <c r="P655" s="57">
        <v>-5.0999999999999996</v>
      </c>
      <c r="Q655" s="50">
        <v>1.3519444444444444</v>
      </c>
      <c r="R655" s="103">
        <v>96.8</v>
      </c>
      <c r="S655" s="104">
        <v>108.71081730138756</v>
      </c>
      <c r="T655" s="57">
        <v>177.8</v>
      </c>
      <c r="U655" s="105"/>
      <c r="V655" s="57">
        <v>101.89999999999999</v>
      </c>
      <c r="W655" s="57">
        <f t="shared" si="234"/>
        <v>6.8108173013875728</v>
      </c>
      <c r="X655" s="86">
        <f t="shared" si="235"/>
        <v>47.965559999999996</v>
      </c>
      <c r="Y655" s="86" t="str">
        <f t="shared" si="236"/>
        <v/>
      </c>
      <c r="Z655" s="44">
        <f t="shared" si="237"/>
        <v>0</v>
      </c>
      <c r="AA655" s="44" t="str">
        <f t="shared" si="238"/>
        <v>o</v>
      </c>
      <c r="AB655" s="89">
        <f t="shared" si="239"/>
        <v>53.934439999999995</v>
      </c>
      <c r="AC655" s="89">
        <f t="shared" si="239"/>
        <v>1.1133599999999997</v>
      </c>
      <c r="AD655" s="44">
        <f t="shared" si="240"/>
        <v>1</v>
      </c>
      <c r="AE655" s="44">
        <v>2.7</v>
      </c>
      <c r="AF655" s="87">
        <f t="shared" si="247"/>
        <v>0</v>
      </c>
      <c r="AG655" s="44">
        <f t="shared" si="248"/>
        <v>0</v>
      </c>
      <c r="AH655" s="90">
        <f t="shared" si="241"/>
        <v>103.61081730138757</v>
      </c>
      <c r="AI655" s="91">
        <f t="shared" si="249"/>
        <v>48.834439999999994</v>
      </c>
      <c r="AJ655" s="82">
        <f t="shared" si="242"/>
        <v>-3.98664</v>
      </c>
      <c r="AK655" s="271">
        <f t="shared" si="250"/>
        <v>104</v>
      </c>
      <c r="AL655" s="271">
        <f>VLOOKUP(AK655,RevisedCalcs!$AE$65:$AJ$72,2,FALSE)</f>
        <v>75</v>
      </c>
      <c r="AM655" s="92" t="str">
        <f t="shared" si="243"/>
        <v>-10 to 0</v>
      </c>
      <c r="AN655" s="93">
        <f t="shared" si="244"/>
        <v>0</v>
      </c>
      <c r="AO655" s="93" t="str">
        <f t="shared" si="251"/>
        <v>o</v>
      </c>
      <c r="AP655" s="94" t="str">
        <f t="shared" si="245"/>
        <v/>
      </c>
      <c r="AQ655" s="54">
        <v>0</v>
      </c>
      <c r="AR655" s="214">
        <f t="shared" si="246"/>
        <v>0</v>
      </c>
      <c r="AS655" s="214">
        <f t="shared" si="252"/>
        <v>0</v>
      </c>
      <c r="AT655" s="282">
        <f t="shared" si="253"/>
        <v>25.683333333333334</v>
      </c>
      <c r="AU655" s="268">
        <f>IF(F655&gt;0,RevisedCalcs!$AB$53*F655,"")</f>
        <v>0.51596223606037184</v>
      </c>
      <c r="AV655" s="268" t="str">
        <f>IF(AU655&lt;&gt;"","",SUMIFS(RevisedCalcs!$AF$6:$BN$6,RevisedCalcs!$AF$4:$BN$4,"&lt;="&amp;AT655)/10^3*VLOOKUP(AK655,RevisedCalcs!$AE$65:$AJ$72,6,FALSE))</f>
        <v/>
      </c>
      <c r="AW655" s="270" t="str">
        <f ca="1">IF(AU655="","",IF(AR655=1,-AU655*OFFSET(RevisedCalcs!$AD$79,0,MATCH(E654*24*60,RevisedCalcs!$AE$80:$AI$80,1)),""))</f>
        <v/>
      </c>
      <c r="AX655" s="268">
        <f t="shared" ca="1" si="254"/>
        <v>0.51596223606037184</v>
      </c>
    </row>
    <row r="656" spans="1:50" x14ac:dyDescent="0.3">
      <c r="A656" s="41" t="s">
        <v>888</v>
      </c>
      <c r="B656" s="42">
        <v>30</v>
      </c>
      <c r="C656" s="68" t="s">
        <v>287</v>
      </c>
      <c r="D656" s="95">
        <v>38678.685416666667</v>
      </c>
      <c r="E656" s="96">
        <v>5.8796296296296296E-3</v>
      </c>
      <c r="F656" s="41">
        <v>3.5</v>
      </c>
      <c r="G656" s="41">
        <v>3</v>
      </c>
      <c r="H656" s="97">
        <v>3.0081018521741498E-2</v>
      </c>
      <c r="I656" s="98" t="s">
        <v>914</v>
      </c>
      <c r="J656" s="99">
        <v>43.31666666666667</v>
      </c>
      <c r="K656" s="100">
        <v>40504.685416666667</v>
      </c>
      <c r="L656" s="46">
        <v>132.80000000000001</v>
      </c>
      <c r="M656" s="101">
        <v>38678.695138888892</v>
      </c>
      <c r="N656" s="102">
        <v>-2.2000000000000002</v>
      </c>
      <c r="O656" s="46">
        <v>132.80000000000001</v>
      </c>
      <c r="P656" s="57">
        <v>-2.2000000000000002</v>
      </c>
      <c r="Q656" s="50">
        <v>0.7219444444444445</v>
      </c>
      <c r="R656" s="103">
        <v>132.80000000000001</v>
      </c>
      <c r="S656" s="104">
        <v>136.33865941083258</v>
      </c>
      <c r="T656" s="57">
        <v>177.8</v>
      </c>
      <c r="U656" s="105"/>
      <c r="V656" s="57">
        <v>135</v>
      </c>
      <c r="W656" s="57">
        <f t="shared" si="234"/>
        <v>1.3386594108325767</v>
      </c>
      <c r="X656" s="86">
        <f t="shared" si="235"/>
        <v>82.499319999999997</v>
      </c>
      <c r="Y656" s="86" t="str">
        <f t="shared" si="236"/>
        <v/>
      </c>
      <c r="Z656" s="44">
        <f t="shared" si="237"/>
        <v>0</v>
      </c>
      <c r="AA656" s="44" t="str">
        <f t="shared" si="238"/>
        <v>o</v>
      </c>
      <c r="AB656" s="89">
        <f t="shared" si="239"/>
        <v>52.500680000000003</v>
      </c>
      <c r="AC656" s="89">
        <f t="shared" si="239"/>
        <v>0.33151999999999981</v>
      </c>
      <c r="AD656" s="44">
        <f t="shared" si="240"/>
        <v>1</v>
      </c>
      <c r="AE656" s="44">
        <v>2.7</v>
      </c>
      <c r="AF656" s="87">
        <f t="shared" si="247"/>
        <v>0</v>
      </c>
      <c r="AG656" s="44">
        <f t="shared" si="248"/>
        <v>0</v>
      </c>
      <c r="AH656" s="90">
        <f t="shared" si="241"/>
        <v>134.13865941083259</v>
      </c>
      <c r="AI656" s="91">
        <f t="shared" si="249"/>
        <v>50.30068</v>
      </c>
      <c r="AJ656" s="82">
        <f t="shared" si="242"/>
        <v>-1.8684800000000004</v>
      </c>
      <c r="AK656" s="271">
        <f t="shared" si="250"/>
        <v>103</v>
      </c>
      <c r="AL656" s="271">
        <f>VLOOKUP(AK656,RevisedCalcs!$AE$65:$AJ$72,2,FALSE)</f>
        <v>45</v>
      </c>
      <c r="AM656" s="92" t="str">
        <f t="shared" si="243"/>
        <v>-10 to 0</v>
      </c>
      <c r="AN656" s="93">
        <f t="shared" si="244"/>
        <v>0</v>
      </c>
      <c r="AO656" s="93" t="str">
        <f t="shared" si="251"/>
        <v>o</v>
      </c>
      <c r="AP656" s="94" t="str">
        <f t="shared" si="245"/>
        <v/>
      </c>
      <c r="AQ656" s="54">
        <v>0</v>
      </c>
      <c r="AR656" s="214">
        <f t="shared" si="246"/>
        <v>0</v>
      </c>
      <c r="AS656" s="214">
        <f t="shared" si="252"/>
        <v>0</v>
      </c>
      <c r="AT656" s="282">
        <f t="shared" si="253"/>
        <v>8.4666666666666668</v>
      </c>
      <c r="AU656" s="268">
        <f>IF(F656&gt;0,RevisedCalcs!$AB$53*F656,"")</f>
        <v>0.48807238546251386</v>
      </c>
      <c r="AV656" s="268" t="str">
        <f>IF(AU656&lt;&gt;"","",SUMIFS(RevisedCalcs!$AF$6:$BN$6,RevisedCalcs!$AF$4:$BN$4,"&lt;="&amp;AT656)/10^3*VLOOKUP(AK656,RevisedCalcs!$AE$65:$AJ$72,6,FALSE))</f>
        <v/>
      </c>
      <c r="AW656" s="270" t="str">
        <f ca="1">IF(AU656="","",IF(AR656=1,-AU656*OFFSET(RevisedCalcs!$AD$79,0,MATCH(E655*24*60,RevisedCalcs!$AE$80:$AI$80,1)),""))</f>
        <v/>
      </c>
      <c r="AX656" s="268">
        <f t="shared" ca="1" si="254"/>
        <v>0.48807238546251386</v>
      </c>
    </row>
    <row r="657" spans="1:50" x14ac:dyDescent="0.3">
      <c r="A657" s="41" t="s">
        <v>888</v>
      </c>
      <c r="B657" s="42">
        <v>31</v>
      </c>
      <c r="C657" s="68" t="s">
        <v>289</v>
      </c>
      <c r="D657" s="95">
        <v>38678.697222222225</v>
      </c>
      <c r="E657" s="96">
        <v>1.3356481481481483E-2</v>
      </c>
      <c r="F657" s="41">
        <v>10.1</v>
      </c>
      <c r="G657" s="41">
        <v>3</v>
      </c>
      <c r="H657" s="97">
        <v>5.9259259287500754E-3</v>
      </c>
      <c r="I657" s="98" t="s">
        <v>915</v>
      </c>
      <c r="J657" s="99">
        <v>8.5333333333333332</v>
      </c>
      <c r="K657" s="100">
        <v>40504.697222222225</v>
      </c>
      <c r="L657" s="46">
        <v>177.8</v>
      </c>
      <c r="M657" s="101">
        <v>38678.695138888892</v>
      </c>
      <c r="N657" s="102">
        <v>-2.2000000000000002</v>
      </c>
      <c r="O657" s="46">
        <v>177.8</v>
      </c>
      <c r="P657" s="57">
        <v>-2.2000000000000002</v>
      </c>
      <c r="Q657" s="50">
        <v>0.14222222222222222</v>
      </c>
      <c r="R657" s="103">
        <v>177.8</v>
      </c>
      <c r="S657" s="104">
        <v>170.41346526530981</v>
      </c>
      <c r="T657" s="57">
        <v>177.8</v>
      </c>
      <c r="U657" s="105"/>
      <c r="V657" s="57">
        <v>180</v>
      </c>
      <c r="W657" s="57">
        <f t="shared" si="234"/>
        <v>9.5865347346901899</v>
      </c>
      <c r="X657" s="86">
        <f t="shared" si="235"/>
        <v>127.49932</v>
      </c>
      <c r="Y657" s="86" t="str">
        <f t="shared" si="236"/>
        <v/>
      </c>
      <c r="Z657" s="44">
        <f t="shared" si="237"/>
        <v>0</v>
      </c>
      <c r="AA657" s="44" t="str">
        <f t="shared" si="238"/>
        <v>o</v>
      </c>
      <c r="AB657" s="89">
        <f t="shared" si="239"/>
        <v>52.500680000000003</v>
      </c>
      <c r="AC657" s="89">
        <f t="shared" si="239"/>
        <v>0.33151999999999981</v>
      </c>
      <c r="AD657" s="44">
        <f t="shared" si="240"/>
        <v>1</v>
      </c>
      <c r="AE657" s="44">
        <v>2.7</v>
      </c>
      <c r="AF657" s="87">
        <f t="shared" si="247"/>
        <v>0</v>
      </c>
      <c r="AG657" s="44">
        <f t="shared" si="248"/>
        <v>0</v>
      </c>
      <c r="AH657" s="90">
        <f t="shared" si="241"/>
        <v>168.21346526530982</v>
      </c>
      <c r="AI657" s="91">
        <f t="shared" si="249"/>
        <v>50.30068</v>
      </c>
      <c r="AJ657" s="82">
        <f t="shared" si="242"/>
        <v>-1.8684800000000004</v>
      </c>
      <c r="AK657" s="271">
        <f t="shared" si="250"/>
        <v>102</v>
      </c>
      <c r="AL657" s="271">
        <f>VLOOKUP(AK657,RevisedCalcs!$AE$65:$AJ$72,2,FALSE)</f>
        <v>18</v>
      </c>
      <c r="AM657" s="92" t="str">
        <f t="shared" si="243"/>
        <v>-10 to 0</v>
      </c>
      <c r="AN657" s="93">
        <f t="shared" si="244"/>
        <v>0</v>
      </c>
      <c r="AO657" s="93" t="str">
        <f t="shared" si="251"/>
        <v>o</v>
      </c>
      <c r="AP657" s="94" t="str">
        <f t="shared" si="245"/>
        <v/>
      </c>
      <c r="AQ657" s="54">
        <v>0</v>
      </c>
      <c r="AR657" s="214">
        <f t="shared" si="246"/>
        <v>0</v>
      </c>
      <c r="AS657" s="214">
        <f t="shared" si="252"/>
        <v>0</v>
      </c>
      <c r="AT657" s="282">
        <f t="shared" si="253"/>
        <v>19.233333333333334</v>
      </c>
      <c r="AU657" s="268">
        <f>IF(F657&gt;0,RevisedCalcs!$AB$53*F657,"")</f>
        <v>1.4084374551918257</v>
      </c>
      <c r="AV657" s="268" t="str">
        <f>IF(AU657&lt;&gt;"","",SUMIFS(RevisedCalcs!$AF$6:$BN$6,RevisedCalcs!$AF$4:$BN$4,"&lt;="&amp;AT657)/10^3*VLOOKUP(AK657,RevisedCalcs!$AE$65:$AJ$72,6,FALSE))</f>
        <v/>
      </c>
      <c r="AW657" s="270" t="str">
        <f ca="1">IF(AU657="","",IF(AR657=1,-AU657*OFFSET(RevisedCalcs!$AD$79,0,MATCH(E656*24*60,RevisedCalcs!$AE$80:$AI$80,1)),""))</f>
        <v/>
      </c>
      <c r="AX657" s="268">
        <f t="shared" ca="1" si="254"/>
        <v>1.4084374551918257</v>
      </c>
    </row>
    <row r="658" spans="1:50" x14ac:dyDescent="0.3">
      <c r="A658" s="41" t="s">
        <v>888</v>
      </c>
      <c r="B658" s="42">
        <v>32</v>
      </c>
      <c r="C658" s="68" t="s">
        <v>291</v>
      </c>
      <c r="D658" s="95">
        <v>38678.718055555553</v>
      </c>
      <c r="E658" s="96">
        <v>1.064814814814815E-2</v>
      </c>
      <c r="F658" s="41">
        <v>8.8000000000000007</v>
      </c>
      <c r="G658" s="41">
        <v>3</v>
      </c>
      <c r="H658" s="97">
        <v>7.4768518461496569E-3</v>
      </c>
      <c r="I658" s="98" t="s">
        <v>916</v>
      </c>
      <c r="J658" s="99">
        <v>10.766666666666667</v>
      </c>
      <c r="K658" s="100">
        <v>40504.718055555553</v>
      </c>
      <c r="L658" s="46">
        <v>185</v>
      </c>
      <c r="M658" s="101">
        <v>38678.703472222223</v>
      </c>
      <c r="N658" s="102">
        <v>-2</v>
      </c>
      <c r="O658" s="46">
        <v>185</v>
      </c>
      <c r="P658" s="57">
        <v>-2</v>
      </c>
      <c r="Q658" s="50">
        <v>0.17944444444444446</v>
      </c>
      <c r="R658" s="103">
        <v>185</v>
      </c>
      <c r="S658" s="104">
        <v>167.80326329638623</v>
      </c>
      <c r="T658" s="57">
        <v>181.4</v>
      </c>
      <c r="U658" s="105"/>
      <c r="V658" s="57">
        <v>187</v>
      </c>
      <c r="W658" s="57">
        <f t="shared" si="234"/>
        <v>19.196736703613766</v>
      </c>
      <c r="X658" s="86">
        <f t="shared" si="235"/>
        <v>134.59820000000002</v>
      </c>
      <c r="Y658" s="86" t="str">
        <f t="shared" si="236"/>
        <v/>
      </c>
      <c r="Z658" s="44">
        <f t="shared" si="237"/>
        <v>0</v>
      </c>
      <c r="AA658" s="44" t="str">
        <f t="shared" si="238"/>
        <v>o</v>
      </c>
      <c r="AB658" s="89">
        <f t="shared" si="239"/>
        <v>52.401799999999994</v>
      </c>
      <c r="AC658" s="89">
        <f t="shared" si="239"/>
        <v>0.27759999999999985</v>
      </c>
      <c r="AD658" s="44">
        <f t="shared" si="240"/>
        <v>1</v>
      </c>
      <c r="AE658" s="44">
        <v>2.7</v>
      </c>
      <c r="AF658" s="87">
        <f t="shared" si="247"/>
        <v>0</v>
      </c>
      <c r="AG658" s="44">
        <f t="shared" si="248"/>
        <v>0</v>
      </c>
      <c r="AH658" s="90">
        <f t="shared" si="241"/>
        <v>165.80326329638623</v>
      </c>
      <c r="AI658" s="91">
        <f t="shared" si="249"/>
        <v>50.401799999999994</v>
      </c>
      <c r="AJ658" s="82">
        <f t="shared" si="242"/>
        <v>-1.7224000000000002</v>
      </c>
      <c r="AK658" s="271">
        <f t="shared" si="250"/>
        <v>102</v>
      </c>
      <c r="AL658" s="271">
        <f>VLOOKUP(AK658,RevisedCalcs!$AE$65:$AJ$72,2,FALSE)</f>
        <v>18</v>
      </c>
      <c r="AM658" s="92" t="str">
        <f t="shared" si="243"/>
        <v>-10 to 0</v>
      </c>
      <c r="AN658" s="93">
        <f t="shared" si="244"/>
        <v>0</v>
      </c>
      <c r="AO658" s="93" t="str">
        <f t="shared" si="251"/>
        <v>o</v>
      </c>
      <c r="AP658" s="94" t="str">
        <f t="shared" si="245"/>
        <v/>
      </c>
      <c r="AQ658" s="54">
        <v>0</v>
      </c>
      <c r="AR658" s="214">
        <f t="shared" si="246"/>
        <v>0</v>
      </c>
      <c r="AS658" s="214">
        <f t="shared" si="252"/>
        <v>0</v>
      </c>
      <c r="AT658" s="282">
        <f t="shared" si="253"/>
        <v>15.333333333333336</v>
      </c>
      <c r="AU658" s="268">
        <f>IF(F658&gt;0,RevisedCalcs!$AB$53*F658,"")</f>
        <v>1.2271534263057493</v>
      </c>
      <c r="AV658" s="268" t="str">
        <f>IF(AU658&lt;&gt;"","",SUMIFS(RevisedCalcs!$AF$6:$BN$6,RevisedCalcs!$AF$4:$BN$4,"&lt;="&amp;AT658)/10^3*VLOOKUP(AK658,RevisedCalcs!$AE$65:$AJ$72,6,FALSE))</f>
        <v/>
      </c>
      <c r="AW658" s="270" t="str">
        <f ca="1">IF(AU658="","",IF(AR658=1,-AU658*OFFSET(RevisedCalcs!$AD$79,0,MATCH(E657*24*60,RevisedCalcs!$AE$80:$AI$80,1)),""))</f>
        <v/>
      </c>
      <c r="AX658" s="268">
        <f t="shared" ca="1" si="254"/>
        <v>1.2271534263057493</v>
      </c>
    </row>
    <row r="659" spans="1:50" x14ac:dyDescent="0.3">
      <c r="A659" s="41" t="s">
        <v>888</v>
      </c>
      <c r="B659" s="42">
        <v>33</v>
      </c>
      <c r="C659" s="68" t="s">
        <v>293</v>
      </c>
      <c r="D659" s="95">
        <v>38679.306944444441</v>
      </c>
      <c r="E659" s="96">
        <v>3.7847222222222223E-3</v>
      </c>
      <c r="F659" s="41">
        <v>2.2000000000000002</v>
      </c>
      <c r="G659" s="41">
        <v>4</v>
      </c>
      <c r="H659" s="97">
        <v>0.57824074073869269</v>
      </c>
      <c r="I659" s="98" t="s">
        <v>917</v>
      </c>
      <c r="J659" s="99">
        <v>832.66666666666663</v>
      </c>
      <c r="K659" s="100">
        <v>40505.306944444441</v>
      </c>
      <c r="L659" s="46">
        <v>60.8</v>
      </c>
      <c r="M659" s="101">
        <v>38679.286805555559</v>
      </c>
      <c r="N659" s="106">
        <v>1.0000000000000001E-5</v>
      </c>
      <c r="O659" s="46">
        <v>60.8</v>
      </c>
      <c r="P659" s="57">
        <v>0</v>
      </c>
      <c r="Q659" s="50">
        <v>13.877777777777776</v>
      </c>
      <c r="R659" s="103">
        <v>60.8</v>
      </c>
      <c r="S659" s="104">
        <v>0.86964521625313773</v>
      </c>
      <c r="T659" s="57">
        <v>167</v>
      </c>
      <c r="U659" s="105"/>
      <c r="V659" s="86">
        <v>60.8</v>
      </c>
      <c r="W659" s="86">
        <f t="shared" si="234"/>
        <v>59.930354783746857</v>
      </c>
      <c r="X659" s="86">
        <f t="shared" si="235"/>
        <v>9.3870049440000045</v>
      </c>
      <c r="Y659" s="86" t="str">
        <f t="shared" si="236"/>
        <v>Y</v>
      </c>
      <c r="Z659" s="88">
        <f t="shared" si="237"/>
        <v>1</v>
      </c>
      <c r="AA659" s="88" t="str">
        <f t="shared" si="238"/>
        <v>+</v>
      </c>
      <c r="AB659" s="89">
        <f t="shared" si="239"/>
        <v>51.412995055999993</v>
      </c>
      <c r="AC659" s="89">
        <f t="shared" si="239"/>
        <v>-0.26160269600000002</v>
      </c>
      <c r="AD659" s="88">
        <f t="shared" si="240"/>
        <v>1</v>
      </c>
      <c r="AE659" s="88">
        <v>2.7</v>
      </c>
      <c r="AF659" s="87">
        <f t="shared" si="247"/>
        <v>1</v>
      </c>
      <c r="AG659" s="88">
        <f t="shared" si="248"/>
        <v>1</v>
      </c>
      <c r="AH659" s="90">
        <f t="shared" si="241"/>
        <v>0.86964521625313773</v>
      </c>
      <c r="AI659" s="91">
        <f t="shared" si="249"/>
        <v>51.412995055999993</v>
      </c>
      <c r="AJ659" s="82">
        <f t="shared" si="242"/>
        <v>-0.26160269600000002</v>
      </c>
      <c r="AK659" s="271">
        <f t="shared" si="250"/>
        <v>108</v>
      </c>
      <c r="AL659" s="271">
        <f>VLOOKUP(AK659,RevisedCalcs!$AE$65:$AJ$72,2,FALSE)</f>
        <v>720</v>
      </c>
      <c r="AM659" s="92" t="str">
        <f t="shared" si="243"/>
        <v>0 to 10</v>
      </c>
      <c r="AN659" s="93">
        <f t="shared" si="244"/>
        <v>1</v>
      </c>
      <c r="AO659" s="93" t="str">
        <f t="shared" si="251"/>
        <v>+</v>
      </c>
      <c r="AP659" s="94" t="str">
        <f t="shared" si="245"/>
        <v/>
      </c>
      <c r="AQ659" s="54">
        <v>0</v>
      </c>
      <c r="AR659" s="214">
        <f t="shared" si="246"/>
        <v>0</v>
      </c>
      <c r="AS659" s="214">
        <f t="shared" si="252"/>
        <v>0</v>
      </c>
      <c r="AT659" s="282">
        <f t="shared" si="253"/>
        <v>5.45</v>
      </c>
      <c r="AU659" s="268">
        <f>IF(F659&gt;0,RevisedCalcs!$AB$53*F659,"")</f>
        <v>0.30678835657643733</v>
      </c>
      <c r="AV659" s="268" t="str">
        <f>IF(AU659&lt;&gt;"","",SUMIFS(RevisedCalcs!$AF$6:$BN$6,RevisedCalcs!$AF$4:$BN$4,"&lt;="&amp;AT659)/10^3*VLOOKUP(AK659,RevisedCalcs!$AE$65:$AJ$72,6,FALSE))</f>
        <v/>
      </c>
      <c r="AW659" s="270" t="str">
        <f ca="1">IF(AU659="","",IF(AR659=1,-AU659*OFFSET(RevisedCalcs!$AD$79,0,MATCH(E658*24*60,RevisedCalcs!$AE$80:$AI$80,1)),""))</f>
        <v/>
      </c>
      <c r="AX659" s="268">
        <f t="shared" ca="1" si="254"/>
        <v>0.30678835657643733</v>
      </c>
    </row>
    <row r="660" spans="1:50" x14ac:dyDescent="0.3">
      <c r="A660" s="41" t="s">
        <v>888</v>
      </c>
      <c r="B660" s="42">
        <v>34</v>
      </c>
      <c r="C660" s="68" t="s">
        <v>295</v>
      </c>
      <c r="D660" s="95">
        <v>38679.53125</v>
      </c>
      <c r="E660" s="96">
        <v>1.6064814814814813E-2</v>
      </c>
      <c r="F660" s="41">
        <v>2.2999999999999998</v>
      </c>
      <c r="G660" s="41">
        <v>4</v>
      </c>
      <c r="H660" s="97">
        <v>0.22052083333983319</v>
      </c>
      <c r="I660" s="98" t="s">
        <v>918</v>
      </c>
      <c r="J660" s="99">
        <v>317.55</v>
      </c>
      <c r="K660" s="100">
        <v>40505.53125</v>
      </c>
      <c r="L660" s="46">
        <v>24.8</v>
      </c>
      <c r="M660" s="101">
        <v>38679.536805555559</v>
      </c>
      <c r="N660" s="102">
        <v>1</v>
      </c>
      <c r="O660" s="46">
        <v>24.8</v>
      </c>
      <c r="P660" s="57">
        <v>1</v>
      </c>
      <c r="Q660" s="50">
        <v>5.2925000000000004</v>
      </c>
      <c r="R660" s="103">
        <v>24.8</v>
      </c>
      <c r="S660" s="104">
        <v>21.657577234399032</v>
      </c>
      <c r="T660" s="57">
        <v>176</v>
      </c>
      <c r="U660" s="105"/>
      <c r="V660" s="57">
        <v>23.8</v>
      </c>
      <c r="W660" s="57">
        <f t="shared" si="234"/>
        <v>2.1424227656009691</v>
      </c>
      <c r="X660" s="86">
        <f t="shared" si="235"/>
        <v>27.118599999999997</v>
      </c>
      <c r="Y660" s="86" t="str">
        <f t="shared" si="236"/>
        <v/>
      </c>
      <c r="Z660" s="44">
        <f t="shared" si="237"/>
        <v>0</v>
      </c>
      <c r="AA660" s="44" t="str">
        <f t="shared" si="238"/>
        <v>o</v>
      </c>
      <c r="AB660" s="89">
        <f t="shared" si="239"/>
        <v>50.918599999999998</v>
      </c>
      <c r="AC660" s="89">
        <f t="shared" si="239"/>
        <v>-0.53119999999999989</v>
      </c>
      <c r="AD660" s="44">
        <f t="shared" si="240"/>
        <v>0</v>
      </c>
      <c r="AE660" s="44">
        <v>2.7</v>
      </c>
      <c r="AF660" s="87">
        <f t="shared" si="247"/>
        <v>0</v>
      </c>
      <c r="AG660" s="44">
        <f t="shared" si="248"/>
        <v>0</v>
      </c>
      <c r="AH660" s="90">
        <f t="shared" si="241"/>
        <v>22.657577234399032</v>
      </c>
      <c r="AI660" s="91">
        <f t="shared" si="249"/>
        <v>51.918599999999998</v>
      </c>
      <c r="AJ660" s="82">
        <f t="shared" si="242"/>
        <v>0.46880000000000011</v>
      </c>
      <c r="AK660" s="271">
        <f t="shared" si="250"/>
        <v>106</v>
      </c>
      <c r="AL660" s="271">
        <f>VLOOKUP(AK660,RevisedCalcs!$AE$65:$AJ$72,2,FALSE)</f>
        <v>240</v>
      </c>
      <c r="AM660" s="92" t="str">
        <f t="shared" si="243"/>
        <v>0 to 10</v>
      </c>
      <c r="AN660" s="93">
        <f t="shared" si="244"/>
        <v>0</v>
      </c>
      <c r="AO660" s="93" t="str">
        <f t="shared" si="251"/>
        <v>o</v>
      </c>
      <c r="AP660" s="94" t="str">
        <f t="shared" si="245"/>
        <v/>
      </c>
      <c r="AQ660" s="54">
        <v>0</v>
      </c>
      <c r="AR660" s="214">
        <f t="shared" si="246"/>
        <v>0</v>
      </c>
      <c r="AS660" s="214">
        <f t="shared" si="252"/>
        <v>0</v>
      </c>
      <c r="AT660" s="282">
        <f t="shared" si="253"/>
        <v>23.133333333333333</v>
      </c>
      <c r="AU660" s="268">
        <f>IF(F660&gt;0,RevisedCalcs!$AB$53*F660,"")</f>
        <v>0.32073328187536621</v>
      </c>
      <c r="AV660" s="268" t="str">
        <f>IF(AU660&lt;&gt;"","",SUMIFS(RevisedCalcs!$AF$6:$BN$6,RevisedCalcs!$AF$4:$BN$4,"&lt;="&amp;AT660)/10^3*VLOOKUP(AK660,RevisedCalcs!$AE$65:$AJ$72,6,FALSE))</f>
        <v/>
      </c>
      <c r="AW660" s="270" t="str">
        <f ca="1">IF(AU660="","",IF(AR660=1,-AU660*OFFSET(RevisedCalcs!$AD$79,0,MATCH(E659*24*60,RevisedCalcs!$AE$80:$AI$80,1)),""))</f>
        <v/>
      </c>
      <c r="AX660" s="268">
        <f t="shared" ca="1" si="254"/>
        <v>0.32073328187536621</v>
      </c>
    </row>
    <row r="661" spans="1:50" x14ac:dyDescent="0.3">
      <c r="A661" s="41" t="s">
        <v>888</v>
      </c>
      <c r="B661" s="42">
        <v>35</v>
      </c>
      <c r="C661" s="68" t="s">
        <v>297</v>
      </c>
      <c r="D661" s="95">
        <v>38679.563888888886</v>
      </c>
      <c r="E661" s="96">
        <v>1.1782407407407406E-2</v>
      </c>
      <c r="F661" s="41">
        <v>2.9</v>
      </c>
      <c r="G661" s="41">
        <v>4</v>
      </c>
      <c r="H661" s="97">
        <v>1.657407407037681E-2</v>
      </c>
      <c r="I661" s="98" t="s">
        <v>919</v>
      </c>
      <c r="J661" s="99">
        <v>23.866666666666667</v>
      </c>
      <c r="K661" s="100">
        <v>40505.563888888886</v>
      </c>
      <c r="L661" s="46">
        <v>156.19999999999999</v>
      </c>
      <c r="M661" s="101">
        <v>38679.578472222223</v>
      </c>
      <c r="N661" s="102">
        <v>1.4</v>
      </c>
      <c r="O661" s="46">
        <v>156.19999999999999</v>
      </c>
      <c r="P661" s="57">
        <v>1.4</v>
      </c>
      <c r="Q661" s="50">
        <v>0.39777777777777779</v>
      </c>
      <c r="R661" s="103">
        <v>156.19999999999999</v>
      </c>
      <c r="S661" s="104">
        <v>149.81884459153068</v>
      </c>
      <c r="T661" s="57">
        <v>179.6</v>
      </c>
      <c r="U661" s="105"/>
      <c r="V661" s="57">
        <v>154.79999999999998</v>
      </c>
      <c r="W661" s="57">
        <f t="shared" si="234"/>
        <v>4.9811554084693057</v>
      </c>
      <c r="X661" s="86">
        <f t="shared" si="235"/>
        <v>104.07915999999999</v>
      </c>
      <c r="Y661" s="86" t="str">
        <f t="shared" si="236"/>
        <v/>
      </c>
      <c r="Z661" s="44">
        <f t="shared" si="237"/>
        <v>0</v>
      </c>
      <c r="AA661" s="44" t="str">
        <f t="shared" si="238"/>
        <v>o</v>
      </c>
      <c r="AB661" s="89">
        <f t="shared" si="239"/>
        <v>50.720839999999995</v>
      </c>
      <c r="AC661" s="89">
        <f t="shared" si="239"/>
        <v>-0.63904000000000005</v>
      </c>
      <c r="AD661" s="44">
        <f t="shared" si="240"/>
        <v>1</v>
      </c>
      <c r="AE661" s="44">
        <v>2.7</v>
      </c>
      <c r="AF661" s="87">
        <f t="shared" si="247"/>
        <v>0</v>
      </c>
      <c r="AG661" s="44">
        <f t="shared" si="248"/>
        <v>0</v>
      </c>
      <c r="AH661" s="90">
        <f t="shared" si="241"/>
        <v>151.21884459153068</v>
      </c>
      <c r="AI661" s="91">
        <f t="shared" si="249"/>
        <v>52.120839999999994</v>
      </c>
      <c r="AJ661" s="82">
        <f t="shared" si="242"/>
        <v>0.76095999999999986</v>
      </c>
      <c r="AK661" s="271">
        <f t="shared" si="250"/>
        <v>102</v>
      </c>
      <c r="AL661" s="271">
        <f>VLOOKUP(AK661,RevisedCalcs!$AE$65:$AJ$72,2,FALSE)</f>
        <v>18</v>
      </c>
      <c r="AM661" s="92" t="str">
        <f t="shared" si="243"/>
        <v>0 to 10</v>
      </c>
      <c r="AN661" s="93">
        <f t="shared" si="244"/>
        <v>0</v>
      </c>
      <c r="AO661" s="93" t="str">
        <f t="shared" si="251"/>
        <v>o</v>
      </c>
      <c r="AP661" s="94" t="str">
        <f t="shared" si="245"/>
        <v/>
      </c>
      <c r="AQ661" s="54">
        <v>0</v>
      </c>
      <c r="AR661" s="214">
        <f t="shared" si="246"/>
        <v>0</v>
      </c>
      <c r="AS661" s="214">
        <f t="shared" si="252"/>
        <v>0</v>
      </c>
      <c r="AT661" s="282">
        <f t="shared" si="253"/>
        <v>16.966666666666665</v>
      </c>
      <c r="AU661" s="268">
        <f>IF(F661&gt;0,RevisedCalcs!$AB$53*F661,"")</f>
        <v>0.40440283366894003</v>
      </c>
      <c r="AV661" s="268" t="str">
        <f>IF(AU661&lt;&gt;"","",SUMIFS(RevisedCalcs!$AF$6:$BN$6,RevisedCalcs!$AF$4:$BN$4,"&lt;="&amp;AT661)/10^3*VLOOKUP(AK661,RevisedCalcs!$AE$65:$AJ$72,6,FALSE))</f>
        <v/>
      </c>
      <c r="AW661" s="270" t="str">
        <f ca="1">IF(AU661="","",IF(AR661=1,-AU661*OFFSET(RevisedCalcs!$AD$79,0,MATCH(E660*24*60,RevisedCalcs!$AE$80:$AI$80,1)),""))</f>
        <v/>
      </c>
      <c r="AX661" s="268">
        <f t="shared" ca="1" si="254"/>
        <v>0.40440283366894003</v>
      </c>
    </row>
    <row r="662" spans="1:50" x14ac:dyDescent="0.3">
      <c r="A662" s="41" t="s">
        <v>920</v>
      </c>
      <c r="B662" s="42">
        <v>2</v>
      </c>
      <c r="C662" s="68" t="s">
        <v>232</v>
      </c>
      <c r="D662" s="95">
        <v>38684.486111111109</v>
      </c>
      <c r="E662" s="96">
        <v>1.6828703703703703E-2</v>
      </c>
      <c r="F662" s="41">
        <v>12.8</v>
      </c>
      <c r="G662" s="41">
        <v>2</v>
      </c>
      <c r="H662" s="97">
        <v>1.5162037016125396E-3</v>
      </c>
      <c r="I662" s="98" t="s">
        <v>921</v>
      </c>
      <c r="J662" s="99">
        <v>2.1833333333333331</v>
      </c>
      <c r="K662" s="100">
        <v>40510.486111111109</v>
      </c>
      <c r="L662" s="46">
        <v>170.6</v>
      </c>
      <c r="M662" s="101">
        <v>38684.495138888888</v>
      </c>
      <c r="N662" s="102">
        <v>-29.9</v>
      </c>
      <c r="O662" s="46">
        <v>170.6</v>
      </c>
      <c r="P662" s="57">
        <v>-29.9</v>
      </c>
      <c r="Q662" s="50">
        <v>3.6388888888888887E-2</v>
      </c>
      <c r="R662" s="103">
        <v>170.6</v>
      </c>
      <c r="S662" s="104">
        <v>196.43648804853899</v>
      </c>
      <c r="T662" s="57">
        <v>185</v>
      </c>
      <c r="U662" s="105"/>
      <c r="V662" s="57">
        <v>200.5</v>
      </c>
      <c r="W662" s="57">
        <f t="shared" si="234"/>
        <v>4.0635119514610096</v>
      </c>
      <c r="X662" s="86">
        <f t="shared" si="235"/>
        <v>134.30444</v>
      </c>
      <c r="Y662" s="86" t="str">
        <f t="shared" si="236"/>
        <v/>
      </c>
      <c r="Z662" s="44">
        <f t="shared" si="237"/>
        <v>0</v>
      </c>
      <c r="AA662" s="44" t="str">
        <f t="shared" si="238"/>
        <v>o</v>
      </c>
      <c r="AB662" s="89">
        <f t="shared" si="239"/>
        <v>66.19556</v>
      </c>
      <c r="AC662" s="89">
        <f t="shared" si="239"/>
        <v>7.799439999999997</v>
      </c>
      <c r="AD662" s="44">
        <f t="shared" si="240"/>
        <v>1</v>
      </c>
      <c r="AE662" s="44">
        <v>3.3</v>
      </c>
      <c r="AF662" s="87">
        <f t="shared" si="247"/>
        <v>0</v>
      </c>
      <c r="AG662" s="44">
        <f t="shared" si="248"/>
        <v>0</v>
      </c>
      <c r="AH662" s="90">
        <f t="shared" si="241"/>
        <v>166.53648804853898</v>
      </c>
      <c r="AI662" s="91">
        <f t="shared" si="249"/>
        <v>36.295560000000002</v>
      </c>
      <c r="AJ662" s="82">
        <f t="shared" si="242"/>
        <v>-22.100560000000002</v>
      </c>
      <c r="AK662" s="271">
        <f t="shared" si="250"/>
        <v>101</v>
      </c>
      <c r="AL662" s="271">
        <f>VLOOKUP(AK662,RevisedCalcs!$AE$65:$AJ$72,2,FALSE)</f>
        <v>3</v>
      </c>
      <c r="AM662" s="92" t="str">
        <f t="shared" si="243"/>
        <v>&lt;-20</v>
      </c>
      <c r="AN662" s="93">
        <f t="shared" si="244"/>
        <v>0</v>
      </c>
      <c r="AO662" s="93" t="str">
        <f t="shared" si="251"/>
        <v>o</v>
      </c>
      <c r="AP662" s="94" t="str">
        <f t="shared" si="245"/>
        <v/>
      </c>
      <c r="AQ662" s="54">
        <v>0</v>
      </c>
      <c r="AR662" s="214">
        <f t="shared" si="246"/>
        <v>0</v>
      </c>
      <c r="AS662" s="214">
        <f t="shared" si="252"/>
        <v>0</v>
      </c>
      <c r="AT662" s="282">
        <f t="shared" si="253"/>
        <v>24.233333333333331</v>
      </c>
      <c r="AU662" s="268">
        <f>IF(F662&gt;0,RevisedCalcs!$AB$53*F662,"")</f>
        <v>1.784950438262908</v>
      </c>
      <c r="AV662" s="268" t="str">
        <f>IF(AU662&lt;&gt;"","",SUMIFS(RevisedCalcs!$AF$6:$BN$6,RevisedCalcs!$AF$4:$BN$4,"&lt;="&amp;AT662)/10^3*VLOOKUP(AK662,RevisedCalcs!$AE$65:$AJ$72,6,FALSE))</f>
        <v/>
      </c>
      <c r="AW662" s="270" t="str">
        <f ca="1">IF(AU662="","",IF(AR662=1,-AU662*OFFSET(RevisedCalcs!$AD$79,0,MATCH(E661*24*60,RevisedCalcs!$AE$80:$AI$80,1)),""))</f>
        <v/>
      </c>
      <c r="AX662" s="268">
        <f t="shared" ca="1" si="254"/>
        <v>1.784950438262908</v>
      </c>
    </row>
    <row r="663" spans="1:50" x14ac:dyDescent="0.3">
      <c r="A663" s="41" t="s">
        <v>920</v>
      </c>
      <c r="B663" s="42">
        <v>3</v>
      </c>
      <c r="C663" s="68" t="s">
        <v>234</v>
      </c>
      <c r="D663" s="95">
        <v>38684.534722222219</v>
      </c>
      <c r="E663" s="96">
        <v>2.7037037037037037E-2</v>
      </c>
      <c r="F663" s="41">
        <v>12.2</v>
      </c>
      <c r="G663" s="41">
        <v>2</v>
      </c>
      <c r="H663" s="97">
        <v>3.178240740817273E-2</v>
      </c>
      <c r="I663" s="98" t="s">
        <v>922</v>
      </c>
      <c r="J663" s="99">
        <v>45.766666666666666</v>
      </c>
      <c r="K663" s="100">
        <v>40510.534722222219</v>
      </c>
      <c r="L663" s="46">
        <v>131</v>
      </c>
      <c r="M663" s="101">
        <v>38684.536805555559</v>
      </c>
      <c r="N663" s="102">
        <v>-26</v>
      </c>
      <c r="O663" s="46">
        <v>131</v>
      </c>
      <c r="P663" s="57">
        <v>-26</v>
      </c>
      <c r="Q663" s="50">
        <v>0.76277777777777778</v>
      </c>
      <c r="R663" s="103">
        <v>131</v>
      </c>
      <c r="S663" s="104">
        <v>165.95201924220848</v>
      </c>
      <c r="T663" s="57">
        <v>176</v>
      </c>
      <c r="U663" s="105"/>
      <c r="V663" s="57">
        <v>157</v>
      </c>
      <c r="W663" s="57">
        <f t="shared" si="234"/>
        <v>8.952019242208479</v>
      </c>
      <c r="X663" s="86">
        <f t="shared" si="235"/>
        <v>92.732600000000005</v>
      </c>
      <c r="Y663" s="86" t="str">
        <f t="shared" si="236"/>
        <v/>
      </c>
      <c r="Z663" s="44">
        <f t="shared" si="237"/>
        <v>0</v>
      </c>
      <c r="AA663" s="44" t="str">
        <f t="shared" si="238"/>
        <v>o</v>
      </c>
      <c r="AB663" s="89">
        <f t="shared" si="239"/>
        <v>64.267399999999995</v>
      </c>
      <c r="AC663" s="89">
        <f t="shared" si="239"/>
        <v>6.7479999999999976</v>
      </c>
      <c r="AD663" s="44">
        <f t="shared" si="240"/>
        <v>1</v>
      </c>
      <c r="AE663" s="44">
        <v>3.3</v>
      </c>
      <c r="AF663" s="87">
        <f t="shared" si="247"/>
        <v>0</v>
      </c>
      <c r="AG663" s="44">
        <f t="shared" si="248"/>
        <v>0</v>
      </c>
      <c r="AH663" s="90">
        <f t="shared" si="241"/>
        <v>139.95201924220848</v>
      </c>
      <c r="AI663" s="91">
        <f t="shared" si="249"/>
        <v>38.267399999999995</v>
      </c>
      <c r="AJ663" s="82">
        <f t="shared" si="242"/>
        <v>-19.252000000000002</v>
      </c>
      <c r="AK663" s="271">
        <f t="shared" si="250"/>
        <v>103</v>
      </c>
      <c r="AL663" s="271">
        <f>VLOOKUP(AK663,RevisedCalcs!$AE$65:$AJ$72,2,FALSE)</f>
        <v>45</v>
      </c>
      <c r="AM663" s="92" t="str">
        <f t="shared" si="243"/>
        <v>&lt;-20</v>
      </c>
      <c r="AN663" s="93">
        <f t="shared" si="244"/>
        <v>0</v>
      </c>
      <c r="AO663" s="93" t="str">
        <f t="shared" si="251"/>
        <v>o</v>
      </c>
      <c r="AP663" s="94" t="str">
        <f t="shared" si="245"/>
        <v/>
      </c>
      <c r="AQ663" s="54">
        <v>0</v>
      </c>
      <c r="AR663" s="214">
        <f t="shared" si="246"/>
        <v>0</v>
      </c>
      <c r="AS663" s="214">
        <f t="shared" si="252"/>
        <v>0</v>
      </c>
      <c r="AT663" s="282">
        <f t="shared" si="253"/>
        <v>38.93333333333333</v>
      </c>
      <c r="AU663" s="268">
        <f>IF(F663&gt;0,RevisedCalcs!$AB$53*F663,"")</f>
        <v>1.7012808864693338</v>
      </c>
      <c r="AV663" s="268" t="str">
        <f>IF(AU663&lt;&gt;"","",SUMIFS(RevisedCalcs!$AF$6:$BN$6,RevisedCalcs!$AF$4:$BN$4,"&lt;="&amp;AT663)/10^3*VLOOKUP(AK663,RevisedCalcs!$AE$65:$AJ$72,6,FALSE))</f>
        <v/>
      </c>
      <c r="AW663" s="270" t="str">
        <f ca="1">IF(AU663="","",IF(AR663=1,-AU663*OFFSET(RevisedCalcs!$AD$79,0,MATCH(E662*24*60,RevisedCalcs!$AE$80:$AI$80,1)),""))</f>
        <v/>
      </c>
      <c r="AX663" s="268">
        <f t="shared" ca="1" si="254"/>
        <v>1.7012808864693338</v>
      </c>
    </row>
    <row r="664" spans="1:50" x14ac:dyDescent="0.3">
      <c r="A664" s="41" t="s">
        <v>920</v>
      </c>
      <c r="B664" s="42">
        <v>4</v>
      </c>
      <c r="C664" s="68" t="s">
        <v>236</v>
      </c>
      <c r="D664" s="95">
        <v>38684.649305555555</v>
      </c>
      <c r="E664" s="96">
        <v>2.8576388888888887E-2</v>
      </c>
      <c r="F664" s="41">
        <v>13.8</v>
      </c>
      <c r="G664" s="41">
        <v>2</v>
      </c>
      <c r="H664" s="97">
        <v>8.7546296301297843E-2</v>
      </c>
      <c r="I664" s="98" t="s">
        <v>923</v>
      </c>
      <c r="J664" s="99">
        <v>126.06666666666666</v>
      </c>
      <c r="K664" s="100">
        <v>40510.649305555555</v>
      </c>
      <c r="L664" s="46">
        <v>68</v>
      </c>
      <c r="M664" s="101">
        <v>38684.661805555559</v>
      </c>
      <c r="N664" s="102">
        <v>-20.9</v>
      </c>
      <c r="O664" s="46">
        <v>68</v>
      </c>
      <c r="P664" s="57">
        <v>-20.9</v>
      </c>
      <c r="Q664" s="50">
        <v>2.1011111111111109</v>
      </c>
      <c r="R664" s="103">
        <v>68</v>
      </c>
      <c r="S664" s="104">
        <v>101.61227408931953</v>
      </c>
      <c r="T664" s="57">
        <v>185</v>
      </c>
      <c r="U664" s="105"/>
      <c r="V664" s="57">
        <v>88.9</v>
      </c>
      <c r="W664" s="57">
        <f t="shared" si="234"/>
        <v>12.712274089319521</v>
      </c>
      <c r="X664" s="86">
        <f t="shared" si="235"/>
        <v>27.154040000000009</v>
      </c>
      <c r="Y664" s="86" t="str">
        <f t="shared" si="236"/>
        <v/>
      </c>
      <c r="Z664" s="44">
        <f t="shared" si="237"/>
        <v>0</v>
      </c>
      <c r="AA664" s="44" t="str">
        <f t="shared" si="238"/>
        <v>o</v>
      </c>
      <c r="AB664" s="89">
        <f t="shared" si="239"/>
        <v>61.745959999999997</v>
      </c>
      <c r="AC664" s="89">
        <f t="shared" si="239"/>
        <v>5.3730399999999996</v>
      </c>
      <c r="AD664" s="44">
        <f t="shared" si="240"/>
        <v>1</v>
      </c>
      <c r="AE664" s="44">
        <v>3.3</v>
      </c>
      <c r="AF664" s="87">
        <f t="shared" si="247"/>
        <v>0</v>
      </c>
      <c r="AG664" s="44">
        <f t="shared" si="248"/>
        <v>0</v>
      </c>
      <c r="AH664" s="90">
        <f t="shared" si="241"/>
        <v>80.712274089319521</v>
      </c>
      <c r="AI664" s="91">
        <f t="shared" si="249"/>
        <v>40.845959999999998</v>
      </c>
      <c r="AJ664" s="82">
        <f t="shared" si="242"/>
        <v>-15.526959999999999</v>
      </c>
      <c r="AK664" s="271">
        <f t="shared" si="250"/>
        <v>106</v>
      </c>
      <c r="AL664" s="271">
        <f>VLOOKUP(AK664,RevisedCalcs!$AE$65:$AJ$72,2,FALSE)</f>
        <v>240</v>
      </c>
      <c r="AM664" s="92" t="str">
        <f t="shared" si="243"/>
        <v>&lt;-20</v>
      </c>
      <c r="AN664" s="93">
        <f t="shared" si="244"/>
        <v>0</v>
      </c>
      <c r="AO664" s="93" t="str">
        <f t="shared" si="251"/>
        <v>o</v>
      </c>
      <c r="AP664" s="94" t="str">
        <f t="shared" si="245"/>
        <v/>
      </c>
      <c r="AQ664" s="54">
        <v>0</v>
      </c>
      <c r="AR664" s="214">
        <f t="shared" si="246"/>
        <v>0</v>
      </c>
      <c r="AS664" s="214">
        <f t="shared" si="252"/>
        <v>0</v>
      </c>
      <c r="AT664" s="282">
        <f t="shared" si="253"/>
        <v>41.15</v>
      </c>
      <c r="AU664" s="268">
        <f>IF(F664&gt;0,RevisedCalcs!$AB$53*F664,"")</f>
        <v>1.9243996912521977</v>
      </c>
      <c r="AV664" s="268" t="str">
        <f>IF(AU664&lt;&gt;"","",SUMIFS(RevisedCalcs!$AF$6:$BN$6,RevisedCalcs!$AF$4:$BN$4,"&lt;="&amp;AT664)/10^3*VLOOKUP(AK664,RevisedCalcs!$AE$65:$AJ$72,6,FALSE))</f>
        <v/>
      </c>
      <c r="AW664" s="270" t="str">
        <f ca="1">IF(AU664="","",IF(AR664=1,-AU664*OFFSET(RevisedCalcs!$AD$79,0,MATCH(E663*24*60,RevisedCalcs!$AE$80:$AI$80,1)),""))</f>
        <v/>
      </c>
      <c r="AX664" s="268">
        <f t="shared" ca="1" si="254"/>
        <v>1.9243996912521977</v>
      </c>
    </row>
    <row r="665" spans="1:50" x14ac:dyDescent="0.3">
      <c r="A665" s="194" t="s">
        <v>920</v>
      </c>
      <c r="B665" s="205">
        <v>5</v>
      </c>
      <c r="C665" s="206" t="s">
        <v>238</v>
      </c>
      <c r="D665" s="207">
        <v>38685.355555555558</v>
      </c>
      <c r="E665" s="208">
        <v>1.3958333333333335E-2</v>
      </c>
      <c r="F665" s="194">
        <v>0</v>
      </c>
      <c r="G665" s="194">
        <v>3</v>
      </c>
      <c r="H665" s="195">
        <v>0.67767361111327773</v>
      </c>
      <c r="I665" s="196" t="s">
        <v>924</v>
      </c>
      <c r="J665" s="197">
        <v>975.85</v>
      </c>
      <c r="K665" s="209">
        <v>40511.355555555558</v>
      </c>
      <c r="L665" s="199">
        <v>64.400000000000006</v>
      </c>
      <c r="M665" s="101">
        <v>38685.370138888888</v>
      </c>
      <c r="N665" s="200">
        <v>-4</v>
      </c>
      <c r="O665" s="199">
        <v>64.400000000000006</v>
      </c>
      <c r="P665" s="201">
        <v>-4</v>
      </c>
      <c r="Q665" s="202">
        <v>16.264166666666668</v>
      </c>
      <c r="R665" s="203">
        <v>64.400000000000006</v>
      </c>
      <c r="S665" s="204">
        <v>1.1286235385341676</v>
      </c>
      <c r="T665" s="201">
        <v>141.80000000000001</v>
      </c>
      <c r="U665" s="105"/>
      <c r="V665" s="86">
        <v>68.400000000000006</v>
      </c>
      <c r="W665" s="86">
        <f t="shared" si="234"/>
        <v>67.271376461465834</v>
      </c>
      <c r="X665" s="86">
        <f t="shared" si="235"/>
        <v>15.009400000000007</v>
      </c>
      <c r="Y665" s="86" t="str">
        <f t="shared" si="236"/>
        <v>Y</v>
      </c>
      <c r="Z665" s="88">
        <f t="shared" si="237"/>
        <v>1</v>
      </c>
      <c r="AA665" s="88" t="str">
        <f t="shared" si="238"/>
        <v>+</v>
      </c>
      <c r="AB665" s="89">
        <f t="shared" si="239"/>
        <v>53.390599999999999</v>
      </c>
      <c r="AC665" s="89">
        <f t="shared" si="239"/>
        <v>0.81679999999999975</v>
      </c>
      <c r="AD665" s="88">
        <f t="shared" si="240"/>
        <v>1</v>
      </c>
      <c r="AE665" s="88">
        <v>3.3</v>
      </c>
      <c r="AF665" s="87">
        <f t="shared" si="247"/>
        <v>1</v>
      </c>
      <c r="AG665" s="88">
        <f t="shared" si="248"/>
        <v>1</v>
      </c>
      <c r="AH665" s="90">
        <f t="shared" si="241"/>
        <v>-2.8713764614658324</v>
      </c>
      <c r="AI665" s="91">
        <f t="shared" si="249"/>
        <v>49.390599999999999</v>
      </c>
      <c r="AJ665" s="82">
        <f t="shared" si="242"/>
        <v>-3.1832000000000003</v>
      </c>
      <c r="AK665" s="271">
        <f t="shared" si="250"/>
        <v>108</v>
      </c>
      <c r="AL665" s="271">
        <f>VLOOKUP(AK665,RevisedCalcs!$AE$65:$AJ$72,2,FALSE)</f>
        <v>720</v>
      </c>
      <c r="AM665" s="92" t="str">
        <f t="shared" si="243"/>
        <v>-10 to 0</v>
      </c>
      <c r="AN665" s="93">
        <f t="shared" si="244"/>
        <v>1</v>
      </c>
      <c r="AO665" s="93" t="str">
        <f t="shared" si="251"/>
        <v>+</v>
      </c>
      <c r="AP665" s="94" t="str">
        <f t="shared" si="245"/>
        <v/>
      </c>
      <c r="AQ665" s="224">
        <v>1</v>
      </c>
      <c r="AR665" s="214">
        <f t="shared" si="246"/>
        <v>0</v>
      </c>
      <c r="AS665" s="214">
        <f t="shared" si="252"/>
        <v>1</v>
      </c>
      <c r="AT665" s="282">
        <f t="shared" si="253"/>
        <v>20.100000000000001</v>
      </c>
      <c r="AU665" s="268" t="str">
        <f>IF(F665&gt;0,RevisedCalcs!$AB$53*F665,"")</f>
        <v/>
      </c>
      <c r="AV665" s="268">
        <f>IF(AU665&lt;&gt;"","",SUMIFS(RevisedCalcs!$AF$6:$BN$6,RevisedCalcs!$AF$4:$BN$4,"&lt;="&amp;AT665)/10^3*VLOOKUP(AK665,RevisedCalcs!$AE$65:$AJ$72,6,FALSE))</f>
        <v>0.6487115335294259</v>
      </c>
      <c r="AW665" s="270" t="str">
        <f ca="1">IF(AU665="","",IF(AR665=1,-AU665*OFFSET(RevisedCalcs!$AD$79,0,MATCH(E664*24*60,RevisedCalcs!$AE$80:$AI$80,1)),""))</f>
        <v/>
      </c>
      <c r="AX665" s="268">
        <f t="shared" ca="1" si="254"/>
        <v>0.6487115335294259</v>
      </c>
    </row>
    <row r="666" spans="1:50" x14ac:dyDescent="0.3">
      <c r="A666" s="41" t="s">
        <v>920</v>
      </c>
      <c r="B666" s="42">
        <v>6</v>
      </c>
      <c r="C666" s="68" t="s">
        <v>240</v>
      </c>
      <c r="D666" s="95">
        <v>38685.380555555559</v>
      </c>
      <c r="E666" s="96">
        <v>9.8611111111111104E-3</v>
      </c>
      <c r="F666" s="41">
        <v>4.3</v>
      </c>
      <c r="G666" s="41">
        <v>3</v>
      </c>
      <c r="H666" s="97">
        <v>1.1041666664823424E-2</v>
      </c>
      <c r="I666" s="98" t="s">
        <v>925</v>
      </c>
      <c r="J666" s="99">
        <v>15.9</v>
      </c>
      <c r="K666" s="100">
        <v>40511.380555555559</v>
      </c>
      <c r="L666" s="46">
        <v>176</v>
      </c>
      <c r="M666" s="101">
        <v>38685.370138888888</v>
      </c>
      <c r="N666" s="102">
        <v>-4</v>
      </c>
      <c r="O666" s="46">
        <v>176</v>
      </c>
      <c r="P666" s="57">
        <v>-4</v>
      </c>
      <c r="Q666" s="50">
        <v>0.26500000000000001</v>
      </c>
      <c r="R666" s="103">
        <v>176</v>
      </c>
      <c r="S666" s="104">
        <v>134.12885885038239</v>
      </c>
      <c r="T666" s="57">
        <v>176</v>
      </c>
      <c r="U666" s="105"/>
      <c r="V666" s="57">
        <v>180</v>
      </c>
      <c r="W666" s="57">
        <f t="shared" si="234"/>
        <v>45.871141149617614</v>
      </c>
      <c r="X666" s="86">
        <f t="shared" si="235"/>
        <v>126.60939999999999</v>
      </c>
      <c r="Y666" s="86" t="str">
        <f t="shared" si="236"/>
        <v/>
      </c>
      <c r="Z666" s="44">
        <f t="shared" si="237"/>
        <v>0</v>
      </c>
      <c r="AA666" s="44" t="str">
        <f t="shared" si="238"/>
        <v>o</v>
      </c>
      <c r="AB666" s="89">
        <f t="shared" si="239"/>
        <v>53.390599999999999</v>
      </c>
      <c r="AC666" s="89">
        <f t="shared" si="239"/>
        <v>0.81679999999999975</v>
      </c>
      <c r="AD666" s="44">
        <f t="shared" si="240"/>
        <v>1</v>
      </c>
      <c r="AE666" s="44">
        <v>3.3</v>
      </c>
      <c r="AF666" s="87">
        <f t="shared" si="247"/>
        <v>1</v>
      </c>
      <c r="AG666" s="44">
        <f t="shared" si="248"/>
        <v>0</v>
      </c>
      <c r="AH666" s="90">
        <f t="shared" si="241"/>
        <v>130.12885885038239</v>
      </c>
      <c r="AI666" s="91">
        <f t="shared" si="249"/>
        <v>49.390599999999999</v>
      </c>
      <c r="AJ666" s="82">
        <f t="shared" si="242"/>
        <v>-3.1832000000000003</v>
      </c>
      <c r="AK666" s="271">
        <f t="shared" si="250"/>
        <v>102</v>
      </c>
      <c r="AL666" s="271">
        <f>VLOOKUP(AK666,RevisedCalcs!$AE$65:$AJ$72,2,FALSE)</f>
        <v>18</v>
      </c>
      <c r="AM666" s="92" t="str">
        <f t="shared" si="243"/>
        <v>-10 to 0</v>
      </c>
      <c r="AN666" s="93">
        <f t="shared" si="244"/>
        <v>0</v>
      </c>
      <c r="AO666" s="93" t="str">
        <f t="shared" si="251"/>
        <v>o</v>
      </c>
      <c r="AP666" s="94" t="str">
        <f t="shared" si="245"/>
        <v/>
      </c>
      <c r="AQ666" s="54">
        <v>0</v>
      </c>
      <c r="AR666" s="214">
        <f t="shared" si="246"/>
        <v>1</v>
      </c>
      <c r="AS666" s="214">
        <f t="shared" si="252"/>
        <v>0</v>
      </c>
      <c r="AT666" s="282">
        <f t="shared" si="253"/>
        <v>14.199999999999998</v>
      </c>
      <c r="AU666" s="268">
        <f>IF(F666&gt;0,RevisedCalcs!$AB$53*F666,"")</f>
        <v>0.59963178785394555</v>
      </c>
      <c r="AV666" s="268" t="str">
        <f>IF(AU666&lt;&gt;"","",SUMIFS(RevisedCalcs!$AF$6:$BN$6,RevisedCalcs!$AF$4:$BN$4,"&lt;="&amp;AT666)/10^3*VLOOKUP(AK666,RevisedCalcs!$AE$65:$AJ$72,6,FALSE))</f>
        <v/>
      </c>
      <c r="AW666" s="270">
        <f ca="1">IF(AU666="","",IF(AR666=1,-AU666*OFFSET(RevisedCalcs!$AD$79,0,MATCH(E665*24*60,RevisedCalcs!$AE$80:$AI$80,1)),""))</f>
        <v>-0.22270632961929762</v>
      </c>
      <c r="AX666" s="268">
        <f t="shared" ca="1" si="254"/>
        <v>0.37692545823464796</v>
      </c>
    </row>
    <row r="667" spans="1:50" x14ac:dyDescent="0.3">
      <c r="A667" s="41" t="s">
        <v>920</v>
      </c>
      <c r="B667" s="42">
        <v>7</v>
      </c>
      <c r="C667" s="68" t="s">
        <v>242</v>
      </c>
      <c r="D667" s="95">
        <v>38685.488888888889</v>
      </c>
      <c r="E667" s="96">
        <v>2.7199074074074073E-2</v>
      </c>
      <c r="F667" s="41">
        <v>11.4</v>
      </c>
      <c r="G667" s="41">
        <v>3</v>
      </c>
      <c r="H667" s="97">
        <v>9.8472222220152617E-2</v>
      </c>
      <c r="I667" s="98" t="s">
        <v>926</v>
      </c>
      <c r="J667" s="99">
        <v>141.80000000000001</v>
      </c>
      <c r="K667" s="100">
        <v>40511.488888888889</v>
      </c>
      <c r="L667" s="46">
        <v>69.8</v>
      </c>
      <c r="M667" s="101">
        <v>38685.495138888888</v>
      </c>
      <c r="N667" s="102">
        <v>-0.9</v>
      </c>
      <c r="O667" s="46">
        <v>69.8</v>
      </c>
      <c r="P667" s="57">
        <v>-0.9</v>
      </c>
      <c r="Q667" s="50">
        <v>2.3633333333333337</v>
      </c>
      <c r="R667" s="103">
        <v>69.8</v>
      </c>
      <c r="S667" s="104">
        <v>84.056793373642122</v>
      </c>
      <c r="T667" s="57">
        <v>185</v>
      </c>
      <c r="U667" s="105"/>
      <c r="V667" s="57">
        <v>70.7</v>
      </c>
      <c r="W667" s="57">
        <f t="shared" si="234"/>
        <v>13.35679337364212</v>
      </c>
      <c r="X667" s="86">
        <f t="shared" si="235"/>
        <v>18.842040000000004</v>
      </c>
      <c r="Y667" s="86" t="str">
        <f t="shared" si="236"/>
        <v/>
      </c>
      <c r="Z667" s="44">
        <f t="shared" si="237"/>
        <v>0</v>
      </c>
      <c r="AA667" s="44" t="str">
        <f t="shared" si="238"/>
        <v>o</v>
      </c>
      <c r="AB667" s="89">
        <f t="shared" ref="AB667:AC686" si="255">(AB$3+AB$4*$N667)-$N667</f>
        <v>51.857959999999999</v>
      </c>
      <c r="AC667" s="89">
        <f t="shared" si="255"/>
        <v>-1.8959999999999977E-2</v>
      </c>
      <c r="AD667" s="44">
        <f t="shared" si="240"/>
        <v>1</v>
      </c>
      <c r="AE667" s="44">
        <v>3.3</v>
      </c>
      <c r="AF667" s="87">
        <f t="shared" si="247"/>
        <v>0</v>
      </c>
      <c r="AG667" s="44">
        <f t="shared" si="248"/>
        <v>0</v>
      </c>
      <c r="AH667" s="90">
        <f t="shared" si="241"/>
        <v>83.156793373642117</v>
      </c>
      <c r="AI667" s="91">
        <f t="shared" si="249"/>
        <v>50.95796</v>
      </c>
      <c r="AJ667" s="82">
        <f t="shared" si="242"/>
        <v>-0.91896</v>
      </c>
      <c r="AK667" s="271">
        <f t="shared" si="250"/>
        <v>106</v>
      </c>
      <c r="AL667" s="271">
        <f>VLOOKUP(AK667,RevisedCalcs!$AE$65:$AJ$72,2,FALSE)</f>
        <v>240</v>
      </c>
      <c r="AM667" s="92" t="str">
        <f t="shared" si="243"/>
        <v>-10 to 0</v>
      </c>
      <c r="AN667" s="93">
        <f t="shared" si="244"/>
        <v>0</v>
      </c>
      <c r="AO667" s="93" t="str">
        <f t="shared" si="251"/>
        <v>o</v>
      </c>
      <c r="AP667" s="94" t="str">
        <f t="shared" si="245"/>
        <v/>
      </c>
      <c r="AQ667" s="54">
        <v>0</v>
      </c>
      <c r="AR667" s="214">
        <f t="shared" si="246"/>
        <v>0</v>
      </c>
      <c r="AS667" s="214">
        <f t="shared" si="252"/>
        <v>0</v>
      </c>
      <c r="AT667" s="282">
        <f t="shared" si="253"/>
        <v>39.166666666666664</v>
      </c>
      <c r="AU667" s="268">
        <f>IF(F667&gt;0,RevisedCalcs!$AB$53*F667,"")</f>
        <v>1.5897214840779024</v>
      </c>
      <c r="AV667" s="268" t="str">
        <f>IF(AU667&lt;&gt;"","",SUMIFS(RevisedCalcs!$AF$6:$BN$6,RevisedCalcs!$AF$4:$BN$4,"&lt;="&amp;AT667)/10^3*VLOOKUP(AK667,RevisedCalcs!$AE$65:$AJ$72,6,FALSE))</f>
        <v/>
      </c>
      <c r="AW667" s="270" t="str">
        <f ca="1">IF(AU667="","",IF(AR667=1,-AU667*OFFSET(RevisedCalcs!$AD$79,0,MATCH(E666*24*60,RevisedCalcs!$AE$80:$AI$80,1)),""))</f>
        <v/>
      </c>
      <c r="AX667" s="268">
        <f t="shared" ca="1" si="254"/>
        <v>1.5897214840779024</v>
      </c>
    </row>
    <row r="668" spans="1:50" x14ac:dyDescent="0.3">
      <c r="A668" s="41" t="s">
        <v>920</v>
      </c>
      <c r="B668" s="42">
        <v>8</v>
      </c>
      <c r="C668" s="68" t="s">
        <v>244</v>
      </c>
      <c r="D668" s="95">
        <v>38685.522916666669</v>
      </c>
      <c r="E668" s="96">
        <v>3.9907407407407412E-2</v>
      </c>
      <c r="F668" s="41">
        <v>14.3</v>
      </c>
      <c r="G668" s="41">
        <v>3</v>
      </c>
      <c r="H668" s="97">
        <v>6.8287037065601908E-3</v>
      </c>
      <c r="I668" s="98" t="s">
        <v>927</v>
      </c>
      <c r="J668" s="99">
        <v>9.8333333333333339</v>
      </c>
      <c r="K668" s="100">
        <v>40511.522916666669</v>
      </c>
      <c r="L668" s="46">
        <v>176</v>
      </c>
      <c r="M668" s="101">
        <v>38685.536805555559</v>
      </c>
      <c r="N668" s="106">
        <v>1.0000000000000001E-5</v>
      </c>
      <c r="O668" s="46">
        <v>176</v>
      </c>
      <c r="P668" s="57">
        <v>0</v>
      </c>
      <c r="Q668" s="50">
        <v>0.16388888888888889</v>
      </c>
      <c r="R668" s="103">
        <v>176</v>
      </c>
      <c r="S668" s="104">
        <v>175.69607517555539</v>
      </c>
      <c r="T668" s="57">
        <v>185</v>
      </c>
      <c r="U668" s="105"/>
      <c r="V668" s="57">
        <v>176</v>
      </c>
      <c r="W668" s="57">
        <f t="shared" si="234"/>
        <v>0.30392482444460711</v>
      </c>
      <c r="X668" s="86">
        <f t="shared" si="235"/>
        <v>124.587004944</v>
      </c>
      <c r="Y668" s="86" t="str">
        <f t="shared" si="236"/>
        <v/>
      </c>
      <c r="Z668" s="44">
        <f t="shared" si="237"/>
        <v>0</v>
      </c>
      <c r="AA668" s="44" t="str">
        <f t="shared" si="238"/>
        <v>o</v>
      </c>
      <c r="AB668" s="89">
        <f t="shared" si="255"/>
        <v>51.412995055999993</v>
      </c>
      <c r="AC668" s="89">
        <f t="shared" si="255"/>
        <v>-0.26160269600000002</v>
      </c>
      <c r="AD668" s="44">
        <f t="shared" si="240"/>
        <v>1</v>
      </c>
      <c r="AE668" s="44">
        <v>3.3</v>
      </c>
      <c r="AF668" s="87">
        <f t="shared" si="247"/>
        <v>0</v>
      </c>
      <c r="AG668" s="44">
        <f t="shared" si="248"/>
        <v>0</v>
      </c>
      <c r="AH668" s="90">
        <f t="shared" si="241"/>
        <v>175.69607517555539</v>
      </c>
      <c r="AI668" s="91">
        <f t="shared" si="249"/>
        <v>51.412995055999993</v>
      </c>
      <c r="AJ668" s="82">
        <f t="shared" si="242"/>
        <v>-0.26160269600000002</v>
      </c>
      <c r="AK668" s="271">
        <f t="shared" si="250"/>
        <v>102</v>
      </c>
      <c r="AL668" s="271">
        <f>VLOOKUP(AK668,RevisedCalcs!$AE$65:$AJ$72,2,FALSE)</f>
        <v>18</v>
      </c>
      <c r="AM668" s="92" t="str">
        <f t="shared" si="243"/>
        <v>0 to 10</v>
      </c>
      <c r="AN668" s="93">
        <f t="shared" si="244"/>
        <v>0</v>
      </c>
      <c r="AO668" s="93" t="str">
        <f t="shared" si="251"/>
        <v>o</v>
      </c>
      <c r="AP668" s="94" t="str">
        <f t="shared" si="245"/>
        <v/>
      </c>
      <c r="AQ668" s="54">
        <v>0</v>
      </c>
      <c r="AR668" s="214">
        <f t="shared" si="246"/>
        <v>0</v>
      </c>
      <c r="AS668" s="214">
        <f t="shared" si="252"/>
        <v>0</v>
      </c>
      <c r="AT668" s="282">
        <f t="shared" si="253"/>
        <v>57.466666666666669</v>
      </c>
      <c r="AU668" s="268">
        <f>IF(F668&gt;0,RevisedCalcs!$AB$53*F668,"")</f>
        <v>1.9941243177468424</v>
      </c>
      <c r="AV668" s="268" t="str">
        <f>IF(AU668&lt;&gt;"","",SUMIFS(RevisedCalcs!$AF$6:$BN$6,RevisedCalcs!$AF$4:$BN$4,"&lt;="&amp;AT668)/10^3*VLOOKUP(AK668,RevisedCalcs!$AE$65:$AJ$72,6,FALSE))</f>
        <v/>
      </c>
      <c r="AW668" s="270" t="str">
        <f ca="1">IF(AU668="","",IF(AR668=1,-AU668*OFFSET(RevisedCalcs!$AD$79,0,MATCH(E667*24*60,RevisedCalcs!$AE$80:$AI$80,1)),""))</f>
        <v/>
      </c>
      <c r="AX668" s="268">
        <f t="shared" ca="1" si="254"/>
        <v>1.9941243177468424</v>
      </c>
    </row>
    <row r="669" spans="1:50" x14ac:dyDescent="0.3">
      <c r="A669" s="41" t="s">
        <v>920</v>
      </c>
      <c r="B669" s="42">
        <v>9</v>
      </c>
      <c r="C669" s="68" t="s">
        <v>245</v>
      </c>
      <c r="D669" s="95">
        <v>38685.571527777778</v>
      </c>
      <c r="E669" s="96">
        <v>1.7615740740740741E-2</v>
      </c>
      <c r="F669" s="41">
        <v>6.5</v>
      </c>
      <c r="G669" s="41">
        <v>3</v>
      </c>
      <c r="H669" s="97">
        <v>8.703703701030463E-3</v>
      </c>
      <c r="I669" s="98" t="s">
        <v>928</v>
      </c>
      <c r="J669" s="99">
        <v>12.533333333333333</v>
      </c>
      <c r="K669" s="100">
        <v>40511.571527777778</v>
      </c>
      <c r="L669" s="46">
        <v>174.2</v>
      </c>
      <c r="M669" s="101">
        <v>38685.578472222223</v>
      </c>
      <c r="N669" s="106">
        <v>1.0000000000000001E-5</v>
      </c>
      <c r="O669" s="46">
        <v>174.2</v>
      </c>
      <c r="P669" s="57">
        <v>0</v>
      </c>
      <c r="Q669" s="50">
        <v>0.20888888888888887</v>
      </c>
      <c r="R669" s="103">
        <v>174.2</v>
      </c>
      <c r="S669" s="104">
        <v>173.2243326340494</v>
      </c>
      <c r="T669" s="57">
        <v>186.8</v>
      </c>
      <c r="U669" s="105"/>
      <c r="V669" s="57">
        <v>174.2</v>
      </c>
      <c r="W669" s="57">
        <f t="shared" si="234"/>
        <v>0.97566736595058501</v>
      </c>
      <c r="X669" s="86">
        <f t="shared" si="235"/>
        <v>122.78700494399999</v>
      </c>
      <c r="Y669" s="86" t="str">
        <f t="shared" si="236"/>
        <v/>
      </c>
      <c r="Z669" s="44">
        <f t="shared" si="237"/>
        <v>0</v>
      </c>
      <c r="AA669" s="44" t="str">
        <f t="shared" si="238"/>
        <v>o</v>
      </c>
      <c r="AB669" s="89">
        <f t="shared" si="255"/>
        <v>51.412995055999993</v>
      </c>
      <c r="AC669" s="89">
        <f t="shared" si="255"/>
        <v>-0.26160269600000002</v>
      </c>
      <c r="AD669" s="44">
        <f t="shared" si="240"/>
        <v>1</v>
      </c>
      <c r="AE669" s="44">
        <v>3.3</v>
      </c>
      <c r="AF669" s="87">
        <f t="shared" si="247"/>
        <v>0</v>
      </c>
      <c r="AG669" s="44">
        <f t="shared" si="248"/>
        <v>0</v>
      </c>
      <c r="AH669" s="90">
        <f t="shared" si="241"/>
        <v>173.2243326340494</v>
      </c>
      <c r="AI669" s="91">
        <f t="shared" si="249"/>
        <v>51.412995055999993</v>
      </c>
      <c r="AJ669" s="82">
        <f t="shared" si="242"/>
        <v>-0.26160269600000002</v>
      </c>
      <c r="AK669" s="271">
        <f t="shared" si="250"/>
        <v>102</v>
      </c>
      <c r="AL669" s="271">
        <f>VLOOKUP(AK669,RevisedCalcs!$AE$65:$AJ$72,2,FALSE)</f>
        <v>18</v>
      </c>
      <c r="AM669" s="92" t="str">
        <f t="shared" si="243"/>
        <v>0 to 10</v>
      </c>
      <c r="AN669" s="93">
        <f t="shared" si="244"/>
        <v>0</v>
      </c>
      <c r="AO669" s="93" t="str">
        <f t="shared" si="251"/>
        <v>o</v>
      </c>
      <c r="AP669" s="94" t="str">
        <f t="shared" si="245"/>
        <v/>
      </c>
      <c r="AQ669" s="54">
        <v>0</v>
      </c>
      <c r="AR669" s="214">
        <f t="shared" si="246"/>
        <v>0</v>
      </c>
      <c r="AS669" s="214">
        <f t="shared" si="252"/>
        <v>0</v>
      </c>
      <c r="AT669" s="282">
        <f t="shared" si="253"/>
        <v>25.366666666666667</v>
      </c>
      <c r="AU669" s="268">
        <f>IF(F669&gt;0,RevisedCalcs!$AB$53*F669,"")</f>
        <v>0.90642014443038288</v>
      </c>
      <c r="AV669" s="268" t="str">
        <f>IF(AU669&lt;&gt;"","",SUMIFS(RevisedCalcs!$AF$6:$BN$6,RevisedCalcs!$AF$4:$BN$4,"&lt;="&amp;AT669)/10^3*VLOOKUP(AK669,RevisedCalcs!$AE$65:$AJ$72,6,FALSE))</f>
        <v/>
      </c>
      <c r="AW669" s="270" t="str">
        <f ca="1">IF(AU669="","",IF(AR669=1,-AU669*OFFSET(RevisedCalcs!$AD$79,0,MATCH(E668*24*60,RevisedCalcs!$AE$80:$AI$80,1)),""))</f>
        <v/>
      </c>
      <c r="AX669" s="268">
        <f t="shared" ca="1" si="254"/>
        <v>0.90642014443038288</v>
      </c>
    </row>
    <row r="670" spans="1:50" x14ac:dyDescent="0.3">
      <c r="A670" s="41" t="s">
        <v>920</v>
      </c>
      <c r="B670" s="42">
        <v>10</v>
      </c>
      <c r="C670" s="68" t="s">
        <v>247</v>
      </c>
      <c r="D670" s="95">
        <v>38685.792361111111</v>
      </c>
      <c r="E670" s="96">
        <v>5.9953703703703697E-3</v>
      </c>
      <c r="F670" s="41">
        <v>0.8</v>
      </c>
      <c r="G670" s="41">
        <v>3</v>
      </c>
      <c r="H670" s="97">
        <v>0.20321759259240935</v>
      </c>
      <c r="I670" s="98" t="s">
        <v>929</v>
      </c>
      <c r="J670" s="99">
        <v>292.63333333333333</v>
      </c>
      <c r="K670" s="100">
        <v>40511.792361111111</v>
      </c>
      <c r="L670" s="46">
        <v>41</v>
      </c>
      <c r="M670" s="101">
        <v>38685.786805555559</v>
      </c>
      <c r="N670" s="102">
        <v>1.9</v>
      </c>
      <c r="O670" s="46">
        <v>41</v>
      </c>
      <c r="P670" s="57">
        <v>1.9</v>
      </c>
      <c r="Q670" s="50">
        <v>4.8772222222222217</v>
      </c>
      <c r="R670" s="103">
        <v>41</v>
      </c>
      <c r="S670" s="104">
        <v>39.814418137794213</v>
      </c>
      <c r="T670" s="57">
        <v>140</v>
      </c>
      <c r="U670" s="105"/>
      <c r="V670" s="57">
        <v>39.1</v>
      </c>
      <c r="W670" s="57">
        <f t="shared" si="234"/>
        <v>0.71441813779421182</v>
      </c>
      <c r="X670" s="86">
        <f t="shared" si="235"/>
        <v>11.373639999999995</v>
      </c>
      <c r="Y670" s="86" t="str">
        <f t="shared" si="236"/>
        <v/>
      </c>
      <c r="Z670" s="44">
        <f t="shared" si="237"/>
        <v>0</v>
      </c>
      <c r="AA670" s="44" t="str">
        <f t="shared" si="238"/>
        <v>o</v>
      </c>
      <c r="AB670" s="89">
        <f t="shared" si="255"/>
        <v>50.473639999999996</v>
      </c>
      <c r="AC670" s="89">
        <f t="shared" si="255"/>
        <v>-0.77383999999999986</v>
      </c>
      <c r="AD670" s="44">
        <f t="shared" si="240"/>
        <v>1</v>
      </c>
      <c r="AE670" s="44">
        <v>3.3</v>
      </c>
      <c r="AF670" s="87">
        <f t="shared" si="247"/>
        <v>0</v>
      </c>
      <c r="AG670" s="44">
        <f t="shared" si="248"/>
        <v>0</v>
      </c>
      <c r="AH670" s="90">
        <f t="shared" si="241"/>
        <v>41.714418137794212</v>
      </c>
      <c r="AI670" s="91">
        <f t="shared" si="249"/>
        <v>52.373639999999995</v>
      </c>
      <c r="AJ670" s="82">
        <f t="shared" si="242"/>
        <v>1.12616</v>
      </c>
      <c r="AK670" s="271">
        <f t="shared" si="250"/>
        <v>106</v>
      </c>
      <c r="AL670" s="271">
        <f>VLOOKUP(AK670,RevisedCalcs!$AE$65:$AJ$72,2,FALSE)</f>
        <v>240</v>
      </c>
      <c r="AM670" s="92" t="str">
        <f t="shared" si="243"/>
        <v>0 to 10</v>
      </c>
      <c r="AN670" s="93">
        <f t="shared" si="244"/>
        <v>0</v>
      </c>
      <c r="AO670" s="93" t="str">
        <f t="shared" si="251"/>
        <v>o</v>
      </c>
      <c r="AP670" s="94" t="str">
        <f t="shared" si="245"/>
        <v/>
      </c>
      <c r="AQ670" s="54">
        <v>0</v>
      </c>
      <c r="AR670" s="214">
        <f t="shared" si="246"/>
        <v>0</v>
      </c>
      <c r="AS670" s="214">
        <f t="shared" si="252"/>
        <v>0</v>
      </c>
      <c r="AT670" s="282">
        <f t="shared" si="253"/>
        <v>8.6333333333333329</v>
      </c>
      <c r="AU670" s="268">
        <f>IF(F670&gt;0,RevisedCalcs!$AB$53*F670,"")</f>
        <v>0.11155940239143175</v>
      </c>
      <c r="AV670" s="268" t="str">
        <f>IF(AU670&lt;&gt;"","",SUMIFS(RevisedCalcs!$AF$6:$BN$6,RevisedCalcs!$AF$4:$BN$4,"&lt;="&amp;AT670)/10^3*VLOOKUP(AK670,RevisedCalcs!$AE$65:$AJ$72,6,FALSE))</f>
        <v/>
      </c>
      <c r="AW670" s="270" t="str">
        <f ca="1">IF(AU670="","",IF(AR670=1,-AU670*OFFSET(RevisedCalcs!$AD$79,0,MATCH(E669*24*60,RevisedCalcs!$AE$80:$AI$80,1)),""))</f>
        <v/>
      </c>
      <c r="AX670" s="268">
        <f t="shared" ca="1" si="254"/>
        <v>0.11155940239143175</v>
      </c>
    </row>
    <row r="671" spans="1:50" x14ac:dyDescent="0.3">
      <c r="A671" s="41" t="s">
        <v>920</v>
      </c>
      <c r="B671" s="42">
        <v>11</v>
      </c>
      <c r="C671" s="68" t="s">
        <v>249</v>
      </c>
      <c r="D671" s="95">
        <v>38685.800000000003</v>
      </c>
      <c r="E671" s="96">
        <v>1.2175925925925929E-2</v>
      </c>
      <c r="F671" s="41">
        <v>9.5</v>
      </c>
      <c r="G671" s="41">
        <v>3</v>
      </c>
      <c r="H671" s="97">
        <v>1.643518524360843E-3</v>
      </c>
      <c r="I671" s="98" t="s">
        <v>930</v>
      </c>
      <c r="J671" s="99">
        <v>2.3666666666666667</v>
      </c>
      <c r="K671" s="100">
        <v>40511.800000000003</v>
      </c>
      <c r="L671" s="46">
        <v>140</v>
      </c>
      <c r="M671" s="101">
        <v>38685.80972222222</v>
      </c>
      <c r="N671" s="102">
        <v>3.2</v>
      </c>
      <c r="O671" s="46">
        <v>140</v>
      </c>
      <c r="P671" s="57">
        <v>3.2</v>
      </c>
      <c r="Q671" s="50">
        <v>3.9444444444444442E-2</v>
      </c>
      <c r="R671" s="103">
        <v>140</v>
      </c>
      <c r="S671" s="104">
        <v>135.11158351841621</v>
      </c>
      <c r="T671" s="57">
        <v>185</v>
      </c>
      <c r="U671" s="105"/>
      <c r="V671" s="57">
        <v>136.80000000000001</v>
      </c>
      <c r="W671" s="57">
        <f t="shared" si="234"/>
        <v>1.6884164815838005</v>
      </c>
      <c r="X671" s="86">
        <f t="shared" si="235"/>
        <v>86.969080000000019</v>
      </c>
      <c r="Y671" s="86" t="str">
        <f t="shared" si="236"/>
        <v/>
      </c>
      <c r="Z671" s="44">
        <f t="shared" si="237"/>
        <v>0</v>
      </c>
      <c r="AA671" s="44" t="str">
        <f t="shared" si="238"/>
        <v>o</v>
      </c>
      <c r="AB671" s="89">
        <f t="shared" si="255"/>
        <v>49.830919999999992</v>
      </c>
      <c r="AC671" s="89">
        <f t="shared" si="255"/>
        <v>-1.12432</v>
      </c>
      <c r="AD671" s="44">
        <f t="shared" si="240"/>
        <v>1</v>
      </c>
      <c r="AE671" s="44">
        <v>3.3</v>
      </c>
      <c r="AF671" s="87">
        <f t="shared" si="247"/>
        <v>0</v>
      </c>
      <c r="AG671" s="44">
        <f t="shared" si="248"/>
        <v>0</v>
      </c>
      <c r="AH671" s="90">
        <f t="shared" si="241"/>
        <v>138.3115835184162</v>
      </c>
      <c r="AI671" s="91">
        <f t="shared" si="249"/>
        <v>53.030919999999995</v>
      </c>
      <c r="AJ671" s="82">
        <f t="shared" si="242"/>
        <v>2.0756800000000002</v>
      </c>
      <c r="AK671" s="271">
        <f t="shared" si="250"/>
        <v>101</v>
      </c>
      <c r="AL671" s="271">
        <f>VLOOKUP(AK671,RevisedCalcs!$AE$65:$AJ$72,2,FALSE)</f>
        <v>3</v>
      </c>
      <c r="AM671" s="92" t="str">
        <f t="shared" si="243"/>
        <v>0 to 10</v>
      </c>
      <c r="AN671" s="93">
        <f t="shared" si="244"/>
        <v>0</v>
      </c>
      <c r="AO671" s="93" t="str">
        <f t="shared" si="251"/>
        <v>o</v>
      </c>
      <c r="AP671" s="94" t="str">
        <f t="shared" si="245"/>
        <v/>
      </c>
      <c r="AQ671" s="54">
        <v>0</v>
      </c>
      <c r="AR671" s="214">
        <f t="shared" si="246"/>
        <v>0</v>
      </c>
      <c r="AS671" s="214">
        <f t="shared" si="252"/>
        <v>0</v>
      </c>
      <c r="AT671" s="282">
        <f t="shared" si="253"/>
        <v>17.533333333333335</v>
      </c>
      <c r="AU671" s="268">
        <f>IF(F671&gt;0,RevisedCalcs!$AB$53*F671,"")</f>
        <v>1.3247679033982518</v>
      </c>
      <c r="AV671" s="268" t="str">
        <f>IF(AU671&lt;&gt;"","",SUMIFS(RevisedCalcs!$AF$6:$BN$6,RevisedCalcs!$AF$4:$BN$4,"&lt;="&amp;AT671)/10^3*VLOOKUP(AK671,RevisedCalcs!$AE$65:$AJ$72,6,FALSE))</f>
        <v/>
      </c>
      <c r="AW671" s="270" t="str">
        <f ca="1">IF(AU671="","",IF(AR671=1,-AU671*OFFSET(RevisedCalcs!$AD$79,0,MATCH(E670*24*60,RevisedCalcs!$AE$80:$AI$80,1)),""))</f>
        <v/>
      </c>
      <c r="AX671" s="268">
        <f t="shared" ca="1" si="254"/>
        <v>1.3247679033982518</v>
      </c>
    </row>
    <row r="672" spans="1:50" x14ac:dyDescent="0.3">
      <c r="A672" s="41" t="s">
        <v>920</v>
      </c>
      <c r="B672" s="42">
        <v>12</v>
      </c>
      <c r="C672" s="68" t="s">
        <v>251</v>
      </c>
      <c r="D672" s="95">
        <v>38686.356249999997</v>
      </c>
      <c r="E672" s="96">
        <v>3.6134259259259262E-2</v>
      </c>
      <c r="F672" s="41">
        <v>15.5</v>
      </c>
      <c r="G672" s="41">
        <v>4</v>
      </c>
      <c r="H672" s="97">
        <v>0.54407407406688435</v>
      </c>
      <c r="I672" s="98" t="s">
        <v>931</v>
      </c>
      <c r="J672" s="99">
        <v>783.4666666666667</v>
      </c>
      <c r="K672" s="100">
        <v>40512.356249999997</v>
      </c>
      <c r="L672" s="46">
        <v>12.2</v>
      </c>
      <c r="M672" s="101">
        <v>38686.356249999997</v>
      </c>
      <c r="N672" s="102">
        <v>3.2</v>
      </c>
      <c r="O672" s="46">
        <v>12.2</v>
      </c>
      <c r="P672" s="57">
        <v>3.2</v>
      </c>
      <c r="Q672" s="50">
        <v>13.057777777777778</v>
      </c>
      <c r="R672" s="103">
        <v>12.2</v>
      </c>
      <c r="S672" s="104">
        <v>2.9792918347227628</v>
      </c>
      <c r="T672" s="57">
        <v>179.6</v>
      </c>
      <c r="U672" s="105"/>
      <c r="V672" s="86">
        <v>9</v>
      </c>
      <c r="W672" s="86">
        <f t="shared" si="234"/>
        <v>6.0207081652772372</v>
      </c>
      <c r="X672" s="86">
        <f t="shared" si="235"/>
        <v>40.830919999999992</v>
      </c>
      <c r="Y672" s="86" t="str">
        <f t="shared" si="236"/>
        <v>Y</v>
      </c>
      <c r="Z672" s="88">
        <f t="shared" si="237"/>
        <v>0</v>
      </c>
      <c r="AA672" s="88" t="str">
        <f t="shared" si="238"/>
        <v>o</v>
      </c>
      <c r="AB672" s="89">
        <f t="shared" si="255"/>
        <v>49.830919999999992</v>
      </c>
      <c r="AC672" s="89">
        <f t="shared" si="255"/>
        <v>-1.12432</v>
      </c>
      <c r="AD672" s="88">
        <f t="shared" si="240"/>
        <v>0</v>
      </c>
      <c r="AE672" s="88">
        <v>3.3</v>
      </c>
      <c r="AF672" s="87">
        <f t="shared" si="247"/>
        <v>0</v>
      </c>
      <c r="AG672" s="88">
        <f t="shared" si="248"/>
        <v>1</v>
      </c>
      <c r="AH672" s="90">
        <f t="shared" si="241"/>
        <v>6.179291834722763</v>
      </c>
      <c r="AI672" s="91">
        <f t="shared" si="249"/>
        <v>53.030919999999995</v>
      </c>
      <c r="AJ672" s="82">
        <f t="shared" si="242"/>
        <v>2.0756800000000002</v>
      </c>
      <c r="AK672" s="271">
        <f t="shared" si="250"/>
        <v>108</v>
      </c>
      <c r="AL672" s="271">
        <f>VLOOKUP(AK672,RevisedCalcs!$AE$65:$AJ$72,2,FALSE)</f>
        <v>720</v>
      </c>
      <c r="AM672" s="92" t="str">
        <f t="shared" si="243"/>
        <v>0 to 10</v>
      </c>
      <c r="AN672" s="93">
        <f t="shared" si="244"/>
        <v>0</v>
      </c>
      <c r="AO672" s="93" t="str">
        <f t="shared" si="251"/>
        <v>o</v>
      </c>
      <c r="AP672" s="94" t="str">
        <f t="shared" si="245"/>
        <v/>
      </c>
      <c r="AQ672" s="54">
        <v>0</v>
      </c>
      <c r="AR672" s="214">
        <f t="shared" si="246"/>
        <v>0</v>
      </c>
      <c r="AS672" s="214">
        <f t="shared" si="252"/>
        <v>0</v>
      </c>
      <c r="AT672" s="282">
        <f t="shared" si="253"/>
        <v>52.033333333333339</v>
      </c>
      <c r="AU672" s="268">
        <f>IF(F672&gt;0,RevisedCalcs!$AB$53*F672,"")</f>
        <v>2.1614634213339898</v>
      </c>
      <c r="AV672" s="268" t="str">
        <f>IF(AU672&lt;&gt;"","",SUMIFS(RevisedCalcs!$AF$6:$BN$6,RevisedCalcs!$AF$4:$BN$4,"&lt;="&amp;AT672)/10^3*VLOOKUP(AK672,RevisedCalcs!$AE$65:$AJ$72,6,FALSE))</f>
        <v/>
      </c>
      <c r="AW672" s="270" t="str">
        <f ca="1">IF(AU672="","",IF(AR672=1,-AU672*OFFSET(RevisedCalcs!$AD$79,0,MATCH(E671*24*60,RevisedCalcs!$AE$80:$AI$80,1)),""))</f>
        <v/>
      </c>
      <c r="AX672" s="268">
        <f t="shared" ca="1" si="254"/>
        <v>2.1614634213339898</v>
      </c>
    </row>
    <row r="673" spans="1:50" x14ac:dyDescent="0.3">
      <c r="A673" s="194" t="s">
        <v>920</v>
      </c>
      <c r="B673" s="205">
        <v>13</v>
      </c>
      <c r="C673" s="206" t="s">
        <v>253</v>
      </c>
      <c r="D673" s="207">
        <v>38686.527083333334</v>
      </c>
      <c r="E673" s="208">
        <v>1.2187500000000002E-2</v>
      </c>
      <c r="F673" s="194">
        <v>0</v>
      </c>
      <c r="G673" s="194">
        <v>4</v>
      </c>
      <c r="H673" s="195">
        <v>0.13469907407852588</v>
      </c>
      <c r="I673" s="196" t="s">
        <v>932</v>
      </c>
      <c r="J673" s="197">
        <v>193.96666666666667</v>
      </c>
      <c r="K673" s="209">
        <v>40512.527083333334</v>
      </c>
      <c r="L673" s="199">
        <v>59</v>
      </c>
      <c r="M673" s="101">
        <v>38686.523611111108</v>
      </c>
      <c r="N673" s="200">
        <v>3.2</v>
      </c>
      <c r="O673" s="199">
        <v>59</v>
      </c>
      <c r="P673" s="201">
        <v>3.2</v>
      </c>
      <c r="Q673" s="202">
        <v>3.2327777777777778</v>
      </c>
      <c r="R673" s="203">
        <v>59</v>
      </c>
      <c r="S673" s="204">
        <v>63.7467981951539</v>
      </c>
      <c r="T673" s="201">
        <v>150.80000000000001</v>
      </c>
      <c r="U673" s="105"/>
      <c r="V673" s="57">
        <v>55.8</v>
      </c>
      <c r="W673" s="57">
        <f t="shared" si="234"/>
        <v>7.9467981951539031</v>
      </c>
      <c r="X673" s="86">
        <f t="shared" si="235"/>
        <v>5.9690800000000053</v>
      </c>
      <c r="Y673" s="86" t="str">
        <f t="shared" si="236"/>
        <v/>
      </c>
      <c r="Z673" s="44">
        <f t="shared" si="237"/>
        <v>1</v>
      </c>
      <c r="AA673" s="44" t="str">
        <f t="shared" si="238"/>
        <v>+</v>
      </c>
      <c r="AB673" s="89">
        <f t="shared" si="255"/>
        <v>49.830919999999992</v>
      </c>
      <c r="AC673" s="89">
        <f t="shared" si="255"/>
        <v>-1.12432</v>
      </c>
      <c r="AD673" s="44">
        <f t="shared" si="240"/>
        <v>1</v>
      </c>
      <c r="AE673" s="44">
        <v>3.3</v>
      </c>
      <c r="AF673" s="87">
        <f t="shared" si="247"/>
        <v>0</v>
      </c>
      <c r="AG673" s="44">
        <f t="shared" si="248"/>
        <v>0</v>
      </c>
      <c r="AH673" s="90">
        <f t="shared" si="241"/>
        <v>66.946798195153903</v>
      </c>
      <c r="AI673" s="91">
        <f t="shared" si="249"/>
        <v>53.030919999999995</v>
      </c>
      <c r="AJ673" s="82">
        <f t="shared" si="242"/>
        <v>2.0756800000000002</v>
      </c>
      <c r="AK673" s="271">
        <f t="shared" si="250"/>
        <v>106</v>
      </c>
      <c r="AL673" s="271">
        <f>VLOOKUP(AK673,RevisedCalcs!$AE$65:$AJ$72,2,FALSE)</f>
        <v>240</v>
      </c>
      <c r="AM673" s="92" t="str">
        <f t="shared" si="243"/>
        <v>0 to 10</v>
      </c>
      <c r="AN673" s="93">
        <f t="shared" si="244"/>
        <v>1</v>
      </c>
      <c r="AO673" s="93" t="str">
        <f t="shared" si="251"/>
        <v>+</v>
      </c>
      <c r="AP673" s="94" t="str">
        <f t="shared" si="245"/>
        <v/>
      </c>
      <c r="AQ673" s="224">
        <v>1</v>
      </c>
      <c r="AR673" s="214">
        <f t="shared" si="246"/>
        <v>0</v>
      </c>
      <c r="AS673" s="214">
        <f t="shared" si="252"/>
        <v>1</v>
      </c>
      <c r="AT673" s="282">
        <f t="shared" si="253"/>
        <v>17.55</v>
      </c>
      <c r="AU673" s="268" t="str">
        <f>IF(F673&gt;0,RevisedCalcs!$AB$53*F673,"")</f>
        <v/>
      </c>
      <c r="AV673" s="268">
        <f>IF(AU673&lt;&gt;"","",SUMIFS(RevisedCalcs!$AF$6:$BN$6,RevisedCalcs!$AF$4:$BN$4,"&lt;="&amp;AT673)/10^3*VLOOKUP(AK673,RevisedCalcs!$AE$65:$AJ$72,6,FALSE))</f>
        <v>0.4627015423528768</v>
      </c>
      <c r="AW673" s="270" t="str">
        <f ca="1">IF(AU673="","",IF(AR673=1,-AU673*OFFSET(RevisedCalcs!$AD$79,0,MATCH(E672*24*60,RevisedCalcs!$AE$80:$AI$80,1)),""))</f>
        <v/>
      </c>
      <c r="AX673" s="268">
        <f t="shared" ca="1" si="254"/>
        <v>0.4627015423528768</v>
      </c>
    </row>
    <row r="674" spans="1:50" x14ac:dyDescent="0.3">
      <c r="A674" s="41" t="s">
        <v>920</v>
      </c>
      <c r="B674" s="42">
        <v>14</v>
      </c>
      <c r="C674" s="68" t="s">
        <v>255</v>
      </c>
      <c r="D674" s="95">
        <v>38686.559027777781</v>
      </c>
      <c r="E674" s="96">
        <v>1.7314814814814814E-2</v>
      </c>
      <c r="F674" s="41">
        <v>14.9</v>
      </c>
      <c r="G674" s="41">
        <v>4</v>
      </c>
      <c r="H674" s="97">
        <v>1.9756944449909497E-2</v>
      </c>
      <c r="I674" s="98" t="s">
        <v>933</v>
      </c>
      <c r="J674" s="99">
        <v>28.45</v>
      </c>
      <c r="K674" s="100">
        <v>40512.559027777781</v>
      </c>
      <c r="L674" s="46">
        <v>190.4</v>
      </c>
      <c r="M674" s="101">
        <v>38686.578472222223</v>
      </c>
      <c r="N674" s="102">
        <v>5</v>
      </c>
      <c r="O674" s="46">
        <v>190.4</v>
      </c>
      <c r="P674" s="57">
        <v>5</v>
      </c>
      <c r="Q674" s="50">
        <v>0.47416666666666668</v>
      </c>
      <c r="R674" s="103">
        <v>190.4</v>
      </c>
      <c r="S674" s="104">
        <v>125.58027091690678</v>
      </c>
      <c r="T674" s="57">
        <v>185</v>
      </c>
      <c r="U674" s="105"/>
      <c r="V674" s="57">
        <v>185.4</v>
      </c>
      <c r="W674" s="57">
        <f t="shared" si="234"/>
        <v>59.819729083093222</v>
      </c>
      <c r="X674" s="86">
        <f t="shared" si="235"/>
        <v>136.459</v>
      </c>
      <c r="Y674" s="86" t="str">
        <f t="shared" si="236"/>
        <v/>
      </c>
      <c r="Z674" s="44">
        <f t="shared" si="237"/>
        <v>0</v>
      </c>
      <c r="AA674" s="44" t="str">
        <f t="shared" si="238"/>
        <v>o</v>
      </c>
      <c r="AB674" s="89">
        <f t="shared" si="255"/>
        <v>48.940999999999995</v>
      </c>
      <c r="AC674" s="89">
        <f t="shared" si="255"/>
        <v>-1.6095999999999999</v>
      </c>
      <c r="AD674" s="44">
        <f t="shared" si="240"/>
        <v>1</v>
      </c>
      <c r="AE674" s="44">
        <v>3.3</v>
      </c>
      <c r="AF674" s="87">
        <f t="shared" si="247"/>
        <v>1</v>
      </c>
      <c r="AG674" s="44">
        <f t="shared" si="248"/>
        <v>0</v>
      </c>
      <c r="AH674" s="90">
        <f t="shared" si="241"/>
        <v>130.58027091690678</v>
      </c>
      <c r="AI674" s="91">
        <f t="shared" si="249"/>
        <v>53.940999999999995</v>
      </c>
      <c r="AJ674" s="82">
        <f t="shared" si="242"/>
        <v>3.3904000000000001</v>
      </c>
      <c r="AK674" s="271">
        <f t="shared" si="250"/>
        <v>102</v>
      </c>
      <c r="AL674" s="271">
        <f>VLOOKUP(AK674,RevisedCalcs!$AE$65:$AJ$72,2,FALSE)</f>
        <v>18</v>
      </c>
      <c r="AM674" s="92" t="str">
        <f t="shared" si="243"/>
        <v>0 to 10</v>
      </c>
      <c r="AN674" s="93">
        <f t="shared" si="244"/>
        <v>0</v>
      </c>
      <c r="AO674" s="93" t="str">
        <f t="shared" si="251"/>
        <v>o</v>
      </c>
      <c r="AP674" s="94" t="str">
        <f t="shared" si="245"/>
        <v/>
      </c>
      <c r="AQ674" s="54">
        <v>0</v>
      </c>
      <c r="AR674" s="214">
        <f t="shared" si="246"/>
        <v>1</v>
      </c>
      <c r="AS674" s="214">
        <f t="shared" si="252"/>
        <v>0</v>
      </c>
      <c r="AT674" s="282">
        <f t="shared" si="253"/>
        <v>24.933333333333334</v>
      </c>
      <c r="AU674" s="268">
        <f>IF(F674&gt;0,RevisedCalcs!$AB$53*F674,"")</f>
        <v>2.0777938695404163</v>
      </c>
      <c r="AV674" s="268" t="str">
        <f>IF(AU674&lt;&gt;"","",SUMIFS(RevisedCalcs!$AF$6:$BN$6,RevisedCalcs!$AF$4:$BN$4,"&lt;="&amp;AT674)/10^3*VLOOKUP(AK674,RevisedCalcs!$AE$65:$AJ$72,6,FALSE))</f>
        <v/>
      </c>
      <c r="AW674" s="270">
        <f ca="1">IF(AU674="","",IF(AR674=1,-AU674*OFFSET(RevisedCalcs!$AD$79,0,MATCH(E673*24*60,RevisedCalcs!$AE$80:$AI$80,1)),""))</f>
        <v>-0.77170332821570575</v>
      </c>
      <c r="AX674" s="268">
        <f t="shared" ca="1" si="254"/>
        <v>1.3060905413247106</v>
      </c>
    </row>
    <row r="675" spans="1:50" x14ac:dyDescent="0.3">
      <c r="A675" s="41" t="s">
        <v>920</v>
      </c>
      <c r="B675" s="42">
        <v>15</v>
      </c>
      <c r="C675" s="68" t="s">
        <v>257</v>
      </c>
      <c r="D675" s="95">
        <v>38686.627083333333</v>
      </c>
      <c r="E675" s="96">
        <v>6.0879629629629643E-3</v>
      </c>
      <c r="F675" s="41">
        <v>3</v>
      </c>
      <c r="G675" s="41">
        <v>4</v>
      </c>
      <c r="H675" s="97">
        <v>5.0740740734909195E-2</v>
      </c>
      <c r="I675" s="98" t="s">
        <v>934</v>
      </c>
      <c r="J675" s="99">
        <v>73.066666666666663</v>
      </c>
      <c r="K675" s="100">
        <v>40512.627083333333</v>
      </c>
      <c r="L675" s="46">
        <v>118.4</v>
      </c>
      <c r="M675" s="101">
        <v>38686.620138888888</v>
      </c>
      <c r="N675" s="102">
        <v>5</v>
      </c>
      <c r="O675" s="46">
        <v>118.4</v>
      </c>
      <c r="P675" s="57">
        <v>5</v>
      </c>
      <c r="Q675" s="50">
        <v>1.2177777777777776</v>
      </c>
      <c r="R675" s="103">
        <v>118.4</v>
      </c>
      <c r="S675" s="104">
        <v>122.67534112269406</v>
      </c>
      <c r="T675" s="57">
        <v>168.8</v>
      </c>
      <c r="U675" s="105"/>
      <c r="V675" s="57">
        <v>113.4</v>
      </c>
      <c r="W675" s="57">
        <f t="shared" si="234"/>
        <v>9.2753411226940585</v>
      </c>
      <c r="X675" s="86">
        <f t="shared" si="235"/>
        <v>64.459000000000003</v>
      </c>
      <c r="Y675" s="86" t="str">
        <f t="shared" si="236"/>
        <v/>
      </c>
      <c r="Z675" s="44">
        <f t="shared" si="237"/>
        <v>0</v>
      </c>
      <c r="AA675" s="44" t="str">
        <f t="shared" si="238"/>
        <v>o</v>
      </c>
      <c r="AB675" s="89">
        <f t="shared" si="255"/>
        <v>48.940999999999995</v>
      </c>
      <c r="AC675" s="89">
        <f t="shared" si="255"/>
        <v>-1.6095999999999999</v>
      </c>
      <c r="AD675" s="44">
        <f t="shared" si="240"/>
        <v>1</v>
      </c>
      <c r="AE675" s="44">
        <v>3.3</v>
      </c>
      <c r="AF675" s="87">
        <f t="shared" si="247"/>
        <v>0</v>
      </c>
      <c r="AG675" s="44">
        <f t="shared" si="248"/>
        <v>0</v>
      </c>
      <c r="AH675" s="90">
        <f t="shared" si="241"/>
        <v>127.67534112269406</v>
      </c>
      <c r="AI675" s="91">
        <f t="shared" si="249"/>
        <v>53.940999999999995</v>
      </c>
      <c r="AJ675" s="82">
        <f t="shared" si="242"/>
        <v>3.3904000000000001</v>
      </c>
      <c r="AK675" s="271">
        <f t="shared" si="250"/>
        <v>104</v>
      </c>
      <c r="AL675" s="271">
        <f>VLOOKUP(AK675,RevisedCalcs!$AE$65:$AJ$72,2,FALSE)</f>
        <v>75</v>
      </c>
      <c r="AM675" s="92" t="str">
        <f t="shared" si="243"/>
        <v>0 to 10</v>
      </c>
      <c r="AN675" s="93">
        <f t="shared" si="244"/>
        <v>0</v>
      </c>
      <c r="AO675" s="93" t="str">
        <f t="shared" si="251"/>
        <v>o</v>
      </c>
      <c r="AP675" s="94" t="str">
        <f t="shared" si="245"/>
        <v/>
      </c>
      <c r="AQ675" s="54">
        <v>0</v>
      </c>
      <c r="AR675" s="214">
        <f t="shared" si="246"/>
        <v>0</v>
      </c>
      <c r="AS675" s="214">
        <f t="shared" si="252"/>
        <v>0</v>
      </c>
      <c r="AT675" s="282">
        <f t="shared" si="253"/>
        <v>8.7666666666666675</v>
      </c>
      <c r="AU675" s="268">
        <f>IF(F675&gt;0,RevisedCalcs!$AB$53*F675,"")</f>
        <v>0.41834775896786902</v>
      </c>
      <c r="AV675" s="268" t="str">
        <f>IF(AU675&lt;&gt;"","",SUMIFS(RevisedCalcs!$AF$6:$BN$6,RevisedCalcs!$AF$4:$BN$4,"&lt;="&amp;AT675)/10^3*VLOOKUP(AK675,RevisedCalcs!$AE$65:$AJ$72,6,FALSE))</f>
        <v/>
      </c>
      <c r="AW675" s="270" t="str">
        <f ca="1">IF(AU675="","",IF(AR675=1,-AU675*OFFSET(RevisedCalcs!$AD$79,0,MATCH(E674*24*60,RevisedCalcs!$AE$80:$AI$80,1)),""))</f>
        <v/>
      </c>
      <c r="AX675" s="268">
        <f t="shared" ca="1" si="254"/>
        <v>0.41834775896786902</v>
      </c>
    </row>
    <row r="676" spans="1:50" x14ac:dyDescent="0.3">
      <c r="A676" s="41" t="s">
        <v>920</v>
      </c>
      <c r="B676" s="42">
        <v>16</v>
      </c>
      <c r="C676" s="68" t="s">
        <v>259</v>
      </c>
      <c r="D676" s="95">
        <v>38686.652083333334</v>
      </c>
      <c r="E676" s="96">
        <v>5.138888888888889E-3</v>
      </c>
      <c r="F676" s="41">
        <v>3</v>
      </c>
      <c r="G676" s="41">
        <v>4</v>
      </c>
      <c r="H676" s="97">
        <v>1.8912037041445728E-2</v>
      </c>
      <c r="I676" s="98" t="s">
        <v>935</v>
      </c>
      <c r="J676" s="99">
        <v>27.233333333333334</v>
      </c>
      <c r="K676" s="100">
        <v>40512.652083333334</v>
      </c>
      <c r="L676" s="46">
        <v>140</v>
      </c>
      <c r="M676" s="101">
        <v>38686.652083333334</v>
      </c>
      <c r="N676" s="102">
        <v>5</v>
      </c>
      <c r="O676" s="46">
        <v>140</v>
      </c>
      <c r="P676" s="57">
        <v>5</v>
      </c>
      <c r="Q676" s="50">
        <v>0.4538888888888889</v>
      </c>
      <c r="R676" s="103">
        <v>140</v>
      </c>
      <c r="S676" s="104">
        <v>141.98763018913681</v>
      </c>
      <c r="T676" s="57">
        <v>170.6</v>
      </c>
      <c r="U676" s="105"/>
      <c r="V676" s="57">
        <v>135</v>
      </c>
      <c r="W676" s="57">
        <f t="shared" si="234"/>
        <v>6.9876301891368087</v>
      </c>
      <c r="X676" s="86">
        <f t="shared" si="235"/>
        <v>86.058999999999997</v>
      </c>
      <c r="Y676" s="86" t="str">
        <f t="shared" si="236"/>
        <v/>
      </c>
      <c r="Z676" s="44">
        <f t="shared" si="237"/>
        <v>0</v>
      </c>
      <c r="AA676" s="44" t="str">
        <f t="shared" si="238"/>
        <v>o</v>
      </c>
      <c r="AB676" s="89">
        <f t="shared" si="255"/>
        <v>48.940999999999995</v>
      </c>
      <c r="AC676" s="89">
        <f t="shared" si="255"/>
        <v>-1.6095999999999999</v>
      </c>
      <c r="AD676" s="44">
        <f t="shared" si="240"/>
        <v>1</v>
      </c>
      <c r="AE676" s="44">
        <v>3.3</v>
      </c>
      <c r="AF676" s="87">
        <f t="shared" si="247"/>
        <v>0</v>
      </c>
      <c r="AG676" s="44">
        <f t="shared" si="248"/>
        <v>0</v>
      </c>
      <c r="AH676" s="90">
        <f t="shared" si="241"/>
        <v>146.98763018913681</v>
      </c>
      <c r="AI676" s="91">
        <f t="shared" si="249"/>
        <v>53.940999999999995</v>
      </c>
      <c r="AJ676" s="82">
        <f t="shared" si="242"/>
        <v>3.3904000000000001</v>
      </c>
      <c r="AK676" s="271">
        <f t="shared" si="250"/>
        <v>102</v>
      </c>
      <c r="AL676" s="271">
        <f>VLOOKUP(AK676,RevisedCalcs!$AE$65:$AJ$72,2,FALSE)</f>
        <v>18</v>
      </c>
      <c r="AM676" s="92" t="str">
        <f t="shared" si="243"/>
        <v>0 to 10</v>
      </c>
      <c r="AN676" s="93">
        <f t="shared" si="244"/>
        <v>0</v>
      </c>
      <c r="AO676" s="93" t="str">
        <f t="shared" si="251"/>
        <v>o</v>
      </c>
      <c r="AP676" s="94" t="str">
        <f t="shared" si="245"/>
        <v/>
      </c>
      <c r="AQ676" s="54">
        <v>0</v>
      </c>
      <c r="AR676" s="214">
        <f t="shared" si="246"/>
        <v>0</v>
      </c>
      <c r="AS676" s="214">
        <f t="shared" si="252"/>
        <v>0</v>
      </c>
      <c r="AT676" s="282">
        <f t="shared" si="253"/>
        <v>7.4</v>
      </c>
      <c r="AU676" s="268">
        <f>IF(F676&gt;0,RevisedCalcs!$AB$53*F676,"")</f>
        <v>0.41834775896786902</v>
      </c>
      <c r="AV676" s="268" t="str">
        <f>IF(AU676&lt;&gt;"","",SUMIFS(RevisedCalcs!$AF$6:$BN$6,RevisedCalcs!$AF$4:$BN$4,"&lt;="&amp;AT676)/10^3*VLOOKUP(AK676,RevisedCalcs!$AE$65:$AJ$72,6,FALSE))</f>
        <v/>
      </c>
      <c r="AW676" s="270" t="str">
        <f ca="1">IF(AU676="","",IF(AR676=1,-AU676*OFFSET(RevisedCalcs!$AD$79,0,MATCH(E675*24*60,RevisedCalcs!$AE$80:$AI$80,1)),""))</f>
        <v/>
      </c>
      <c r="AX676" s="268">
        <f t="shared" ca="1" si="254"/>
        <v>0.41834775896786902</v>
      </c>
    </row>
    <row r="677" spans="1:50" x14ac:dyDescent="0.3">
      <c r="A677" s="41" t="s">
        <v>920</v>
      </c>
      <c r="B677" s="42">
        <v>17</v>
      </c>
      <c r="C677" s="68" t="s">
        <v>261</v>
      </c>
      <c r="D677" s="95">
        <v>38686.663194444445</v>
      </c>
      <c r="E677" s="96">
        <v>9.2245370370370363E-3</v>
      </c>
      <c r="F677" s="41">
        <v>5.8</v>
      </c>
      <c r="G677" s="41">
        <v>4</v>
      </c>
      <c r="H677" s="97">
        <v>5.9722222213167697E-3</v>
      </c>
      <c r="I677" s="98" t="s">
        <v>936</v>
      </c>
      <c r="J677" s="99">
        <v>8.6</v>
      </c>
      <c r="K677" s="100">
        <v>40512.663194444445</v>
      </c>
      <c r="L677" s="46">
        <v>163.4</v>
      </c>
      <c r="M677" s="101">
        <v>38686.661805555559</v>
      </c>
      <c r="N677" s="102">
        <v>5</v>
      </c>
      <c r="O677" s="46">
        <v>163.4</v>
      </c>
      <c r="P677" s="57">
        <v>5</v>
      </c>
      <c r="Q677" s="50">
        <v>0.14333333333333334</v>
      </c>
      <c r="R677" s="103">
        <v>163.4</v>
      </c>
      <c r="S677" s="104">
        <v>158.2928754312762</v>
      </c>
      <c r="T677" s="57">
        <v>185</v>
      </c>
      <c r="U677" s="105"/>
      <c r="V677" s="57">
        <v>158.4</v>
      </c>
      <c r="W677" s="57">
        <f t="shared" si="234"/>
        <v>0.10712456872380471</v>
      </c>
      <c r="X677" s="86">
        <f t="shared" si="235"/>
        <v>109.459</v>
      </c>
      <c r="Y677" s="86" t="str">
        <f t="shared" si="236"/>
        <v/>
      </c>
      <c r="Z677" s="44">
        <f t="shared" si="237"/>
        <v>0</v>
      </c>
      <c r="AA677" s="44" t="str">
        <f t="shared" si="238"/>
        <v>o</v>
      </c>
      <c r="AB677" s="89">
        <f t="shared" si="255"/>
        <v>48.940999999999995</v>
      </c>
      <c r="AC677" s="89">
        <f t="shared" si="255"/>
        <v>-1.6095999999999999</v>
      </c>
      <c r="AD677" s="44">
        <f t="shared" si="240"/>
        <v>1</v>
      </c>
      <c r="AE677" s="44">
        <v>3.3</v>
      </c>
      <c r="AF677" s="87">
        <f t="shared" si="247"/>
        <v>0</v>
      </c>
      <c r="AG677" s="44">
        <f t="shared" si="248"/>
        <v>0</v>
      </c>
      <c r="AH677" s="90">
        <f t="shared" si="241"/>
        <v>163.2928754312762</v>
      </c>
      <c r="AI677" s="91">
        <f t="shared" si="249"/>
        <v>53.940999999999995</v>
      </c>
      <c r="AJ677" s="82">
        <f t="shared" si="242"/>
        <v>3.3904000000000001</v>
      </c>
      <c r="AK677" s="271">
        <f t="shared" si="250"/>
        <v>102</v>
      </c>
      <c r="AL677" s="271">
        <f>VLOOKUP(AK677,RevisedCalcs!$AE$65:$AJ$72,2,FALSE)</f>
        <v>18</v>
      </c>
      <c r="AM677" s="92" t="str">
        <f t="shared" si="243"/>
        <v>0 to 10</v>
      </c>
      <c r="AN677" s="93">
        <f t="shared" si="244"/>
        <v>0</v>
      </c>
      <c r="AO677" s="93" t="str">
        <f t="shared" si="251"/>
        <v>o</v>
      </c>
      <c r="AP677" s="94" t="str">
        <f t="shared" si="245"/>
        <v/>
      </c>
      <c r="AQ677" s="54">
        <v>0</v>
      </c>
      <c r="AR677" s="214">
        <f t="shared" si="246"/>
        <v>0</v>
      </c>
      <c r="AS677" s="214">
        <f t="shared" si="252"/>
        <v>0</v>
      </c>
      <c r="AT677" s="282">
        <f t="shared" si="253"/>
        <v>13.283333333333331</v>
      </c>
      <c r="AU677" s="268">
        <f>IF(F677&gt;0,RevisedCalcs!$AB$53*F677,"")</f>
        <v>0.80880566733788006</v>
      </c>
      <c r="AV677" s="268" t="str">
        <f>IF(AU677&lt;&gt;"","",SUMIFS(RevisedCalcs!$AF$6:$BN$6,RevisedCalcs!$AF$4:$BN$4,"&lt;="&amp;AT677)/10^3*VLOOKUP(AK677,RevisedCalcs!$AE$65:$AJ$72,6,FALSE))</f>
        <v/>
      </c>
      <c r="AW677" s="270" t="str">
        <f ca="1">IF(AU677="","",IF(AR677=1,-AU677*OFFSET(RevisedCalcs!$AD$79,0,MATCH(E676*24*60,RevisedCalcs!$AE$80:$AI$80,1)),""))</f>
        <v/>
      </c>
      <c r="AX677" s="268">
        <f t="shared" ca="1" si="254"/>
        <v>0.80880566733788006</v>
      </c>
    </row>
    <row r="678" spans="1:50" x14ac:dyDescent="0.3">
      <c r="A678" s="41" t="s">
        <v>920</v>
      </c>
      <c r="B678" s="42">
        <v>18</v>
      </c>
      <c r="C678" s="68" t="s">
        <v>263</v>
      </c>
      <c r="D678" s="95">
        <v>38686.700694444444</v>
      </c>
      <c r="E678" s="96">
        <v>1.1620370370370371E-2</v>
      </c>
      <c r="F678" s="41">
        <v>8.6</v>
      </c>
      <c r="G678" s="41">
        <v>4</v>
      </c>
      <c r="H678" s="97">
        <v>2.827546295884531E-2</v>
      </c>
      <c r="I678" s="98" t="s">
        <v>937</v>
      </c>
      <c r="J678" s="99">
        <v>40.716666666666669</v>
      </c>
      <c r="K678" s="100">
        <v>40512.700694444444</v>
      </c>
      <c r="L678" s="46">
        <v>141.80000000000001</v>
      </c>
      <c r="M678" s="101">
        <v>38686.703472222223</v>
      </c>
      <c r="N678" s="102">
        <v>3.9</v>
      </c>
      <c r="O678" s="46">
        <v>141.80000000000001</v>
      </c>
      <c r="P678" s="57">
        <v>3.9</v>
      </c>
      <c r="Q678" s="50">
        <v>0.67861111111111116</v>
      </c>
      <c r="R678" s="103">
        <v>141.80000000000001</v>
      </c>
      <c r="S678" s="104">
        <v>146.26055943268179</v>
      </c>
      <c r="T678" s="57">
        <v>186.8</v>
      </c>
      <c r="U678" s="105"/>
      <c r="V678" s="57">
        <v>137.9</v>
      </c>
      <c r="W678" s="57">
        <f t="shared" si="234"/>
        <v>8.3605594326817823</v>
      </c>
      <c r="X678" s="86">
        <f t="shared" si="235"/>
        <v>88.415160000000014</v>
      </c>
      <c r="Y678" s="86" t="str">
        <f t="shared" si="236"/>
        <v/>
      </c>
      <c r="Z678" s="44">
        <f t="shared" si="237"/>
        <v>0</v>
      </c>
      <c r="AA678" s="44" t="str">
        <f t="shared" si="238"/>
        <v>o</v>
      </c>
      <c r="AB678" s="89">
        <f t="shared" si="255"/>
        <v>49.484839999999998</v>
      </c>
      <c r="AC678" s="89">
        <f t="shared" si="255"/>
        <v>-1.31304</v>
      </c>
      <c r="AD678" s="44">
        <f t="shared" si="240"/>
        <v>1</v>
      </c>
      <c r="AE678" s="44">
        <v>3.3</v>
      </c>
      <c r="AF678" s="87">
        <f t="shared" si="247"/>
        <v>0</v>
      </c>
      <c r="AG678" s="44">
        <f t="shared" si="248"/>
        <v>0</v>
      </c>
      <c r="AH678" s="90">
        <f t="shared" si="241"/>
        <v>150.16055943268179</v>
      </c>
      <c r="AI678" s="91">
        <f t="shared" si="249"/>
        <v>53.384839999999997</v>
      </c>
      <c r="AJ678" s="82">
        <f t="shared" si="242"/>
        <v>2.5869599999999999</v>
      </c>
      <c r="AK678" s="271">
        <f t="shared" si="250"/>
        <v>103</v>
      </c>
      <c r="AL678" s="271">
        <f>VLOOKUP(AK678,RevisedCalcs!$AE$65:$AJ$72,2,FALSE)</f>
        <v>45</v>
      </c>
      <c r="AM678" s="92" t="str">
        <f t="shared" si="243"/>
        <v>0 to 10</v>
      </c>
      <c r="AN678" s="93">
        <f t="shared" si="244"/>
        <v>0</v>
      </c>
      <c r="AO678" s="93" t="str">
        <f t="shared" si="251"/>
        <v>o</v>
      </c>
      <c r="AP678" s="94" t="str">
        <f t="shared" si="245"/>
        <v/>
      </c>
      <c r="AQ678" s="54">
        <v>0</v>
      </c>
      <c r="AR678" s="214">
        <f t="shared" si="246"/>
        <v>0</v>
      </c>
      <c r="AS678" s="214">
        <f t="shared" si="252"/>
        <v>0</v>
      </c>
      <c r="AT678" s="282">
        <f t="shared" si="253"/>
        <v>16.733333333333334</v>
      </c>
      <c r="AU678" s="268">
        <f>IF(F678&gt;0,RevisedCalcs!$AB$53*F678,"")</f>
        <v>1.1992635757078911</v>
      </c>
      <c r="AV678" s="268" t="str">
        <f>IF(AU678&lt;&gt;"","",SUMIFS(RevisedCalcs!$AF$6:$BN$6,RevisedCalcs!$AF$4:$BN$4,"&lt;="&amp;AT678)/10^3*VLOOKUP(AK678,RevisedCalcs!$AE$65:$AJ$72,6,FALSE))</f>
        <v/>
      </c>
      <c r="AW678" s="270" t="str">
        <f ca="1">IF(AU678="","",IF(AR678=1,-AU678*OFFSET(RevisedCalcs!$AD$79,0,MATCH(E677*24*60,RevisedCalcs!$AE$80:$AI$80,1)),""))</f>
        <v/>
      </c>
      <c r="AX678" s="268">
        <f t="shared" ca="1" si="254"/>
        <v>1.1992635757078911</v>
      </c>
    </row>
    <row r="679" spans="1:50" x14ac:dyDescent="0.3">
      <c r="A679" s="41" t="s">
        <v>920</v>
      </c>
      <c r="B679" s="42">
        <v>19</v>
      </c>
      <c r="C679" s="68" t="s">
        <v>265</v>
      </c>
      <c r="D679" s="95">
        <v>38687.505555555559</v>
      </c>
      <c r="E679" s="96">
        <v>3.4629629629629628E-2</v>
      </c>
      <c r="F679" s="41">
        <v>14.4</v>
      </c>
      <c r="G679" s="41">
        <v>5</v>
      </c>
      <c r="H679" s="97">
        <v>0.79324074074247619</v>
      </c>
      <c r="I679" s="98" t="s">
        <v>938</v>
      </c>
      <c r="J679" s="99">
        <v>1142.2666666666667</v>
      </c>
      <c r="K679" s="100">
        <v>40513.505555555559</v>
      </c>
      <c r="L679" s="46">
        <v>68</v>
      </c>
      <c r="M679" s="101">
        <v>38687.495138888888</v>
      </c>
      <c r="N679" s="102">
        <v>-4</v>
      </c>
      <c r="O679" s="46">
        <v>68</v>
      </c>
      <c r="P679" s="57">
        <v>-4</v>
      </c>
      <c r="Q679" s="50">
        <v>19.037777777777777</v>
      </c>
      <c r="R679" s="103">
        <v>68</v>
      </c>
      <c r="S679" s="104">
        <v>0.47578475176405899</v>
      </c>
      <c r="T679" s="57">
        <v>181.4</v>
      </c>
      <c r="U679" s="105"/>
      <c r="V679" s="86">
        <v>72</v>
      </c>
      <c r="W679" s="86">
        <f t="shared" si="234"/>
        <v>71.524215248235947</v>
      </c>
      <c r="X679" s="86">
        <f t="shared" si="235"/>
        <v>18.609400000000001</v>
      </c>
      <c r="Y679" s="86" t="str">
        <f t="shared" si="236"/>
        <v>Y</v>
      </c>
      <c r="Z679" s="88">
        <f t="shared" si="237"/>
        <v>1</v>
      </c>
      <c r="AA679" s="88" t="str">
        <f t="shared" si="238"/>
        <v>+</v>
      </c>
      <c r="AB679" s="89">
        <f t="shared" si="255"/>
        <v>53.390599999999999</v>
      </c>
      <c r="AC679" s="89">
        <f t="shared" si="255"/>
        <v>0.81679999999999975</v>
      </c>
      <c r="AD679" s="88">
        <f t="shared" si="240"/>
        <v>1</v>
      </c>
      <c r="AE679" s="88">
        <v>3.3</v>
      </c>
      <c r="AF679" s="87">
        <f t="shared" si="247"/>
        <v>1</v>
      </c>
      <c r="AG679" s="88">
        <f t="shared" si="248"/>
        <v>1</v>
      </c>
      <c r="AH679" s="90">
        <f t="shared" si="241"/>
        <v>-3.524215248235941</v>
      </c>
      <c r="AI679" s="91">
        <f t="shared" si="249"/>
        <v>49.390599999999999</v>
      </c>
      <c r="AJ679" s="82">
        <f t="shared" si="242"/>
        <v>-3.1832000000000003</v>
      </c>
      <c r="AK679" s="271">
        <f t="shared" si="250"/>
        <v>108</v>
      </c>
      <c r="AL679" s="271">
        <f>VLOOKUP(AK679,RevisedCalcs!$AE$65:$AJ$72,2,FALSE)</f>
        <v>720</v>
      </c>
      <c r="AM679" s="92" t="str">
        <f t="shared" si="243"/>
        <v>-10 to 0</v>
      </c>
      <c r="AN679" s="93">
        <f t="shared" si="244"/>
        <v>1</v>
      </c>
      <c r="AO679" s="93" t="str">
        <f t="shared" si="251"/>
        <v>+</v>
      </c>
      <c r="AP679" s="94" t="str">
        <f t="shared" si="245"/>
        <v/>
      </c>
      <c r="AQ679" s="54">
        <v>0</v>
      </c>
      <c r="AR679" s="214">
        <f t="shared" si="246"/>
        <v>0</v>
      </c>
      <c r="AS679" s="214">
        <f t="shared" si="252"/>
        <v>0</v>
      </c>
      <c r="AT679" s="282">
        <f t="shared" si="253"/>
        <v>49.866666666666667</v>
      </c>
      <c r="AU679" s="268">
        <f>IF(F679&gt;0,RevisedCalcs!$AB$53*F679,"")</f>
        <v>2.0080692430457714</v>
      </c>
      <c r="AV679" s="268" t="str">
        <f>IF(AU679&lt;&gt;"","",SUMIFS(RevisedCalcs!$AF$6:$BN$6,RevisedCalcs!$AF$4:$BN$4,"&lt;="&amp;AT679)/10^3*VLOOKUP(AK679,RevisedCalcs!$AE$65:$AJ$72,6,FALSE))</f>
        <v/>
      </c>
      <c r="AW679" s="270" t="str">
        <f ca="1">IF(AU679="","",IF(AR679=1,-AU679*OFFSET(RevisedCalcs!$AD$79,0,MATCH(E678*24*60,RevisedCalcs!$AE$80:$AI$80,1)),""))</f>
        <v/>
      </c>
      <c r="AX679" s="268">
        <f t="shared" ca="1" si="254"/>
        <v>2.0080692430457714</v>
      </c>
    </row>
    <row r="680" spans="1:50" x14ac:dyDescent="0.3">
      <c r="A680" s="41" t="s">
        <v>920</v>
      </c>
      <c r="B680" s="42">
        <v>20</v>
      </c>
      <c r="C680" s="68" t="s">
        <v>267</v>
      </c>
      <c r="D680" s="95">
        <v>38687.54791666667</v>
      </c>
      <c r="E680" s="96">
        <v>1.1585648148148149E-2</v>
      </c>
      <c r="F680" s="41">
        <v>5.2</v>
      </c>
      <c r="G680" s="41">
        <v>5</v>
      </c>
      <c r="H680" s="97">
        <v>7.7314814843703061E-3</v>
      </c>
      <c r="I680" s="98" t="s">
        <v>939</v>
      </c>
      <c r="J680" s="99">
        <v>11.133333333333333</v>
      </c>
      <c r="K680" s="100">
        <v>40513.54791666667</v>
      </c>
      <c r="L680" s="46">
        <v>170.6</v>
      </c>
      <c r="M680" s="101">
        <v>38687.536805555559</v>
      </c>
      <c r="N680" s="102">
        <v>-4</v>
      </c>
      <c r="O680" s="46">
        <v>170.6</v>
      </c>
      <c r="P680" s="57">
        <v>-4</v>
      </c>
      <c r="Q680" s="50">
        <v>0.18555555555555556</v>
      </c>
      <c r="R680" s="103">
        <v>170.6</v>
      </c>
      <c r="S680" s="104">
        <v>174.87890581102843</v>
      </c>
      <c r="T680" s="57">
        <v>183.2</v>
      </c>
      <c r="U680" s="105"/>
      <c r="V680" s="57">
        <v>174.6</v>
      </c>
      <c r="W680" s="57">
        <f t="shared" si="234"/>
        <v>0.27890581102843726</v>
      </c>
      <c r="X680" s="86">
        <f t="shared" si="235"/>
        <v>121.20939999999999</v>
      </c>
      <c r="Y680" s="86" t="str">
        <f t="shared" si="236"/>
        <v/>
      </c>
      <c r="Z680" s="44">
        <f t="shared" si="237"/>
        <v>0</v>
      </c>
      <c r="AA680" s="44" t="str">
        <f t="shared" si="238"/>
        <v>o</v>
      </c>
      <c r="AB680" s="89">
        <f t="shared" si="255"/>
        <v>53.390599999999999</v>
      </c>
      <c r="AC680" s="89">
        <f t="shared" si="255"/>
        <v>0.81679999999999975</v>
      </c>
      <c r="AD680" s="44">
        <f t="shared" si="240"/>
        <v>1</v>
      </c>
      <c r="AE680" s="44">
        <v>3.3</v>
      </c>
      <c r="AF680" s="87">
        <f t="shared" si="247"/>
        <v>0</v>
      </c>
      <c r="AG680" s="44">
        <f t="shared" si="248"/>
        <v>0</v>
      </c>
      <c r="AH680" s="90">
        <f t="shared" si="241"/>
        <v>170.87890581102843</v>
      </c>
      <c r="AI680" s="91">
        <f t="shared" si="249"/>
        <v>49.390599999999999</v>
      </c>
      <c r="AJ680" s="82">
        <f t="shared" si="242"/>
        <v>-3.1832000000000003</v>
      </c>
      <c r="AK680" s="271">
        <f t="shared" si="250"/>
        <v>102</v>
      </c>
      <c r="AL680" s="271">
        <f>VLOOKUP(AK680,RevisedCalcs!$AE$65:$AJ$72,2,FALSE)</f>
        <v>18</v>
      </c>
      <c r="AM680" s="92" t="str">
        <f t="shared" si="243"/>
        <v>-10 to 0</v>
      </c>
      <c r="AN680" s="93">
        <f t="shared" si="244"/>
        <v>0</v>
      </c>
      <c r="AO680" s="93" t="str">
        <f t="shared" si="251"/>
        <v>o</v>
      </c>
      <c r="AP680" s="94" t="str">
        <f t="shared" si="245"/>
        <v/>
      </c>
      <c r="AQ680" s="54">
        <v>0</v>
      </c>
      <c r="AR680" s="214">
        <f t="shared" si="246"/>
        <v>0</v>
      </c>
      <c r="AS680" s="214">
        <f t="shared" si="252"/>
        <v>0</v>
      </c>
      <c r="AT680" s="282">
        <f t="shared" si="253"/>
        <v>16.683333333333334</v>
      </c>
      <c r="AU680" s="268">
        <f>IF(F680&gt;0,RevisedCalcs!$AB$53*F680,"")</f>
        <v>0.72513611554430635</v>
      </c>
      <c r="AV680" s="268" t="str">
        <f>IF(AU680&lt;&gt;"","",SUMIFS(RevisedCalcs!$AF$6:$BN$6,RevisedCalcs!$AF$4:$BN$4,"&lt;="&amp;AT680)/10^3*VLOOKUP(AK680,RevisedCalcs!$AE$65:$AJ$72,6,FALSE))</f>
        <v/>
      </c>
      <c r="AW680" s="270" t="str">
        <f ca="1">IF(AU680="","",IF(AR680=1,-AU680*OFFSET(RevisedCalcs!$AD$79,0,MATCH(E679*24*60,RevisedCalcs!$AE$80:$AI$80,1)),""))</f>
        <v/>
      </c>
      <c r="AX680" s="268">
        <f t="shared" ca="1" si="254"/>
        <v>0.72513611554430635</v>
      </c>
    </row>
    <row r="681" spans="1:50" x14ac:dyDescent="0.3">
      <c r="A681" s="41" t="s">
        <v>920</v>
      </c>
      <c r="B681" s="42">
        <v>21</v>
      </c>
      <c r="C681" s="68" t="s">
        <v>269</v>
      </c>
      <c r="D681" s="95">
        <v>38687.61041666667</v>
      </c>
      <c r="E681" s="96">
        <v>5.2430555555555555E-3</v>
      </c>
      <c r="F681" s="41">
        <v>0.9</v>
      </c>
      <c r="G681" s="41">
        <v>5</v>
      </c>
      <c r="H681" s="97">
        <v>5.0914351850224193E-2</v>
      </c>
      <c r="I681" s="98" t="s">
        <v>940</v>
      </c>
      <c r="J681" s="99">
        <v>73.316666666666663</v>
      </c>
      <c r="K681" s="100">
        <v>40513.61041666667</v>
      </c>
      <c r="L681" s="46">
        <v>111.2</v>
      </c>
      <c r="M681" s="101">
        <v>38687.620138888888</v>
      </c>
      <c r="N681" s="102">
        <v>-9</v>
      </c>
      <c r="O681" s="46">
        <v>111.2</v>
      </c>
      <c r="P681" s="57">
        <v>-9</v>
      </c>
      <c r="Q681" s="50">
        <v>1.2219444444444443</v>
      </c>
      <c r="R681" s="103">
        <v>111.2</v>
      </c>
      <c r="S681" s="104">
        <v>130.81827411630726</v>
      </c>
      <c r="T681" s="57">
        <v>141.80000000000001</v>
      </c>
      <c r="U681" s="105"/>
      <c r="V681" s="57">
        <v>120.2</v>
      </c>
      <c r="W681" s="57">
        <f t="shared" si="234"/>
        <v>10.618274116307262</v>
      </c>
      <c r="X681" s="86">
        <f t="shared" si="235"/>
        <v>64.337400000000002</v>
      </c>
      <c r="Y681" s="86" t="str">
        <f t="shared" si="236"/>
        <v/>
      </c>
      <c r="Z681" s="44">
        <f t="shared" si="237"/>
        <v>0</v>
      </c>
      <c r="AA681" s="44" t="str">
        <f t="shared" si="238"/>
        <v>o</v>
      </c>
      <c r="AB681" s="89">
        <f t="shared" si="255"/>
        <v>55.862599999999993</v>
      </c>
      <c r="AC681" s="89">
        <f t="shared" si="255"/>
        <v>2.1647999999999996</v>
      </c>
      <c r="AD681" s="44">
        <f t="shared" si="240"/>
        <v>1</v>
      </c>
      <c r="AE681" s="44">
        <v>3.3</v>
      </c>
      <c r="AF681" s="87">
        <f t="shared" si="247"/>
        <v>0</v>
      </c>
      <c r="AG681" s="44">
        <f t="shared" si="248"/>
        <v>0</v>
      </c>
      <c r="AH681" s="90">
        <f t="shared" si="241"/>
        <v>121.81827411630726</v>
      </c>
      <c r="AI681" s="91">
        <f t="shared" si="249"/>
        <v>46.862599999999993</v>
      </c>
      <c r="AJ681" s="82">
        <f t="shared" si="242"/>
        <v>-6.8352000000000004</v>
      </c>
      <c r="AK681" s="271">
        <f t="shared" si="250"/>
        <v>104</v>
      </c>
      <c r="AL681" s="271">
        <f>VLOOKUP(AK681,RevisedCalcs!$AE$65:$AJ$72,2,FALSE)</f>
        <v>75</v>
      </c>
      <c r="AM681" s="92" t="str">
        <f t="shared" si="243"/>
        <v>-10 to 0</v>
      </c>
      <c r="AN681" s="93">
        <f t="shared" si="244"/>
        <v>0</v>
      </c>
      <c r="AO681" s="93" t="str">
        <f t="shared" si="251"/>
        <v>o</v>
      </c>
      <c r="AP681" s="94" t="str">
        <f t="shared" si="245"/>
        <v/>
      </c>
      <c r="AQ681" s="54">
        <v>0</v>
      </c>
      <c r="AR681" s="214">
        <f t="shared" si="246"/>
        <v>0</v>
      </c>
      <c r="AS681" s="214">
        <f t="shared" si="252"/>
        <v>0</v>
      </c>
      <c r="AT681" s="282">
        <f t="shared" si="253"/>
        <v>7.55</v>
      </c>
      <c r="AU681" s="268">
        <f>IF(F681&gt;0,RevisedCalcs!$AB$53*F681,"")</f>
        <v>0.12550432769036071</v>
      </c>
      <c r="AV681" s="268" t="str">
        <f>IF(AU681&lt;&gt;"","",SUMIFS(RevisedCalcs!$AF$6:$BN$6,RevisedCalcs!$AF$4:$BN$4,"&lt;="&amp;AT681)/10^3*VLOOKUP(AK681,RevisedCalcs!$AE$65:$AJ$72,6,FALSE))</f>
        <v/>
      </c>
      <c r="AW681" s="270" t="str">
        <f ca="1">IF(AU681="","",IF(AR681=1,-AU681*OFFSET(RevisedCalcs!$AD$79,0,MATCH(E680*24*60,RevisedCalcs!$AE$80:$AI$80,1)),""))</f>
        <v/>
      </c>
      <c r="AX681" s="268">
        <f t="shared" ca="1" si="254"/>
        <v>0.12550432769036071</v>
      </c>
    </row>
    <row r="682" spans="1:50" x14ac:dyDescent="0.3">
      <c r="A682" s="41" t="s">
        <v>920</v>
      </c>
      <c r="B682" s="42">
        <v>22</v>
      </c>
      <c r="C682" s="68" t="s">
        <v>271</v>
      </c>
      <c r="D682" s="95">
        <v>38687.681944444441</v>
      </c>
      <c r="E682" s="96">
        <v>4.0740740740740746E-3</v>
      </c>
      <c r="F682" s="41">
        <v>0.9</v>
      </c>
      <c r="G682" s="41">
        <v>5</v>
      </c>
      <c r="H682" s="97">
        <v>6.6284722212003544E-2</v>
      </c>
      <c r="I682" s="98" t="s">
        <v>941</v>
      </c>
      <c r="J682" s="99">
        <v>95.45</v>
      </c>
      <c r="K682" s="100">
        <v>40513.681944444441</v>
      </c>
      <c r="L682" s="46">
        <v>77</v>
      </c>
      <c r="M682" s="101">
        <v>38687.661805555559</v>
      </c>
      <c r="N682" s="102">
        <v>-9</v>
      </c>
      <c r="O682" s="46">
        <v>77</v>
      </c>
      <c r="P682" s="57">
        <v>-9</v>
      </c>
      <c r="Q682" s="50">
        <v>1.5908333333333333</v>
      </c>
      <c r="R682" s="103">
        <v>77</v>
      </c>
      <c r="S682" s="104">
        <v>91.385149846025129</v>
      </c>
      <c r="T682" s="57">
        <v>141.80000000000001</v>
      </c>
      <c r="U682" s="105"/>
      <c r="V682" s="57">
        <v>86</v>
      </c>
      <c r="W682" s="57">
        <f t="shared" si="234"/>
        <v>5.3851498460251292</v>
      </c>
      <c r="X682" s="86">
        <f t="shared" si="235"/>
        <v>30.137400000000007</v>
      </c>
      <c r="Y682" s="86" t="str">
        <f t="shared" si="236"/>
        <v/>
      </c>
      <c r="Z682" s="44">
        <f t="shared" si="237"/>
        <v>0</v>
      </c>
      <c r="AA682" s="44" t="str">
        <f t="shared" si="238"/>
        <v>o</v>
      </c>
      <c r="AB682" s="89">
        <f t="shared" si="255"/>
        <v>55.862599999999993</v>
      </c>
      <c r="AC682" s="89">
        <f t="shared" si="255"/>
        <v>2.1647999999999996</v>
      </c>
      <c r="AD682" s="44">
        <f t="shared" si="240"/>
        <v>1</v>
      </c>
      <c r="AE682" s="44">
        <v>3.3</v>
      </c>
      <c r="AF682" s="87">
        <f t="shared" si="247"/>
        <v>0</v>
      </c>
      <c r="AG682" s="44">
        <f t="shared" si="248"/>
        <v>0</v>
      </c>
      <c r="AH682" s="90">
        <f t="shared" si="241"/>
        <v>82.385149846025129</v>
      </c>
      <c r="AI682" s="91">
        <f t="shared" si="249"/>
        <v>46.862599999999993</v>
      </c>
      <c r="AJ682" s="82">
        <f t="shared" si="242"/>
        <v>-6.8352000000000004</v>
      </c>
      <c r="AK682" s="271">
        <f t="shared" si="250"/>
        <v>105</v>
      </c>
      <c r="AL682" s="271">
        <f>VLOOKUP(AK682,RevisedCalcs!$AE$65:$AJ$72,2,FALSE)</f>
        <v>105</v>
      </c>
      <c r="AM682" s="92" t="str">
        <f t="shared" si="243"/>
        <v>-10 to 0</v>
      </c>
      <c r="AN682" s="93">
        <f t="shared" si="244"/>
        <v>0</v>
      </c>
      <c r="AO682" s="93" t="str">
        <f t="shared" si="251"/>
        <v>o</v>
      </c>
      <c r="AP682" s="94" t="str">
        <f t="shared" si="245"/>
        <v/>
      </c>
      <c r="AQ682" s="54">
        <v>0</v>
      </c>
      <c r="AR682" s="214">
        <f t="shared" si="246"/>
        <v>0</v>
      </c>
      <c r="AS682" s="214">
        <f t="shared" si="252"/>
        <v>0</v>
      </c>
      <c r="AT682" s="282">
        <f t="shared" si="253"/>
        <v>5.866666666666668</v>
      </c>
      <c r="AU682" s="268">
        <f>IF(F682&gt;0,RevisedCalcs!$AB$53*F682,"")</f>
        <v>0.12550432769036071</v>
      </c>
      <c r="AV682" s="268" t="str">
        <f>IF(AU682&lt;&gt;"","",SUMIFS(RevisedCalcs!$AF$6:$BN$6,RevisedCalcs!$AF$4:$BN$4,"&lt;="&amp;AT682)/10^3*VLOOKUP(AK682,RevisedCalcs!$AE$65:$AJ$72,6,FALSE))</f>
        <v/>
      </c>
      <c r="AW682" s="270" t="str">
        <f ca="1">IF(AU682="","",IF(AR682=1,-AU682*OFFSET(RevisedCalcs!$AD$79,0,MATCH(E681*24*60,RevisedCalcs!$AE$80:$AI$80,1)),""))</f>
        <v/>
      </c>
      <c r="AX682" s="268">
        <f t="shared" ca="1" si="254"/>
        <v>0.12550432769036071</v>
      </c>
    </row>
    <row r="683" spans="1:50" x14ac:dyDescent="0.3">
      <c r="A683" s="41" t="s">
        <v>920</v>
      </c>
      <c r="B683" s="42">
        <v>23</v>
      </c>
      <c r="C683" s="68" t="s">
        <v>273</v>
      </c>
      <c r="D683" s="95">
        <v>38687.788888888892</v>
      </c>
      <c r="E683" s="96">
        <v>3.8425925925925923E-3</v>
      </c>
      <c r="F683" s="41">
        <v>0.4</v>
      </c>
      <c r="G683" s="41">
        <v>5</v>
      </c>
      <c r="H683" s="97">
        <v>0.10287037037778646</v>
      </c>
      <c r="I683" s="98" t="s">
        <v>942</v>
      </c>
      <c r="J683" s="99">
        <v>148.13333333333333</v>
      </c>
      <c r="K683" s="100">
        <v>40513.788888888892</v>
      </c>
      <c r="L683" s="46">
        <v>53.6</v>
      </c>
      <c r="M683" s="101">
        <v>38687.786805555559</v>
      </c>
      <c r="N683" s="102">
        <v>-14.1</v>
      </c>
      <c r="O683" s="46">
        <v>53.6</v>
      </c>
      <c r="P683" s="57">
        <v>-14.1</v>
      </c>
      <c r="Q683" s="50">
        <v>2.4688888888888889</v>
      </c>
      <c r="R683" s="103">
        <v>53.6</v>
      </c>
      <c r="S683" s="104">
        <v>71.65685693671368</v>
      </c>
      <c r="T683" s="57">
        <v>118.4</v>
      </c>
      <c r="U683" s="105"/>
      <c r="V683" s="57">
        <v>67.7</v>
      </c>
      <c r="W683" s="57">
        <f t="shared" si="234"/>
        <v>3.9568569367136774</v>
      </c>
      <c r="X683" s="86">
        <f t="shared" si="235"/>
        <v>9.315960000000004</v>
      </c>
      <c r="Y683" s="86" t="str">
        <f t="shared" si="236"/>
        <v/>
      </c>
      <c r="Z683" s="44">
        <f t="shared" si="237"/>
        <v>0</v>
      </c>
      <c r="AA683" s="44" t="str">
        <f t="shared" si="238"/>
        <v>o</v>
      </c>
      <c r="AB683" s="89">
        <f t="shared" si="255"/>
        <v>58.384039999999999</v>
      </c>
      <c r="AC683" s="89">
        <f t="shared" si="255"/>
        <v>3.5397599999999994</v>
      </c>
      <c r="AD683" s="44">
        <f t="shared" si="240"/>
        <v>1</v>
      </c>
      <c r="AE683" s="44">
        <v>3.3</v>
      </c>
      <c r="AF683" s="87">
        <f t="shared" si="247"/>
        <v>0</v>
      </c>
      <c r="AG683" s="44">
        <f t="shared" si="248"/>
        <v>0</v>
      </c>
      <c r="AH683" s="90">
        <f t="shared" si="241"/>
        <v>57.556856936713679</v>
      </c>
      <c r="AI683" s="91">
        <f t="shared" si="249"/>
        <v>44.284039999999997</v>
      </c>
      <c r="AJ683" s="82">
        <f t="shared" si="242"/>
        <v>-10.56024</v>
      </c>
      <c r="AK683" s="271">
        <f t="shared" si="250"/>
        <v>106</v>
      </c>
      <c r="AL683" s="271">
        <f>VLOOKUP(AK683,RevisedCalcs!$AE$65:$AJ$72,2,FALSE)</f>
        <v>240</v>
      </c>
      <c r="AM683" s="92" t="str">
        <f t="shared" si="243"/>
        <v>-20 to -10</v>
      </c>
      <c r="AN683" s="93">
        <f t="shared" si="244"/>
        <v>0</v>
      </c>
      <c r="AO683" s="93" t="str">
        <f t="shared" si="251"/>
        <v>o</v>
      </c>
      <c r="AP683" s="94" t="str">
        <f t="shared" si="245"/>
        <v/>
      </c>
      <c r="AQ683" s="54">
        <v>0</v>
      </c>
      <c r="AR683" s="214">
        <f t="shared" si="246"/>
        <v>0</v>
      </c>
      <c r="AS683" s="214">
        <f t="shared" si="252"/>
        <v>0</v>
      </c>
      <c r="AT683" s="282">
        <f t="shared" si="253"/>
        <v>5.5333333333333332</v>
      </c>
      <c r="AU683" s="268">
        <f>IF(F683&gt;0,RevisedCalcs!$AB$53*F683,"")</f>
        <v>5.5779701195715875E-2</v>
      </c>
      <c r="AV683" s="268" t="str">
        <f>IF(AU683&lt;&gt;"","",SUMIFS(RevisedCalcs!$AF$6:$BN$6,RevisedCalcs!$AF$4:$BN$4,"&lt;="&amp;AT683)/10^3*VLOOKUP(AK683,RevisedCalcs!$AE$65:$AJ$72,6,FALSE))</f>
        <v/>
      </c>
      <c r="AW683" s="270" t="str">
        <f ca="1">IF(AU683="","",IF(AR683=1,-AU683*OFFSET(RevisedCalcs!$AD$79,0,MATCH(E682*24*60,RevisedCalcs!$AE$80:$AI$80,1)),""))</f>
        <v/>
      </c>
      <c r="AX683" s="268">
        <f t="shared" ca="1" si="254"/>
        <v>5.5779701195715875E-2</v>
      </c>
    </row>
    <row r="684" spans="1:50" x14ac:dyDescent="0.3">
      <c r="A684" s="41" t="s">
        <v>920</v>
      </c>
      <c r="B684" s="42">
        <v>24</v>
      </c>
      <c r="C684" s="68" t="s">
        <v>275</v>
      </c>
      <c r="D684" s="95">
        <v>38687.825694444444</v>
      </c>
      <c r="E684" s="96">
        <v>1.0949074074074075E-2</v>
      </c>
      <c r="F684" s="41">
        <v>8.6999999999999993</v>
      </c>
      <c r="G684" s="41">
        <v>5</v>
      </c>
      <c r="H684" s="97">
        <v>3.2962962955934927E-2</v>
      </c>
      <c r="I684" s="98" t="s">
        <v>943</v>
      </c>
      <c r="J684" s="99">
        <v>47.466666666666669</v>
      </c>
      <c r="K684" s="100">
        <v>40513.825694444444</v>
      </c>
      <c r="L684" s="46">
        <v>82.4</v>
      </c>
      <c r="M684" s="101">
        <v>38687.828472222223</v>
      </c>
      <c r="N684" s="102">
        <v>-15</v>
      </c>
      <c r="O684" s="46">
        <v>82.4</v>
      </c>
      <c r="P684" s="57">
        <v>-15</v>
      </c>
      <c r="Q684" s="50">
        <v>0.7911111111111111</v>
      </c>
      <c r="R684" s="103">
        <v>82.4</v>
      </c>
      <c r="S684" s="104">
        <v>103.98763509975167</v>
      </c>
      <c r="T684" s="57">
        <v>183.2</v>
      </c>
      <c r="U684" s="105"/>
      <c r="V684" s="57">
        <v>97.4</v>
      </c>
      <c r="W684" s="57">
        <f t="shared" si="234"/>
        <v>6.5876350997516653</v>
      </c>
      <c r="X684" s="86">
        <f t="shared" si="235"/>
        <v>38.571000000000012</v>
      </c>
      <c r="Y684" s="86" t="str">
        <f t="shared" si="236"/>
        <v/>
      </c>
      <c r="Z684" s="44">
        <f t="shared" si="237"/>
        <v>0</v>
      </c>
      <c r="AA684" s="44" t="str">
        <f t="shared" si="238"/>
        <v>o</v>
      </c>
      <c r="AB684" s="89">
        <f t="shared" si="255"/>
        <v>58.828999999999994</v>
      </c>
      <c r="AC684" s="89">
        <f t="shared" si="255"/>
        <v>3.7823999999999991</v>
      </c>
      <c r="AD684" s="44">
        <f t="shared" si="240"/>
        <v>1</v>
      </c>
      <c r="AE684" s="44">
        <v>3.3</v>
      </c>
      <c r="AF684" s="87">
        <f t="shared" si="247"/>
        <v>0</v>
      </c>
      <c r="AG684" s="44">
        <f t="shared" si="248"/>
        <v>0</v>
      </c>
      <c r="AH684" s="90">
        <f t="shared" si="241"/>
        <v>88.987635099751671</v>
      </c>
      <c r="AI684" s="91">
        <f t="shared" si="249"/>
        <v>43.828999999999994</v>
      </c>
      <c r="AJ684" s="82">
        <f t="shared" si="242"/>
        <v>-11.217600000000001</v>
      </c>
      <c r="AK684" s="271">
        <f t="shared" si="250"/>
        <v>103</v>
      </c>
      <c r="AL684" s="271">
        <f>VLOOKUP(AK684,RevisedCalcs!$AE$65:$AJ$72,2,FALSE)</f>
        <v>45</v>
      </c>
      <c r="AM684" s="92" t="str">
        <f t="shared" si="243"/>
        <v>-20 to -10</v>
      </c>
      <c r="AN684" s="93">
        <f t="shared" si="244"/>
        <v>0</v>
      </c>
      <c r="AO684" s="93" t="str">
        <f t="shared" si="251"/>
        <v>o</v>
      </c>
      <c r="AP684" s="94" t="str">
        <f t="shared" si="245"/>
        <v/>
      </c>
      <c r="AQ684" s="54">
        <v>0</v>
      </c>
      <c r="AR684" s="214">
        <f t="shared" si="246"/>
        <v>0</v>
      </c>
      <c r="AS684" s="214">
        <f t="shared" si="252"/>
        <v>0</v>
      </c>
      <c r="AT684" s="282">
        <f t="shared" si="253"/>
        <v>15.766666666666666</v>
      </c>
      <c r="AU684" s="268">
        <f>IF(F684&gt;0,RevisedCalcs!$AB$53*F684,"")</f>
        <v>1.2132085010068201</v>
      </c>
      <c r="AV684" s="268" t="str">
        <f>IF(AU684&lt;&gt;"","",SUMIFS(RevisedCalcs!$AF$6:$BN$6,RevisedCalcs!$AF$4:$BN$4,"&lt;="&amp;AT684)/10^3*VLOOKUP(AK684,RevisedCalcs!$AE$65:$AJ$72,6,FALSE))</f>
        <v/>
      </c>
      <c r="AW684" s="270" t="str">
        <f ca="1">IF(AU684="","",IF(AR684=1,-AU684*OFFSET(RevisedCalcs!$AD$79,0,MATCH(E683*24*60,RevisedCalcs!$AE$80:$AI$80,1)),""))</f>
        <v/>
      </c>
      <c r="AX684" s="268">
        <f t="shared" ca="1" si="254"/>
        <v>1.2132085010068201</v>
      </c>
    </row>
    <row r="685" spans="1:50" x14ac:dyDescent="0.3">
      <c r="A685" s="41" t="s">
        <v>920</v>
      </c>
      <c r="B685" s="42">
        <v>25</v>
      </c>
      <c r="C685" s="68" t="s">
        <v>277</v>
      </c>
      <c r="D685" s="95">
        <v>38687.843055555553</v>
      </c>
      <c r="E685" s="96">
        <v>6.134259259259259E-4</v>
      </c>
      <c r="F685" s="41">
        <v>0.1</v>
      </c>
      <c r="G685" s="41">
        <v>5</v>
      </c>
      <c r="H685" s="97">
        <v>6.4120370370801538E-3</v>
      </c>
      <c r="I685" s="98" t="s">
        <v>944</v>
      </c>
      <c r="J685" s="99">
        <v>9.2333333333333325</v>
      </c>
      <c r="K685" s="100">
        <v>40513.843055555553</v>
      </c>
      <c r="L685" s="46">
        <v>176</v>
      </c>
      <c r="M685" s="101">
        <v>38687.828472222223</v>
      </c>
      <c r="N685" s="102">
        <v>-15</v>
      </c>
      <c r="O685" s="46">
        <v>176</v>
      </c>
      <c r="P685" s="57">
        <v>-15</v>
      </c>
      <c r="Q685" s="50">
        <v>0.15388888888888888</v>
      </c>
      <c r="R685" s="103">
        <v>176</v>
      </c>
      <c r="S685" s="104">
        <v>188.82580783184082</v>
      </c>
      <c r="T685" s="57">
        <v>168.8</v>
      </c>
      <c r="U685" s="105"/>
      <c r="V685" s="57">
        <v>191</v>
      </c>
      <c r="W685" s="57">
        <f t="shared" si="234"/>
        <v>2.1741921681591805</v>
      </c>
      <c r="X685" s="86">
        <f t="shared" si="235"/>
        <v>132.17099999999999</v>
      </c>
      <c r="Y685" s="86" t="str">
        <f t="shared" si="236"/>
        <v/>
      </c>
      <c r="Z685" s="44">
        <f t="shared" si="237"/>
        <v>0</v>
      </c>
      <c r="AA685" s="44" t="str">
        <f t="shared" si="238"/>
        <v>o</v>
      </c>
      <c r="AB685" s="89">
        <f t="shared" si="255"/>
        <v>58.828999999999994</v>
      </c>
      <c r="AC685" s="89">
        <f t="shared" si="255"/>
        <v>3.7823999999999991</v>
      </c>
      <c r="AD685" s="44">
        <f t="shared" si="240"/>
        <v>1</v>
      </c>
      <c r="AE685" s="44">
        <v>3.3</v>
      </c>
      <c r="AF685" s="87">
        <f t="shared" si="247"/>
        <v>0</v>
      </c>
      <c r="AG685" s="44">
        <f t="shared" si="248"/>
        <v>0</v>
      </c>
      <c r="AH685" s="90">
        <f t="shared" si="241"/>
        <v>173.82580783184082</v>
      </c>
      <c r="AI685" s="91">
        <f t="shared" si="249"/>
        <v>43.828999999999994</v>
      </c>
      <c r="AJ685" s="82">
        <f t="shared" si="242"/>
        <v>-11.217600000000001</v>
      </c>
      <c r="AK685" s="271">
        <f t="shared" si="250"/>
        <v>102</v>
      </c>
      <c r="AL685" s="271">
        <f>VLOOKUP(AK685,RevisedCalcs!$AE$65:$AJ$72,2,FALSE)</f>
        <v>18</v>
      </c>
      <c r="AM685" s="92" t="str">
        <f t="shared" si="243"/>
        <v>-20 to -10</v>
      </c>
      <c r="AN685" s="93">
        <f t="shared" si="244"/>
        <v>0</v>
      </c>
      <c r="AO685" s="93" t="str">
        <f t="shared" si="251"/>
        <v>o</v>
      </c>
      <c r="AP685" s="94" t="str">
        <f t="shared" si="245"/>
        <v/>
      </c>
      <c r="AQ685" s="54">
        <v>0</v>
      </c>
      <c r="AR685" s="214">
        <f t="shared" si="246"/>
        <v>0</v>
      </c>
      <c r="AS685" s="214">
        <f t="shared" si="252"/>
        <v>0</v>
      </c>
      <c r="AT685" s="282">
        <f t="shared" si="253"/>
        <v>0.8833333333333333</v>
      </c>
      <c r="AU685" s="268">
        <f>IF(F685&gt;0,RevisedCalcs!$AB$53*F685,"")</f>
        <v>1.3944925298928969E-2</v>
      </c>
      <c r="AV685" s="268" t="str">
        <f>IF(AU685&lt;&gt;"","",SUMIFS(RevisedCalcs!$AF$6:$BN$6,RevisedCalcs!$AF$4:$BN$4,"&lt;="&amp;AT685)/10^3*VLOOKUP(AK685,RevisedCalcs!$AE$65:$AJ$72,6,FALSE))</f>
        <v/>
      </c>
      <c r="AW685" s="270" t="str">
        <f ca="1">IF(AU685="","",IF(AR685=1,-AU685*OFFSET(RevisedCalcs!$AD$79,0,MATCH(E684*24*60,RevisedCalcs!$AE$80:$AI$80,1)),""))</f>
        <v/>
      </c>
      <c r="AX685" s="268">
        <f t="shared" ca="1" si="254"/>
        <v>1.3944925298928969E-2</v>
      </c>
    </row>
    <row r="686" spans="1:50" x14ac:dyDescent="0.3">
      <c r="A686" s="41" t="s">
        <v>920</v>
      </c>
      <c r="B686" s="42">
        <v>26</v>
      </c>
      <c r="C686" s="68" t="s">
        <v>279</v>
      </c>
      <c r="D686" s="95">
        <v>38688.553472222222</v>
      </c>
      <c r="E686" s="96">
        <v>1.8541666666666668E-2</v>
      </c>
      <c r="F686" s="41">
        <v>4.5999999999999996</v>
      </c>
      <c r="G686" s="41">
        <v>6</v>
      </c>
      <c r="H686" s="97">
        <v>0.7098032407448045</v>
      </c>
      <c r="I686" s="98" t="s">
        <v>945</v>
      </c>
      <c r="J686" s="99">
        <v>1022.1166666666667</v>
      </c>
      <c r="K686" s="100">
        <v>40514.553472222222</v>
      </c>
      <c r="L686" s="46">
        <v>6.8</v>
      </c>
      <c r="M686" s="101">
        <v>38688.536805555559</v>
      </c>
      <c r="N686" s="102">
        <v>-7.1</v>
      </c>
      <c r="O686" s="46">
        <v>6.8</v>
      </c>
      <c r="P686" s="57">
        <v>-7.1</v>
      </c>
      <c r="Q686" s="50">
        <v>17.035277777777779</v>
      </c>
      <c r="R686" s="103">
        <v>6.8</v>
      </c>
      <c r="S686" s="104">
        <v>0.82397445928789725</v>
      </c>
      <c r="T686" s="57">
        <v>168.8</v>
      </c>
      <c r="U686" s="105"/>
      <c r="V686" s="86">
        <v>13.899999999999999</v>
      </c>
      <c r="W686" s="86">
        <f t="shared" si="234"/>
        <v>13.076025540712102</v>
      </c>
      <c r="X686" s="86">
        <f t="shared" si="235"/>
        <v>41.023240000000001</v>
      </c>
      <c r="Y686" s="86" t="str">
        <f t="shared" si="236"/>
        <v>Y</v>
      </c>
      <c r="Z686" s="88">
        <f t="shared" si="237"/>
        <v>0</v>
      </c>
      <c r="AA686" s="88" t="str">
        <f t="shared" si="238"/>
        <v>o</v>
      </c>
      <c r="AB686" s="89">
        <f t="shared" si="255"/>
        <v>54.92324</v>
      </c>
      <c r="AC686" s="89">
        <f t="shared" si="255"/>
        <v>1.6525600000000003</v>
      </c>
      <c r="AD686" s="88">
        <f t="shared" si="240"/>
        <v>0</v>
      </c>
      <c r="AE686" s="88">
        <v>3.3</v>
      </c>
      <c r="AF686" s="87">
        <f t="shared" si="247"/>
        <v>0</v>
      </c>
      <c r="AG686" s="88">
        <f t="shared" si="248"/>
        <v>1</v>
      </c>
      <c r="AH686" s="90">
        <f t="shared" si="241"/>
        <v>-6.2760255407121024</v>
      </c>
      <c r="AI686" s="91">
        <f t="shared" si="249"/>
        <v>47.823239999999998</v>
      </c>
      <c r="AJ686" s="82">
        <f t="shared" si="242"/>
        <v>-5.4474399999999994</v>
      </c>
      <c r="AK686" s="271">
        <f t="shared" si="250"/>
        <v>108</v>
      </c>
      <c r="AL686" s="271">
        <f>VLOOKUP(AK686,RevisedCalcs!$AE$65:$AJ$72,2,FALSE)</f>
        <v>720</v>
      </c>
      <c r="AM686" s="92" t="str">
        <f t="shared" si="243"/>
        <v>-10 to 0</v>
      </c>
      <c r="AN686" s="93">
        <f t="shared" si="244"/>
        <v>0</v>
      </c>
      <c r="AO686" s="93" t="str">
        <f t="shared" si="251"/>
        <v>o</v>
      </c>
      <c r="AP686" s="94" t="str">
        <f t="shared" si="245"/>
        <v/>
      </c>
      <c r="AQ686" s="54">
        <v>0</v>
      </c>
      <c r="AR686" s="214">
        <f t="shared" si="246"/>
        <v>0</v>
      </c>
      <c r="AS686" s="214">
        <f t="shared" si="252"/>
        <v>0</v>
      </c>
      <c r="AT686" s="282">
        <f t="shared" si="253"/>
        <v>26.700000000000003</v>
      </c>
      <c r="AU686" s="268">
        <f>IF(F686&gt;0,RevisedCalcs!$AB$53*F686,"")</f>
        <v>0.64146656375073241</v>
      </c>
      <c r="AV686" s="268" t="str">
        <f>IF(AU686&lt;&gt;"","",SUMIFS(RevisedCalcs!$AF$6:$BN$6,RevisedCalcs!$AF$4:$BN$4,"&lt;="&amp;AT686)/10^3*VLOOKUP(AK686,RevisedCalcs!$AE$65:$AJ$72,6,FALSE))</f>
        <v/>
      </c>
      <c r="AW686" s="270" t="str">
        <f ca="1">IF(AU686="","",IF(AR686=1,-AU686*OFFSET(RevisedCalcs!$AD$79,0,MATCH(E685*24*60,RevisedCalcs!$AE$80:$AI$80,1)),""))</f>
        <v/>
      </c>
      <c r="AX686" s="268">
        <f t="shared" ca="1" si="254"/>
        <v>0.64146656375073241</v>
      </c>
    </row>
    <row r="687" spans="1:50" x14ac:dyDescent="0.3">
      <c r="A687" s="41" t="s">
        <v>920</v>
      </c>
      <c r="B687" s="42">
        <v>27</v>
      </c>
      <c r="C687" s="68" t="s">
        <v>281</v>
      </c>
      <c r="D687" s="95">
        <v>38688.574305555558</v>
      </c>
      <c r="E687" s="96">
        <v>2.1516203703703704E-2</v>
      </c>
      <c r="F687" s="41">
        <v>7.3</v>
      </c>
      <c r="G687" s="41">
        <v>6</v>
      </c>
      <c r="H687" s="97">
        <v>2.2916666712262668E-3</v>
      </c>
      <c r="I687" s="98" t="s">
        <v>946</v>
      </c>
      <c r="J687" s="99">
        <v>3.3</v>
      </c>
      <c r="K687" s="100">
        <v>40514.574305555558</v>
      </c>
      <c r="L687" s="46">
        <v>167</v>
      </c>
      <c r="M687" s="101">
        <v>38688.578472222223</v>
      </c>
      <c r="N687" s="102">
        <v>-9</v>
      </c>
      <c r="O687" s="46">
        <v>167</v>
      </c>
      <c r="P687" s="57">
        <v>-9</v>
      </c>
      <c r="Q687" s="50">
        <v>5.5E-2</v>
      </c>
      <c r="R687" s="103">
        <v>167</v>
      </c>
      <c r="S687" s="104">
        <v>174.74760162499686</v>
      </c>
      <c r="T687" s="57">
        <v>168.8</v>
      </c>
      <c r="U687" s="105"/>
      <c r="V687" s="57">
        <v>176</v>
      </c>
      <c r="W687" s="57">
        <f t="shared" si="234"/>
        <v>1.2523983750031391</v>
      </c>
      <c r="X687" s="86">
        <f t="shared" si="235"/>
        <v>120.13740000000001</v>
      </c>
      <c r="Y687" s="86" t="str">
        <f t="shared" si="236"/>
        <v/>
      </c>
      <c r="Z687" s="44">
        <f t="shared" si="237"/>
        <v>0</v>
      </c>
      <c r="AA687" s="44" t="str">
        <f t="shared" si="238"/>
        <v>o</v>
      </c>
      <c r="AB687" s="89">
        <f t="shared" ref="AB687:AC706" si="256">(AB$3+AB$4*$N687)-$N687</f>
        <v>55.862599999999993</v>
      </c>
      <c r="AC687" s="89">
        <f t="shared" si="256"/>
        <v>2.1647999999999996</v>
      </c>
      <c r="AD687" s="44">
        <f t="shared" si="240"/>
        <v>1</v>
      </c>
      <c r="AE687" s="44">
        <v>3.3</v>
      </c>
      <c r="AF687" s="87">
        <f t="shared" si="247"/>
        <v>0</v>
      </c>
      <c r="AG687" s="44">
        <f t="shared" si="248"/>
        <v>0</v>
      </c>
      <c r="AH687" s="90">
        <f t="shared" si="241"/>
        <v>165.74760162499686</v>
      </c>
      <c r="AI687" s="91">
        <f t="shared" si="249"/>
        <v>46.862599999999993</v>
      </c>
      <c r="AJ687" s="82">
        <f t="shared" si="242"/>
        <v>-6.8352000000000004</v>
      </c>
      <c r="AK687" s="271">
        <f t="shared" si="250"/>
        <v>101</v>
      </c>
      <c r="AL687" s="271">
        <f>VLOOKUP(AK687,RevisedCalcs!$AE$65:$AJ$72,2,FALSE)</f>
        <v>3</v>
      </c>
      <c r="AM687" s="92" t="str">
        <f t="shared" si="243"/>
        <v>-10 to 0</v>
      </c>
      <c r="AN687" s="93">
        <f t="shared" si="244"/>
        <v>0</v>
      </c>
      <c r="AO687" s="93" t="str">
        <f t="shared" si="251"/>
        <v>o</v>
      </c>
      <c r="AP687" s="94" t="str">
        <f t="shared" si="245"/>
        <v/>
      </c>
      <c r="AQ687" s="54">
        <v>0</v>
      </c>
      <c r="AR687" s="214">
        <f t="shared" si="246"/>
        <v>0</v>
      </c>
      <c r="AS687" s="214">
        <f t="shared" si="252"/>
        <v>0</v>
      </c>
      <c r="AT687" s="282">
        <f t="shared" si="253"/>
        <v>30.983333333333334</v>
      </c>
      <c r="AU687" s="268">
        <f>IF(F687&gt;0,RevisedCalcs!$AB$53*F687,"")</f>
        <v>1.0179795468218147</v>
      </c>
      <c r="AV687" s="268" t="str">
        <f>IF(AU687&lt;&gt;"","",SUMIFS(RevisedCalcs!$AF$6:$BN$6,RevisedCalcs!$AF$4:$BN$4,"&lt;="&amp;AT687)/10^3*VLOOKUP(AK687,RevisedCalcs!$AE$65:$AJ$72,6,FALSE))</f>
        <v/>
      </c>
      <c r="AW687" s="270" t="str">
        <f ca="1">IF(AU687="","",IF(AR687=1,-AU687*OFFSET(RevisedCalcs!$AD$79,0,MATCH(E686*24*60,RevisedCalcs!$AE$80:$AI$80,1)),""))</f>
        <v/>
      </c>
      <c r="AX687" s="268">
        <f t="shared" ca="1" si="254"/>
        <v>1.0179795468218147</v>
      </c>
    </row>
    <row r="688" spans="1:50" x14ac:dyDescent="0.3">
      <c r="A688" s="41" t="s">
        <v>920</v>
      </c>
      <c r="B688" s="42">
        <v>28</v>
      </c>
      <c r="C688" s="68" t="s">
        <v>283</v>
      </c>
      <c r="D688" s="95">
        <v>38688.606249999997</v>
      </c>
      <c r="E688" s="96">
        <v>1.6076388888888887E-2</v>
      </c>
      <c r="F688" s="41">
        <v>4.4000000000000004</v>
      </c>
      <c r="G688" s="41">
        <v>6</v>
      </c>
      <c r="H688" s="97">
        <v>1.0428240733745042E-2</v>
      </c>
      <c r="I688" s="98" t="s">
        <v>947</v>
      </c>
      <c r="J688" s="99">
        <v>15.016666666666667</v>
      </c>
      <c r="K688" s="100">
        <v>40514.606249999997</v>
      </c>
      <c r="L688" s="46">
        <v>158</v>
      </c>
      <c r="M688" s="101">
        <v>38688.620138888888</v>
      </c>
      <c r="N688" s="102">
        <v>-7.1</v>
      </c>
      <c r="O688" s="46">
        <v>158</v>
      </c>
      <c r="P688" s="57">
        <v>-7.1</v>
      </c>
      <c r="Q688" s="50">
        <v>0.25027777777777777</v>
      </c>
      <c r="R688" s="103">
        <v>158</v>
      </c>
      <c r="S688" s="104">
        <v>162.57120210763065</v>
      </c>
      <c r="T688" s="57">
        <v>185</v>
      </c>
      <c r="U688" s="105"/>
      <c r="V688" s="57">
        <v>165.1</v>
      </c>
      <c r="W688" s="57">
        <f t="shared" si="234"/>
        <v>2.5287978923693402</v>
      </c>
      <c r="X688" s="86">
        <f t="shared" si="235"/>
        <v>110.17676</v>
      </c>
      <c r="Y688" s="86" t="str">
        <f t="shared" si="236"/>
        <v/>
      </c>
      <c r="Z688" s="44">
        <f t="shared" si="237"/>
        <v>0</v>
      </c>
      <c r="AA688" s="44" t="str">
        <f t="shared" si="238"/>
        <v>o</v>
      </c>
      <c r="AB688" s="89">
        <f t="shared" si="256"/>
        <v>54.92324</v>
      </c>
      <c r="AC688" s="89">
        <f t="shared" si="256"/>
        <v>1.6525600000000003</v>
      </c>
      <c r="AD688" s="44">
        <f t="shared" si="240"/>
        <v>1</v>
      </c>
      <c r="AE688" s="44">
        <v>3.3</v>
      </c>
      <c r="AF688" s="87">
        <f t="shared" si="247"/>
        <v>0</v>
      </c>
      <c r="AG688" s="44">
        <f t="shared" si="248"/>
        <v>0</v>
      </c>
      <c r="AH688" s="90">
        <f t="shared" si="241"/>
        <v>155.47120210763066</v>
      </c>
      <c r="AI688" s="91">
        <f t="shared" si="249"/>
        <v>47.823239999999998</v>
      </c>
      <c r="AJ688" s="82">
        <f t="shared" si="242"/>
        <v>-5.4474399999999994</v>
      </c>
      <c r="AK688" s="271">
        <f t="shared" si="250"/>
        <v>102</v>
      </c>
      <c r="AL688" s="271">
        <f>VLOOKUP(AK688,RevisedCalcs!$AE$65:$AJ$72,2,FALSE)</f>
        <v>18</v>
      </c>
      <c r="AM688" s="92" t="str">
        <f t="shared" si="243"/>
        <v>-10 to 0</v>
      </c>
      <c r="AN688" s="93">
        <f t="shared" si="244"/>
        <v>0</v>
      </c>
      <c r="AO688" s="93" t="str">
        <f t="shared" si="251"/>
        <v>o</v>
      </c>
      <c r="AP688" s="94" t="str">
        <f t="shared" si="245"/>
        <v/>
      </c>
      <c r="AQ688" s="54">
        <v>0</v>
      </c>
      <c r="AR688" s="214">
        <f t="shared" si="246"/>
        <v>0</v>
      </c>
      <c r="AS688" s="214">
        <f t="shared" si="252"/>
        <v>0</v>
      </c>
      <c r="AT688" s="282">
        <f t="shared" si="253"/>
        <v>23.149999999999995</v>
      </c>
      <c r="AU688" s="268">
        <f>IF(F688&gt;0,RevisedCalcs!$AB$53*F688,"")</f>
        <v>0.61357671315287465</v>
      </c>
      <c r="AV688" s="268" t="str">
        <f>IF(AU688&lt;&gt;"","",SUMIFS(RevisedCalcs!$AF$6:$BN$6,RevisedCalcs!$AF$4:$BN$4,"&lt;="&amp;AT688)/10^3*VLOOKUP(AK688,RevisedCalcs!$AE$65:$AJ$72,6,FALSE))</f>
        <v/>
      </c>
      <c r="AW688" s="270" t="str">
        <f ca="1">IF(AU688="","",IF(AR688=1,-AU688*OFFSET(RevisedCalcs!$AD$79,0,MATCH(E687*24*60,RevisedCalcs!$AE$80:$AI$80,1)),""))</f>
        <v/>
      </c>
      <c r="AX688" s="268">
        <f t="shared" ca="1" si="254"/>
        <v>0.61357671315287465</v>
      </c>
    </row>
    <row r="689" spans="1:50" x14ac:dyDescent="0.3">
      <c r="A689" s="41" t="s">
        <v>920</v>
      </c>
      <c r="B689" s="42">
        <v>29</v>
      </c>
      <c r="C689" s="68" t="s">
        <v>285</v>
      </c>
      <c r="D689" s="95">
        <v>38688.708333333336</v>
      </c>
      <c r="E689" s="96">
        <v>7.7083333333333335E-3</v>
      </c>
      <c r="F689" s="41">
        <v>0.1</v>
      </c>
      <c r="G689" s="41">
        <v>6</v>
      </c>
      <c r="H689" s="97">
        <v>8.6006944453401957E-2</v>
      </c>
      <c r="I689" s="98" t="s">
        <v>948</v>
      </c>
      <c r="J689" s="99">
        <v>123.85</v>
      </c>
      <c r="K689" s="100">
        <v>40514.708333333336</v>
      </c>
      <c r="L689" s="46">
        <v>80.599999999999994</v>
      </c>
      <c r="M689" s="101">
        <v>38688.703472222223</v>
      </c>
      <c r="N689" s="102">
        <v>-9</v>
      </c>
      <c r="O689" s="46">
        <v>80.599999999999994</v>
      </c>
      <c r="P689" s="57">
        <v>-9</v>
      </c>
      <c r="Q689" s="50">
        <v>2.0641666666666665</v>
      </c>
      <c r="R689" s="103">
        <v>80.599999999999994</v>
      </c>
      <c r="S689" s="104">
        <v>101.28703446363829</v>
      </c>
      <c r="T689" s="57">
        <v>147.19999999999999</v>
      </c>
      <c r="U689" s="105"/>
      <c r="V689" s="57">
        <v>89.6</v>
      </c>
      <c r="W689" s="57">
        <f t="shared" si="234"/>
        <v>11.687034463638298</v>
      </c>
      <c r="X689" s="86">
        <f t="shared" si="235"/>
        <v>33.737400000000001</v>
      </c>
      <c r="Y689" s="86" t="str">
        <f t="shared" si="236"/>
        <v/>
      </c>
      <c r="Z689" s="44">
        <f t="shared" si="237"/>
        <v>0</v>
      </c>
      <c r="AA689" s="44" t="str">
        <f t="shared" si="238"/>
        <v>o</v>
      </c>
      <c r="AB689" s="89">
        <f t="shared" si="256"/>
        <v>55.862599999999993</v>
      </c>
      <c r="AC689" s="89">
        <f t="shared" si="256"/>
        <v>2.1647999999999996</v>
      </c>
      <c r="AD689" s="44">
        <f t="shared" si="240"/>
        <v>1</v>
      </c>
      <c r="AE689" s="44">
        <v>3.3</v>
      </c>
      <c r="AF689" s="87">
        <f t="shared" si="247"/>
        <v>0</v>
      </c>
      <c r="AG689" s="44">
        <f t="shared" si="248"/>
        <v>0</v>
      </c>
      <c r="AH689" s="90">
        <f t="shared" si="241"/>
        <v>92.287034463638292</v>
      </c>
      <c r="AI689" s="91">
        <f t="shared" si="249"/>
        <v>46.862599999999993</v>
      </c>
      <c r="AJ689" s="82">
        <f t="shared" si="242"/>
        <v>-6.8352000000000004</v>
      </c>
      <c r="AK689" s="271">
        <f t="shared" si="250"/>
        <v>106</v>
      </c>
      <c r="AL689" s="271">
        <f>VLOOKUP(AK689,RevisedCalcs!$AE$65:$AJ$72,2,FALSE)</f>
        <v>240</v>
      </c>
      <c r="AM689" s="92" t="str">
        <f t="shared" si="243"/>
        <v>-10 to 0</v>
      </c>
      <c r="AN689" s="93">
        <f t="shared" si="244"/>
        <v>0</v>
      </c>
      <c r="AO689" s="93" t="str">
        <f t="shared" si="251"/>
        <v>o</v>
      </c>
      <c r="AP689" s="94" t="str">
        <f t="shared" si="245"/>
        <v/>
      </c>
      <c r="AQ689" s="54">
        <v>0</v>
      </c>
      <c r="AR689" s="214">
        <f t="shared" si="246"/>
        <v>0</v>
      </c>
      <c r="AS689" s="214">
        <f t="shared" si="252"/>
        <v>0</v>
      </c>
      <c r="AT689" s="282">
        <f t="shared" si="253"/>
        <v>11.1</v>
      </c>
      <c r="AU689" s="268">
        <f>IF(F689&gt;0,RevisedCalcs!$AB$53*F689,"")</f>
        <v>1.3944925298928969E-2</v>
      </c>
      <c r="AV689" s="268" t="str">
        <f>IF(AU689&lt;&gt;"","",SUMIFS(RevisedCalcs!$AF$6:$BN$6,RevisedCalcs!$AF$4:$BN$4,"&lt;="&amp;AT689)/10^3*VLOOKUP(AK689,RevisedCalcs!$AE$65:$AJ$72,6,FALSE))</f>
        <v/>
      </c>
      <c r="AW689" s="270" t="str">
        <f ca="1">IF(AU689="","",IF(AR689=1,-AU689*OFFSET(RevisedCalcs!$AD$79,0,MATCH(E688*24*60,RevisedCalcs!$AE$80:$AI$80,1)),""))</f>
        <v/>
      </c>
      <c r="AX689" s="268">
        <f t="shared" ca="1" si="254"/>
        <v>1.3944925298928969E-2</v>
      </c>
    </row>
    <row r="690" spans="1:50" x14ac:dyDescent="0.3">
      <c r="A690" s="41" t="s">
        <v>920</v>
      </c>
      <c r="B690" s="42">
        <v>30</v>
      </c>
      <c r="C690" s="68" t="s">
        <v>287</v>
      </c>
      <c r="D690" s="95">
        <v>38688.726388888892</v>
      </c>
      <c r="E690" s="96">
        <v>5.5208333333333333E-3</v>
      </c>
      <c r="F690" s="41">
        <v>1.3</v>
      </c>
      <c r="G690" s="41">
        <v>6</v>
      </c>
      <c r="H690" s="97">
        <v>1.0347222225391306E-2</v>
      </c>
      <c r="I690" s="98" t="s">
        <v>949</v>
      </c>
      <c r="J690" s="99">
        <v>14.9</v>
      </c>
      <c r="K690" s="100">
        <v>40514.726388888892</v>
      </c>
      <c r="L690" s="46">
        <v>132.80000000000001</v>
      </c>
      <c r="M690" s="101">
        <v>38688.745138888888</v>
      </c>
      <c r="N690" s="102">
        <v>-9.9</v>
      </c>
      <c r="O690" s="46">
        <v>132.80000000000001</v>
      </c>
      <c r="P690" s="57">
        <v>-9.9</v>
      </c>
      <c r="Q690" s="50">
        <v>0.24833333333333335</v>
      </c>
      <c r="R690" s="103">
        <v>132.80000000000001</v>
      </c>
      <c r="S690" s="104">
        <v>145.28468632477683</v>
      </c>
      <c r="T690" s="57">
        <v>167</v>
      </c>
      <c r="U690" s="105"/>
      <c r="V690" s="57">
        <v>142.70000000000002</v>
      </c>
      <c r="W690" s="57">
        <f t="shared" si="234"/>
        <v>2.5846863247768113</v>
      </c>
      <c r="X690" s="86">
        <f t="shared" si="235"/>
        <v>86.392440000000022</v>
      </c>
      <c r="Y690" s="86" t="str">
        <f t="shared" si="236"/>
        <v/>
      </c>
      <c r="Z690" s="44">
        <f t="shared" si="237"/>
        <v>0</v>
      </c>
      <c r="AA690" s="44" t="str">
        <f t="shared" si="238"/>
        <v>o</v>
      </c>
      <c r="AB690" s="89">
        <f t="shared" si="256"/>
        <v>56.307559999999995</v>
      </c>
      <c r="AC690" s="89">
        <f t="shared" si="256"/>
        <v>2.4074400000000002</v>
      </c>
      <c r="AD690" s="44">
        <f t="shared" si="240"/>
        <v>1</v>
      </c>
      <c r="AE690" s="44">
        <v>3.3</v>
      </c>
      <c r="AF690" s="87">
        <f t="shared" si="247"/>
        <v>0</v>
      </c>
      <c r="AG690" s="44">
        <f t="shared" si="248"/>
        <v>0</v>
      </c>
      <c r="AH690" s="90">
        <f t="shared" si="241"/>
        <v>135.38468632477682</v>
      </c>
      <c r="AI690" s="91">
        <f t="shared" si="249"/>
        <v>46.407559999999997</v>
      </c>
      <c r="AJ690" s="82">
        <f t="shared" si="242"/>
        <v>-7.4925600000000001</v>
      </c>
      <c r="AK690" s="271">
        <f t="shared" si="250"/>
        <v>102</v>
      </c>
      <c r="AL690" s="271">
        <f>VLOOKUP(AK690,RevisedCalcs!$AE$65:$AJ$72,2,FALSE)</f>
        <v>18</v>
      </c>
      <c r="AM690" s="92" t="str">
        <f t="shared" si="243"/>
        <v>-10 to 0</v>
      </c>
      <c r="AN690" s="93">
        <f t="shared" si="244"/>
        <v>0</v>
      </c>
      <c r="AO690" s="93" t="str">
        <f t="shared" si="251"/>
        <v>o</v>
      </c>
      <c r="AP690" s="94" t="str">
        <f t="shared" si="245"/>
        <v/>
      </c>
      <c r="AQ690" s="54">
        <v>0</v>
      </c>
      <c r="AR690" s="214">
        <f t="shared" si="246"/>
        <v>0</v>
      </c>
      <c r="AS690" s="214">
        <f t="shared" si="252"/>
        <v>0</v>
      </c>
      <c r="AT690" s="282">
        <f t="shared" si="253"/>
        <v>7.95</v>
      </c>
      <c r="AU690" s="268">
        <f>IF(F690&gt;0,RevisedCalcs!$AB$53*F690,"")</f>
        <v>0.18128402888607659</v>
      </c>
      <c r="AV690" s="268" t="str">
        <f>IF(AU690&lt;&gt;"","",SUMIFS(RevisedCalcs!$AF$6:$BN$6,RevisedCalcs!$AF$4:$BN$4,"&lt;="&amp;AT690)/10^3*VLOOKUP(AK690,RevisedCalcs!$AE$65:$AJ$72,6,FALSE))</f>
        <v/>
      </c>
      <c r="AW690" s="270" t="str">
        <f ca="1">IF(AU690="","",IF(AR690=1,-AU690*OFFSET(RevisedCalcs!$AD$79,0,MATCH(E689*24*60,RevisedCalcs!$AE$80:$AI$80,1)),""))</f>
        <v/>
      </c>
      <c r="AX690" s="268">
        <f t="shared" ca="1" si="254"/>
        <v>0.18128402888607659</v>
      </c>
    </row>
    <row r="691" spans="1:50" x14ac:dyDescent="0.3">
      <c r="A691" s="41" t="s">
        <v>920</v>
      </c>
      <c r="B691" s="42">
        <v>31</v>
      </c>
      <c r="C691" s="68" t="s">
        <v>289</v>
      </c>
      <c r="D691" s="95">
        <v>38688.73333333333</v>
      </c>
      <c r="E691" s="96">
        <v>9.8379629629629642E-4</v>
      </c>
      <c r="F691" s="41">
        <v>0.1</v>
      </c>
      <c r="G691" s="41">
        <v>6</v>
      </c>
      <c r="H691" s="97">
        <v>1.4236111019272357E-3</v>
      </c>
      <c r="I691" s="98" t="s">
        <v>950</v>
      </c>
      <c r="J691" s="99">
        <v>2.0499999999999998</v>
      </c>
      <c r="K691" s="100">
        <v>40514.73333333333</v>
      </c>
      <c r="L691" s="46">
        <v>168.8</v>
      </c>
      <c r="M691" s="101">
        <v>38688.745138888888</v>
      </c>
      <c r="N691" s="102">
        <v>-9.9</v>
      </c>
      <c r="O691" s="46">
        <v>168.8</v>
      </c>
      <c r="P691" s="57">
        <v>-9.9</v>
      </c>
      <c r="Q691" s="50">
        <v>3.4166666666666665E-2</v>
      </c>
      <c r="R691" s="103">
        <v>168.8</v>
      </c>
      <c r="S691" s="104">
        <v>175.00722835101183</v>
      </c>
      <c r="T691" s="57">
        <v>163.4</v>
      </c>
      <c r="U691" s="105"/>
      <c r="V691" s="57">
        <v>178.70000000000002</v>
      </c>
      <c r="W691" s="57">
        <f t="shared" si="234"/>
        <v>3.6927716489881846</v>
      </c>
      <c r="X691" s="86">
        <f t="shared" si="235"/>
        <v>122.39244000000002</v>
      </c>
      <c r="Y691" s="86" t="str">
        <f t="shared" si="236"/>
        <v/>
      </c>
      <c r="Z691" s="44">
        <f t="shared" si="237"/>
        <v>0</v>
      </c>
      <c r="AA691" s="44" t="str">
        <f t="shared" si="238"/>
        <v>o</v>
      </c>
      <c r="AB691" s="89">
        <f t="shared" si="256"/>
        <v>56.307559999999995</v>
      </c>
      <c r="AC691" s="89">
        <f t="shared" si="256"/>
        <v>2.4074400000000002</v>
      </c>
      <c r="AD691" s="44">
        <f t="shared" si="240"/>
        <v>1</v>
      </c>
      <c r="AE691" s="44">
        <v>3.3</v>
      </c>
      <c r="AF691" s="87">
        <f t="shared" si="247"/>
        <v>0</v>
      </c>
      <c r="AG691" s="44">
        <f t="shared" si="248"/>
        <v>0</v>
      </c>
      <c r="AH691" s="90">
        <f t="shared" si="241"/>
        <v>165.10722835101183</v>
      </c>
      <c r="AI691" s="91">
        <f t="shared" si="249"/>
        <v>46.407559999999997</v>
      </c>
      <c r="AJ691" s="82">
        <f t="shared" si="242"/>
        <v>-7.4925600000000001</v>
      </c>
      <c r="AK691" s="271">
        <f t="shared" si="250"/>
        <v>101</v>
      </c>
      <c r="AL691" s="271">
        <f>VLOOKUP(AK691,RevisedCalcs!$AE$65:$AJ$72,2,FALSE)</f>
        <v>3</v>
      </c>
      <c r="AM691" s="92" t="str">
        <f t="shared" si="243"/>
        <v>-10 to 0</v>
      </c>
      <c r="AN691" s="93">
        <f t="shared" si="244"/>
        <v>0</v>
      </c>
      <c r="AO691" s="93" t="str">
        <f t="shared" si="251"/>
        <v>o</v>
      </c>
      <c r="AP691" s="94" t="str">
        <f t="shared" si="245"/>
        <v/>
      </c>
      <c r="AQ691" s="54">
        <v>0</v>
      </c>
      <c r="AR691" s="214">
        <f t="shared" si="246"/>
        <v>0</v>
      </c>
      <c r="AS691" s="214">
        <f t="shared" si="252"/>
        <v>0</v>
      </c>
      <c r="AT691" s="282">
        <f t="shared" si="253"/>
        <v>1.4166666666666667</v>
      </c>
      <c r="AU691" s="268">
        <f>IF(F691&gt;0,RevisedCalcs!$AB$53*F691,"")</f>
        <v>1.3944925298928969E-2</v>
      </c>
      <c r="AV691" s="268" t="str">
        <f>IF(AU691&lt;&gt;"","",SUMIFS(RevisedCalcs!$AF$6:$BN$6,RevisedCalcs!$AF$4:$BN$4,"&lt;="&amp;AT691)/10^3*VLOOKUP(AK691,RevisedCalcs!$AE$65:$AJ$72,6,FALSE))</f>
        <v/>
      </c>
      <c r="AW691" s="270" t="str">
        <f ca="1">IF(AU691="","",IF(AR691=1,-AU691*OFFSET(RevisedCalcs!$AD$79,0,MATCH(E690*24*60,RevisedCalcs!$AE$80:$AI$80,1)),""))</f>
        <v/>
      </c>
      <c r="AX691" s="268">
        <f t="shared" ca="1" si="254"/>
        <v>1.3944925298928969E-2</v>
      </c>
    </row>
    <row r="692" spans="1:50" x14ac:dyDescent="0.3">
      <c r="A692" s="41" t="s">
        <v>920</v>
      </c>
      <c r="B692" s="42">
        <v>32</v>
      </c>
      <c r="C692" s="68" t="s">
        <v>291</v>
      </c>
      <c r="D692" s="95">
        <v>38688.753472222219</v>
      </c>
      <c r="E692" s="96">
        <v>7.6388888888888886E-3</v>
      </c>
      <c r="F692" s="41">
        <v>4.3</v>
      </c>
      <c r="G692" s="41">
        <v>6</v>
      </c>
      <c r="H692" s="97">
        <v>1.9155092595610768E-2</v>
      </c>
      <c r="I692" s="98" t="s">
        <v>951</v>
      </c>
      <c r="J692" s="99">
        <v>27.583333333333332</v>
      </c>
      <c r="K692" s="100">
        <v>40514.753472222219</v>
      </c>
      <c r="L692" s="46">
        <v>132.80000000000001</v>
      </c>
      <c r="M692" s="101">
        <v>38688.745138888888</v>
      </c>
      <c r="N692" s="102">
        <v>-9.9</v>
      </c>
      <c r="O692" s="46">
        <v>132.80000000000001</v>
      </c>
      <c r="P692" s="57">
        <v>-9.9</v>
      </c>
      <c r="Q692" s="50">
        <v>0.4597222222222222</v>
      </c>
      <c r="R692" s="103">
        <v>132.80000000000001</v>
      </c>
      <c r="S692" s="104">
        <v>149.94691802065714</v>
      </c>
      <c r="T692" s="57">
        <v>176</v>
      </c>
      <c r="U692" s="105"/>
      <c r="V692" s="57">
        <v>142.70000000000002</v>
      </c>
      <c r="W692" s="57">
        <f t="shared" si="234"/>
        <v>7.2469180206571195</v>
      </c>
      <c r="X692" s="86">
        <f t="shared" si="235"/>
        <v>86.392440000000022</v>
      </c>
      <c r="Y692" s="86" t="str">
        <f t="shared" si="236"/>
        <v/>
      </c>
      <c r="Z692" s="44">
        <f t="shared" si="237"/>
        <v>0</v>
      </c>
      <c r="AA692" s="44" t="str">
        <f t="shared" si="238"/>
        <v>o</v>
      </c>
      <c r="AB692" s="89">
        <f t="shared" si="256"/>
        <v>56.307559999999995</v>
      </c>
      <c r="AC692" s="89">
        <f t="shared" si="256"/>
        <v>2.4074400000000002</v>
      </c>
      <c r="AD692" s="44">
        <f t="shared" si="240"/>
        <v>1</v>
      </c>
      <c r="AE692" s="44">
        <v>3.3</v>
      </c>
      <c r="AF692" s="87">
        <f t="shared" si="247"/>
        <v>0</v>
      </c>
      <c r="AG692" s="44">
        <f t="shared" si="248"/>
        <v>0</v>
      </c>
      <c r="AH692" s="90">
        <f t="shared" si="241"/>
        <v>140.04691802065713</v>
      </c>
      <c r="AI692" s="91">
        <f t="shared" si="249"/>
        <v>46.407559999999997</v>
      </c>
      <c r="AJ692" s="82">
        <f t="shared" si="242"/>
        <v>-7.4925600000000001</v>
      </c>
      <c r="AK692" s="271">
        <f t="shared" si="250"/>
        <v>102</v>
      </c>
      <c r="AL692" s="271">
        <f>VLOOKUP(AK692,RevisedCalcs!$AE$65:$AJ$72,2,FALSE)</f>
        <v>18</v>
      </c>
      <c r="AM692" s="92" t="str">
        <f t="shared" si="243"/>
        <v>-10 to 0</v>
      </c>
      <c r="AN692" s="93">
        <f t="shared" si="244"/>
        <v>0</v>
      </c>
      <c r="AO692" s="93" t="str">
        <f t="shared" si="251"/>
        <v>o</v>
      </c>
      <c r="AP692" s="94" t="str">
        <f t="shared" si="245"/>
        <v/>
      </c>
      <c r="AQ692" s="54">
        <v>0</v>
      </c>
      <c r="AR692" s="214">
        <f t="shared" si="246"/>
        <v>0</v>
      </c>
      <c r="AS692" s="214">
        <f t="shared" si="252"/>
        <v>0</v>
      </c>
      <c r="AT692" s="282">
        <f t="shared" si="253"/>
        <v>11</v>
      </c>
      <c r="AU692" s="268">
        <f>IF(F692&gt;0,RevisedCalcs!$AB$53*F692,"")</f>
        <v>0.59963178785394555</v>
      </c>
      <c r="AV692" s="268" t="str">
        <f>IF(AU692&lt;&gt;"","",SUMIFS(RevisedCalcs!$AF$6:$BN$6,RevisedCalcs!$AF$4:$BN$4,"&lt;="&amp;AT692)/10^3*VLOOKUP(AK692,RevisedCalcs!$AE$65:$AJ$72,6,FALSE))</f>
        <v/>
      </c>
      <c r="AW692" s="270" t="str">
        <f ca="1">IF(AU692="","",IF(AR692=1,-AU692*OFFSET(RevisedCalcs!$AD$79,0,MATCH(E691*24*60,RevisedCalcs!$AE$80:$AI$80,1)),""))</f>
        <v/>
      </c>
      <c r="AX692" s="268">
        <f t="shared" ca="1" si="254"/>
        <v>0.59963178785394555</v>
      </c>
    </row>
    <row r="693" spans="1:50" x14ac:dyDescent="0.3">
      <c r="A693" s="41" t="s">
        <v>920</v>
      </c>
      <c r="B693" s="42">
        <v>33</v>
      </c>
      <c r="C693" s="68" t="s">
        <v>293</v>
      </c>
      <c r="D693" s="95">
        <v>38688.894444444442</v>
      </c>
      <c r="E693" s="96">
        <v>2.1550925925925928E-2</v>
      </c>
      <c r="F693" s="41">
        <v>9.4</v>
      </c>
      <c r="G693" s="41">
        <v>6</v>
      </c>
      <c r="H693" s="97">
        <v>0.13333333333139308</v>
      </c>
      <c r="I693" s="98" t="s">
        <v>952</v>
      </c>
      <c r="J693" s="99">
        <v>192</v>
      </c>
      <c r="K693" s="100">
        <v>40514.894444444442</v>
      </c>
      <c r="L693" s="46">
        <v>48.2</v>
      </c>
      <c r="M693" s="101">
        <v>38688.911805555559</v>
      </c>
      <c r="N693" s="102">
        <v>-16.100000000000001</v>
      </c>
      <c r="O693" s="46">
        <v>48.2</v>
      </c>
      <c r="P693" s="57">
        <v>-16.100000000000001</v>
      </c>
      <c r="Q693" s="50">
        <v>3.2</v>
      </c>
      <c r="R693" s="103">
        <v>48.2</v>
      </c>
      <c r="S693" s="104">
        <v>70.140538224674586</v>
      </c>
      <c r="T693" s="57">
        <v>185</v>
      </c>
      <c r="U693" s="105"/>
      <c r="V693" s="57">
        <v>64.300000000000011</v>
      </c>
      <c r="W693" s="57">
        <f t="shared" si="234"/>
        <v>5.8405382246745745</v>
      </c>
      <c r="X693" s="86">
        <f t="shared" si="235"/>
        <v>4.9271600000000149</v>
      </c>
      <c r="Y693" s="86" t="str">
        <f t="shared" si="236"/>
        <v/>
      </c>
      <c r="Z693" s="44">
        <f t="shared" si="237"/>
        <v>1</v>
      </c>
      <c r="AA693" s="44" t="str">
        <f t="shared" si="238"/>
        <v>+</v>
      </c>
      <c r="AB693" s="89">
        <f t="shared" si="256"/>
        <v>59.372839999999997</v>
      </c>
      <c r="AC693" s="89">
        <f t="shared" si="256"/>
        <v>4.0789600000000004</v>
      </c>
      <c r="AD693" s="44">
        <f t="shared" si="240"/>
        <v>1</v>
      </c>
      <c r="AE693" s="44">
        <v>3.3</v>
      </c>
      <c r="AF693" s="87">
        <f t="shared" si="247"/>
        <v>0</v>
      </c>
      <c r="AG693" s="44">
        <f t="shared" si="248"/>
        <v>0</v>
      </c>
      <c r="AH693" s="90">
        <f t="shared" si="241"/>
        <v>54.040538224674584</v>
      </c>
      <c r="AI693" s="91">
        <f t="shared" si="249"/>
        <v>43.272839999999995</v>
      </c>
      <c r="AJ693" s="82">
        <f t="shared" si="242"/>
        <v>-12.021040000000001</v>
      </c>
      <c r="AK693" s="271">
        <f t="shared" si="250"/>
        <v>106</v>
      </c>
      <c r="AL693" s="271">
        <f>VLOOKUP(AK693,RevisedCalcs!$AE$65:$AJ$72,2,FALSE)</f>
        <v>240</v>
      </c>
      <c r="AM693" s="92" t="str">
        <f t="shared" si="243"/>
        <v>-20 to -10</v>
      </c>
      <c r="AN693" s="93">
        <f t="shared" si="244"/>
        <v>1</v>
      </c>
      <c r="AO693" s="93" t="str">
        <f t="shared" si="251"/>
        <v>+</v>
      </c>
      <c r="AP693" s="94" t="str">
        <f t="shared" si="245"/>
        <v/>
      </c>
      <c r="AQ693" s="54">
        <v>0</v>
      </c>
      <c r="AR693" s="214">
        <f t="shared" si="246"/>
        <v>0</v>
      </c>
      <c r="AS693" s="214">
        <f t="shared" si="252"/>
        <v>0</v>
      </c>
      <c r="AT693" s="282">
        <f t="shared" si="253"/>
        <v>31.033333333333335</v>
      </c>
      <c r="AU693" s="268">
        <f>IF(F693&gt;0,RevisedCalcs!$AB$53*F693,"")</f>
        <v>1.310822978099323</v>
      </c>
      <c r="AV693" s="268" t="str">
        <f>IF(AU693&lt;&gt;"","",SUMIFS(RevisedCalcs!$AF$6:$BN$6,RevisedCalcs!$AF$4:$BN$4,"&lt;="&amp;AT693)/10^3*VLOOKUP(AK693,RevisedCalcs!$AE$65:$AJ$72,6,FALSE))</f>
        <v/>
      </c>
      <c r="AW693" s="270" t="str">
        <f ca="1">IF(AU693="","",IF(AR693=1,-AU693*OFFSET(RevisedCalcs!$AD$79,0,MATCH(E692*24*60,RevisedCalcs!$AE$80:$AI$80,1)),""))</f>
        <v/>
      </c>
      <c r="AX693" s="268">
        <f t="shared" ca="1" si="254"/>
        <v>1.310822978099323</v>
      </c>
    </row>
    <row r="694" spans="1:50" x14ac:dyDescent="0.3">
      <c r="A694" s="194" t="s">
        <v>920</v>
      </c>
      <c r="B694" s="205">
        <v>34</v>
      </c>
      <c r="C694" s="206" t="s">
        <v>295</v>
      </c>
      <c r="D694" s="207">
        <v>38689.563194444447</v>
      </c>
      <c r="E694" s="208">
        <v>1.6736111111111111E-2</v>
      </c>
      <c r="F694" s="194">
        <v>0</v>
      </c>
      <c r="G694" s="194">
        <v>7</v>
      </c>
      <c r="H694" s="195">
        <v>0.6471990740756155</v>
      </c>
      <c r="I694" s="196" t="s">
        <v>953</v>
      </c>
      <c r="J694" s="197">
        <v>931.9666666666667</v>
      </c>
      <c r="K694" s="209">
        <v>40515.563194444447</v>
      </c>
      <c r="L694" s="199">
        <v>-1.2</v>
      </c>
      <c r="M694" s="101">
        <v>38689.578472222223</v>
      </c>
      <c r="N694" s="200">
        <v>-23.1</v>
      </c>
      <c r="O694" s="199">
        <v>-2.2000000000000002</v>
      </c>
      <c r="P694" s="201">
        <v>-23.1</v>
      </c>
      <c r="Q694" s="202">
        <v>15.532777777777778</v>
      </c>
      <c r="R694" s="203">
        <v>-1.2</v>
      </c>
      <c r="S694" s="204">
        <v>1.5644701190413244</v>
      </c>
      <c r="T694" s="201">
        <v>136.4</v>
      </c>
      <c r="U694" s="105"/>
      <c r="V694" s="86">
        <v>20.900000000000002</v>
      </c>
      <c r="W694" s="86">
        <f t="shared" si="234"/>
        <v>19.335529880958678</v>
      </c>
      <c r="X694" s="86">
        <f t="shared" si="235"/>
        <v>41.933639999999997</v>
      </c>
      <c r="Y694" s="86" t="str">
        <f t="shared" si="236"/>
        <v>Y</v>
      </c>
      <c r="Z694" s="88">
        <f t="shared" si="237"/>
        <v>0</v>
      </c>
      <c r="AA694" s="88" t="str">
        <f t="shared" si="238"/>
        <v>o</v>
      </c>
      <c r="AB694" s="89">
        <f t="shared" si="256"/>
        <v>62.833639999999995</v>
      </c>
      <c r="AC694" s="89">
        <f t="shared" si="256"/>
        <v>5.9661599999999986</v>
      </c>
      <c r="AD694" s="88">
        <f t="shared" si="240"/>
        <v>0</v>
      </c>
      <c r="AE694" s="88">
        <v>3.3</v>
      </c>
      <c r="AF694" s="87">
        <f t="shared" si="247"/>
        <v>1</v>
      </c>
      <c r="AG694" s="88">
        <f t="shared" si="248"/>
        <v>1</v>
      </c>
      <c r="AH694" s="90">
        <f t="shared" si="241"/>
        <v>-21.535529880958677</v>
      </c>
      <c r="AI694" s="91">
        <f t="shared" si="249"/>
        <v>39.733639999999994</v>
      </c>
      <c r="AJ694" s="82">
        <f t="shared" si="242"/>
        <v>-17.133840000000003</v>
      </c>
      <c r="AK694" s="271">
        <f t="shared" si="250"/>
        <v>108</v>
      </c>
      <c r="AL694" s="271">
        <f>VLOOKUP(AK694,RevisedCalcs!$AE$65:$AJ$72,2,FALSE)</f>
        <v>720</v>
      </c>
      <c r="AM694" s="92" t="str">
        <f t="shared" si="243"/>
        <v>&lt;-20</v>
      </c>
      <c r="AN694" s="93">
        <f t="shared" si="244"/>
        <v>1</v>
      </c>
      <c r="AO694" s="93" t="str">
        <f t="shared" si="251"/>
        <v>+</v>
      </c>
      <c r="AP694" s="94" t="str">
        <f t="shared" si="245"/>
        <v>X</v>
      </c>
      <c r="AQ694" s="224">
        <v>1</v>
      </c>
      <c r="AR694" s="214">
        <f t="shared" si="246"/>
        <v>0</v>
      </c>
      <c r="AS694" s="214">
        <f t="shared" si="252"/>
        <v>1</v>
      </c>
      <c r="AT694" s="282">
        <f t="shared" si="253"/>
        <v>24.1</v>
      </c>
      <c r="AU694" s="268" t="str">
        <f>IF(F694&gt;0,RevisedCalcs!$AB$53*F694,"")</f>
        <v/>
      </c>
      <c r="AV694" s="268">
        <f>IF(AU694&lt;&gt;"","",SUMIFS(RevisedCalcs!$AF$6:$BN$6,RevisedCalcs!$AF$4:$BN$4,"&lt;="&amp;AT694)/10^3*VLOOKUP(AK694,RevisedCalcs!$AE$65:$AJ$72,6,FALSE))</f>
        <v>0.66853093030513222</v>
      </c>
      <c r="AW694" s="270" t="str">
        <f ca="1">IF(AU694="","",IF(AR694=1,-AU694*OFFSET(RevisedCalcs!$AD$79,0,MATCH(E693*24*60,RevisedCalcs!$AE$80:$AI$80,1)),""))</f>
        <v/>
      </c>
      <c r="AX694" s="268">
        <f t="shared" ca="1" si="254"/>
        <v>0.66853093030513222</v>
      </c>
    </row>
    <row r="695" spans="1:50" x14ac:dyDescent="0.3">
      <c r="A695" s="41" t="s">
        <v>920</v>
      </c>
      <c r="B695" s="42">
        <v>35</v>
      </c>
      <c r="C695" s="68" t="s">
        <v>297</v>
      </c>
      <c r="D695" s="95">
        <v>38689.583333333336</v>
      </c>
      <c r="E695" s="96">
        <v>1.6273148148148148E-2</v>
      </c>
      <c r="F695" s="41">
        <v>13.3</v>
      </c>
      <c r="G695" s="41">
        <v>7</v>
      </c>
      <c r="H695" s="97">
        <v>3.4027777801384218E-3</v>
      </c>
      <c r="I695" s="98" t="s">
        <v>954</v>
      </c>
      <c r="J695" s="99">
        <v>4.9000000000000004</v>
      </c>
      <c r="K695" s="100">
        <v>40515.583333333336</v>
      </c>
      <c r="L695" s="46">
        <v>138.19999999999999</v>
      </c>
      <c r="M695" s="101">
        <v>38689.578472222223</v>
      </c>
      <c r="N695" s="102">
        <v>-23.1</v>
      </c>
      <c r="O695" s="46">
        <v>138.19999999999999</v>
      </c>
      <c r="P695" s="57">
        <v>-23.1</v>
      </c>
      <c r="Q695" s="50">
        <v>8.1666666666666679E-2</v>
      </c>
      <c r="R695" s="103">
        <v>138.19999999999999</v>
      </c>
      <c r="S695" s="104">
        <v>155.451112941654</v>
      </c>
      <c r="T695" s="57">
        <v>170.6</v>
      </c>
      <c r="U695" s="105"/>
      <c r="V695" s="57">
        <v>161.29999999999998</v>
      </c>
      <c r="W695" s="57">
        <f t="shared" si="234"/>
        <v>5.84888705834598</v>
      </c>
      <c r="X695" s="86">
        <f t="shared" si="235"/>
        <v>98.46635999999998</v>
      </c>
      <c r="Y695" s="86" t="str">
        <f t="shared" si="236"/>
        <v/>
      </c>
      <c r="Z695" s="44">
        <f t="shared" si="237"/>
        <v>0</v>
      </c>
      <c r="AA695" s="44" t="str">
        <f t="shared" si="238"/>
        <v>o</v>
      </c>
      <c r="AB695" s="89">
        <f t="shared" si="256"/>
        <v>62.833639999999995</v>
      </c>
      <c r="AC695" s="89">
        <f t="shared" si="256"/>
        <v>5.9661599999999986</v>
      </c>
      <c r="AD695" s="44">
        <f t="shared" si="240"/>
        <v>1</v>
      </c>
      <c r="AE695" s="44">
        <v>3.3</v>
      </c>
      <c r="AF695" s="87">
        <f t="shared" si="247"/>
        <v>0</v>
      </c>
      <c r="AG695" s="44">
        <f t="shared" si="248"/>
        <v>0</v>
      </c>
      <c r="AH695" s="90">
        <f t="shared" si="241"/>
        <v>132.35111294165401</v>
      </c>
      <c r="AI695" s="91">
        <f t="shared" si="249"/>
        <v>39.733639999999994</v>
      </c>
      <c r="AJ695" s="82">
        <f t="shared" si="242"/>
        <v>-17.133840000000003</v>
      </c>
      <c r="AK695" s="271">
        <f t="shared" si="250"/>
        <v>101</v>
      </c>
      <c r="AL695" s="271">
        <f>VLOOKUP(AK695,RevisedCalcs!$AE$65:$AJ$72,2,FALSE)</f>
        <v>3</v>
      </c>
      <c r="AM695" s="92" t="str">
        <f t="shared" si="243"/>
        <v>&lt;-20</v>
      </c>
      <c r="AN695" s="93">
        <f t="shared" si="244"/>
        <v>0</v>
      </c>
      <c r="AO695" s="93" t="str">
        <f t="shared" si="251"/>
        <v>o</v>
      </c>
      <c r="AP695" s="94" t="str">
        <f t="shared" si="245"/>
        <v/>
      </c>
      <c r="AQ695" s="54">
        <v>0</v>
      </c>
      <c r="AR695" s="214">
        <f t="shared" si="246"/>
        <v>1</v>
      </c>
      <c r="AS695" s="214">
        <f t="shared" si="252"/>
        <v>0</v>
      </c>
      <c r="AT695" s="282">
        <f t="shared" si="253"/>
        <v>23.433333333333334</v>
      </c>
      <c r="AU695" s="268">
        <f>IF(F695&gt;0,RevisedCalcs!$AB$53*F695,"")</f>
        <v>1.8546750647575527</v>
      </c>
      <c r="AV695" s="268" t="str">
        <f>IF(AU695&lt;&gt;"","",SUMIFS(RevisedCalcs!$AF$6:$BN$6,RevisedCalcs!$AF$4:$BN$4,"&lt;="&amp;AT695)/10^3*VLOOKUP(AK695,RevisedCalcs!$AE$65:$AJ$72,6,FALSE))</f>
        <v/>
      </c>
      <c r="AW695" s="270">
        <f ca="1">IF(AU695="","",IF(AR695=1,-AU695*OFFSET(RevisedCalcs!$AD$79,0,MATCH(E694*24*60,RevisedCalcs!$AE$80:$AI$80,1)),""))</f>
        <v>-0.68883585672945546</v>
      </c>
      <c r="AX695" s="268">
        <f t="shared" ca="1" si="254"/>
        <v>1.1658392080280973</v>
      </c>
    </row>
    <row r="696" spans="1:50" x14ac:dyDescent="0.3">
      <c r="A696" s="41" t="s">
        <v>920</v>
      </c>
      <c r="B696" s="42">
        <v>36</v>
      </c>
      <c r="C696" s="68" t="s">
        <v>299</v>
      </c>
      <c r="D696" s="95">
        <v>38689.606249999997</v>
      </c>
      <c r="E696" s="96">
        <v>1.0416666666666666E-2</v>
      </c>
      <c r="F696" s="41">
        <v>4.0999999999999996</v>
      </c>
      <c r="G696" s="41">
        <v>7</v>
      </c>
      <c r="H696" s="97">
        <v>6.6435185144655406E-3</v>
      </c>
      <c r="I696" s="98" t="s">
        <v>955</v>
      </c>
      <c r="J696" s="99">
        <v>9.5666666666666664</v>
      </c>
      <c r="K696" s="100">
        <v>40515.606249999997</v>
      </c>
      <c r="L696" s="46">
        <v>163.4</v>
      </c>
      <c r="M696" s="101">
        <v>38689.620138888888</v>
      </c>
      <c r="N696" s="102">
        <v>-27</v>
      </c>
      <c r="O696" s="46">
        <v>163.4</v>
      </c>
      <c r="P696" s="57">
        <v>-27</v>
      </c>
      <c r="Q696" s="50">
        <v>0.15944444444444444</v>
      </c>
      <c r="R696" s="103">
        <v>163.4</v>
      </c>
      <c r="S696" s="104">
        <v>187.92518726724174</v>
      </c>
      <c r="T696" s="57">
        <v>161.6</v>
      </c>
      <c r="U696" s="105"/>
      <c r="V696" s="57">
        <v>190.4</v>
      </c>
      <c r="W696" s="57">
        <f t="shared" si="234"/>
        <v>2.4748127327582665</v>
      </c>
      <c r="X696" s="86">
        <f t="shared" si="235"/>
        <v>125.63820000000001</v>
      </c>
      <c r="Y696" s="86" t="str">
        <f t="shared" si="236"/>
        <v/>
      </c>
      <c r="Z696" s="44">
        <f t="shared" si="237"/>
        <v>0</v>
      </c>
      <c r="AA696" s="44" t="str">
        <f t="shared" si="238"/>
        <v>o</v>
      </c>
      <c r="AB696" s="89">
        <f t="shared" si="256"/>
        <v>64.761799999999994</v>
      </c>
      <c r="AC696" s="89">
        <f t="shared" si="256"/>
        <v>7.0175999999999981</v>
      </c>
      <c r="AD696" s="44">
        <f t="shared" si="240"/>
        <v>1</v>
      </c>
      <c r="AE696" s="44">
        <v>3.3</v>
      </c>
      <c r="AF696" s="87">
        <f t="shared" si="247"/>
        <v>0</v>
      </c>
      <c r="AG696" s="44">
        <f t="shared" si="248"/>
        <v>0</v>
      </c>
      <c r="AH696" s="90">
        <f t="shared" si="241"/>
        <v>160.92518726724174</v>
      </c>
      <c r="AI696" s="91">
        <f t="shared" si="249"/>
        <v>37.761799999999994</v>
      </c>
      <c r="AJ696" s="82">
        <f t="shared" si="242"/>
        <v>-19.982400000000002</v>
      </c>
      <c r="AK696" s="271">
        <f t="shared" si="250"/>
        <v>102</v>
      </c>
      <c r="AL696" s="271">
        <f>VLOOKUP(AK696,RevisedCalcs!$AE$65:$AJ$72,2,FALSE)</f>
        <v>18</v>
      </c>
      <c r="AM696" s="92" t="str">
        <f t="shared" si="243"/>
        <v>&lt;-20</v>
      </c>
      <c r="AN696" s="93">
        <f t="shared" si="244"/>
        <v>0</v>
      </c>
      <c r="AO696" s="93" t="str">
        <f t="shared" si="251"/>
        <v>o</v>
      </c>
      <c r="AP696" s="94" t="str">
        <f t="shared" si="245"/>
        <v/>
      </c>
      <c r="AQ696" s="54">
        <v>0</v>
      </c>
      <c r="AR696" s="214">
        <f t="shared" si="246"/>
        <v>0</v>
      </c>
      <c r="AS696" s="214">
        <f t="shared" si="252"/>
        <v>0</v>
      </c>
      <c r="AT696" s="282">
        <f t="shared" si="253"/>
        <v>15</v>
      </c>
      <c r="AU696" s="268">
        <f>IF(F696&gt;0,RevisedCalcs!$AB$53*F696,"")</f>
        <v>0.57174193725608757</v>
      </c>
      <c r="AV696" s="268" t="str">
        <f>IF(AU696&lt;&gt;"","",SUMIFS(RevisedCalcs!$AF$6:$BN$6,RevisedCalcs!$AF$4:$BN$4,"&lt;="&amp;AT696)/10^3*VLOOKUP(AK696,RevisedCalcs!$AE$65:$AJ$72,6,FALSE))</f>
        <v/>
      </c>
      <c r="AW696" s="270" t="str">
        <f ca="1">IF(AU696="","",IF(AR696=1,-AU696*OFFSET(RevisedCalcs!$AD$79,0,MATCH(E695*24*60,RevisedCalcs!$AE$80:$AI$80,1)),""))</f>
        <v/>
      </c>
      <c r="AX696" s="268">
        <f t="shared" ca="1" si="254"/>
        <v>0.57174193725608757</v>
      </c>
    </row>
    <row r="697" spans="1:50" x14ac:dyDescent="0.3">
      <c r="A697" s="41" t="s">
        <v>920</v>
      </c>
      <c r="B697" s="42">
        <v>37</v>
      </c>
      <c r="C697" s="68" t="s">
        <v>301</v>
      </c>
      <c r="D697" s="95">
        <v>38689.667361111111</v>
      </c>
      <c r="E697" s="96">
        <v>1.2581018518518519E-2</v>
      </c>
      <c r="F697" s="41">
        <v>9.6</v>
      </c>
      <c r="G697" s="41">
        <v>7</v>
      </c>
      <c r="H697" s="97">
        <v>5.0694444449618459E-2</v>
      </c>
      <c r="I697" s="98" t="s">
        <v>956</v>
      </c>
      <c r="J697" s="99">
        <v>73</v>
      </c>
      <c r="K697" s="100">
        <v>40515.667361111111</v>
      </c>
      <c r="L697" s="46">
        <v>95</v>
      </c>
      <c r="M697" s="101">
        <v>38689.661805555559</v>
      </c>
      <c r="N697" s="102">
        <v>-29.9</v>
      </c>
      <c r="O697" s="46">
        <v>95</v>
      </c>
      <c r="P697" s="57">
        <v>-29.9</v>
      </c>
      <c r="Q697" s="50">
        <v>1.2166666666666666</v>
      </c>
      <c r="R697" s="103">
        <v>95</v>
      </c>
      <c r="S697" s="104">
        <v>130.55859790270082</v>
      </c>
      <c r="T697" s="57">
        <v>183.2</v>
      </c>
      <c r="U697" s="105"/>
      <c r="V697" s="57">
        <v>124.9</v>
      </c>
      <c r="W697" s="57">
        <f t="shared" si="234"/>
        <v>5.6585979027008193</v>
      </c>
      <c r="X697" s="86">
        <f t="shared" si="235"/>
        <v>58.704440000000005</v>
      </c>
      <c r="Y697" s="86" t="str">
        <f t="shared" si="236"/>
        <v/>
      </c>
      <c r="Z697" s="44">
        <f t="shared" si="237"/>
        <v>0</v>
      </c>
      <c r="AA697" s="44" t="str">
        <f t="shared" si="238"/>
        <v>o</v>
      </c>
      <c r="AB697" s="89">
        <f t="shared" si="256"/>
        <v>66.19556</v>
      </c>
      <c r="AC697" s="89">
        <f t="shared" si="256"/>
        <v>7.799439999999997</v>
      </c>
      <c r="AD697" s="44">
        <f t="shared" si="240"/>
        <v>1</v>
      </c>
      <c r="AE697" s="44">
        <v>3.3</v>
      </c>
      <c r="AF697" s="87">
        <f t="shared" si="247"/>
        <v>0</v>
      </c>
      <c r="AG697" s="44">
        <f t="shared" si="248"/>
        <v>0</v>
      </c>
      <c r="AH697" s="90">
        <f t="shared" si="241"/>
        <v>100.65859790270082</v>
      </c>
      <c r="AI697" s="91">
        <f t="shared" si="249"/>
        <v>36.295560000000002</v>
      </c>
      <c r="AJ697" s="82">
        <f t="shared" si="242"/>
        <v>-22.100560000000002</v>
      </c>
      <c r="AK697" s="271">
        <f t="shared" si="250"/>
        <v>104</v>
      </c>
      <c r="AL697" s="271">
        <f>VLOOKUP(AK697,RevisedCalcs!$AE$65:$AJ$72,2,FALSE)</f>
        <v>75</v>
      </c>
      <c r="AM697" s="92" t="str">
        <f t="shared" si="243"/>
        <v>&lt;-20</v>
      </c>
      <c r="AN697" s="93">
        <f t="shared" si="244"/>
        <v>0</v>
      </c>
      <c r="AO697" s="93" t="str">
        <f t="shared" si="251"/>
        <v>o</v>
      </c>
      <c r="AP697" s="94" t="str">
        <f t="shared" si="245"/>
        <v/>
      </c>
      <c r="AQ697" s="54">
        <v>0</v>
      </c>
      <c r="AR697" s="214">
        <f t="shared" si="246"/>
        <v>0</v>
      </c>
      <c r="AS697" s="214">
        <f t="shared" si="252"/>
        <v>0</v>
      </c>
      <c r="AT697" s="282">
        <f t="shared" si="253"/>
        <v>18.116666666666667</v>
      </c>
      <c r="AU697" s="268">
        <f>IF(F697&gt;0,RevisedCalcs!$AB$53*F697,"")</f>
        <v>1.3387128286971808</v>
      </c>
      <c r="AV697" s="268" t="str">
        <f>IF(AU697&lt;&gt;"","",SUMIFS(RevisedCalcs!$AF$6:$BN$6,RevisedCalcs!$AF$4:$BN$4,"&lt;="&amp;AT697)/10^3*VLOOKUP(AK697,RevisedCalcs!$AE$65:$AJ$72,6,FALSE))</f>
        <v/>
      </c>
      <c r="AW697" s="270" t="str">
        <f ca="1">IF(AU697="","",IF(AR697=1,-AU697*OFFSET(RevisedCalcs!$AD$79,0,MATCH(E696*24*60,RevisedCalcs!$AE$80:$AI$80,1)),""))</f>
        <v/>
      </c>
      <c r="AX697" s="268">
        <f t="shared" ca="1" si="254"/>
        <v>1.3387128286971808</v>
      </c>
    </row>
    <row r="698" spans="1:50" x14ac:dyDescent="0.3">
      <c r="A698" s="41" t="s">
        <v>957</v>
      </c>
      <c r="B698" s="42">
        <v>2</v>
      </c>
      <c r="C698" s="68" t="s">
        <v>232</v>
      </c>
      <c r="D698" s="95">
        <v>38684.615972222222</v>
      </c>
      <c r="E698" s="96">
        <v>4.0347222222222222E-2</v>
      </c>
      <c r="F698" s="41">
        <v>6.9</v>
      </c>
      <c r="G698" s="41">
        <v>2</v>
      </c>
      <c r="H698" s="97">
        <v>1.3414351851679385E-2</v>
      </c>
      <c r="I698" s="98" t="s">
        <v>732</v>
      </c>
      <c r="J698" s="99">
        <v>19.316666666666666</v>
      </c>
      <c r="K698" s="100">
        <v>40510.615972222222</v>
      </c>
      <c r="L698" s="46">
        <v>167</v>
      </c>
      <c r="M698" s="101">
        <v>38684.620138888888</v>
      </c>
      <c r="N698" s="102">
        <v>-22</v>
      </c>
      <c r="O698" s="46">
        <v>167</v>
      </c>
      <c r="P698" s="57">
        <v>-22</v>
      </c>
      <c r="Q698" s="50">
        <v>0.32194444444444442</v>
      </c>
      <c r="R698" s="103">
        <v>167</v>
      </c>
      <c r="S698" s="104">
        <v>206.16863484879826</v>
      </c>
      <c r="T698" s="57">
        <v>197.6</v>
      </c>
      <c r="U698" s="105"/>
      <c r="V698" s="57">
        <v>189</v>
      </c>
      <c r="W698" s="57">
        <f t="shared" si="234"/>
        <v>17.168634848798263</v>
      </c>
      <c r="X698" s="86">
        <f t="shared" si="235"/>
        <v>126.7102</v>
      </c>
      <c r="Y698" s="86" t="str">
        <f t="shared" si="236"/>
        <v/>
      </c>
      <c r="Z698" s="44">
        <f t="shared" si="237"/>
        <v>0</v>
      </c>
      <c r="AA698" s="44" t="str">
        <f t="shared" si="238"/>
        <v>o</v>
      </c>
      <c r="AB698" s="89">
        <f t="shared" si="256"/>
        <v>62.2898</v>
      </c>
      <c r="AC698" s="89">
        <f t="shared" si="256"/>
        <v>5.6695999999999991</v>
      </c>
      <c r="AD698" s="44">
        <f t="shared" si="240"/>
        <v>1</v>
      </c>
      <c r="AE698" s="44">
        <v>5.3</v>
      </c>
      <c r="AF698" s="87">
        <f t="shared" si="247"/>
        <v>0</v>
      </c>
      <c r="AG698" s="44">
        <f t="shared" si="248"/>
        <v>0</v>
      </c>
      <c r="AH698" s="90">
        <f t="shared" si="241"/>
        <v>184.16863484879826</v>
      </c>
      <c r="AI698" s="91">
        <f t="shared" si="249"/>
        <v>40.2898</v>
      </c>
      <c r="AJ698" s="82">
        <f t="shared" si="242"/>
        <v>-16.330400000000001</v>
      </c>
      <c r="AK698" s="271">
        <f t="shared" si="250"/>
        <v>102</v>
      </c>
      <c r="AL698" s="271">
        <f>VLOOKUP(AK698,RevisedCalcs!$AE$65:$AJ$72,2,FALSE)</f>
        <v>18</v>
      </c>
      <c r="AM698" s="92" t="str">
        <f t="shared" si="243"/>
        <v>&lt;-20</v>
      </c>
      <c r="AN698" s="93">
        <f t="shared" si="244"/>
        <v>0</v>
      </c>
      <c r="AO698" s="93" t="str">
        <f t="shared" si="251"/>
        <v>o</v>
      </c>
      <c r="AP698" s="94" t="str">
        <f t="shared" si="245"/>
        <v/>
      </c>
      <c r="AQ698" s="54">
        <v>0</v>
      </c>
      <c r="AR698" s="214">
        <f t="shared" si="246"/>
        <v>0</v>
      </c>
      <c r="AS698" s="214">
        <f t="shared" si="252"/>
        <v>0</v>
      </c>
      <c r="AT698" s="282">
        <f t="shared" si="253"/>
        <v>58.099999999999994</v>
      </c>
      <c r="AU698" s="268">
        <f>IF(F698&gt;0,RevisedCalcs!$AB$53*F698,"")</f>
        <v>0.96219984562609884</v>
      </c>
      <c r="AV698" s="268" t="str">
        <f>IF(AU698&lt;&gt;"","",SUMIFS(RevisedCalcs!$AF$6:$BN$6,RevisedCalcs!$AF$4:$BN$4,"&lt;="&amp;AT698)/10^3*VLOOKUP(AK698,RevisedCalcs!$AE$65:$AJ$72,6,FALSE))</f>
        <v/>
      </c>
      <c r="AW698" s="270" t="str">
        <f ca="1">IF(AU698="","",IF(AR698=1,-AU698*OFFSET(RevisedCalcs!$AD$79,0,MATCH(E697*24*60,RevisedCalcs!$AE$80:$AI$80,1)),""))</f>
        <v/>
      </c>
      <c r="AX698" s="268">
        <f t="shared" ca="1" si="254"/>
        <v>0.96219984562609884</v>
      </c>
    </row>
    <row r="699" spans="1:50" x14ac:dyDescent="0.3">
      <c r="A699" s="194" t="s">
        <v>957</v>
      </c>
      <c r="B699" s="205">
        <v>3</v>
      </c>
      <c r="C699" s="206" t="s">
        <v>234</v>
      </c>
      <c r="D699" s="207">
        <v>38685.615972222222</v>
      </c>
      <c r="E699" s="208">
        <v>1.1458333333333334E-2</v>
      </c>
      <c r="F699" s="194">
        <v>0</v>
      </c>
      <c r="G699" s="194">
        <v>3</v>
      </c>
      <c r="H699" s="195">
        <v>0.95965277777577285</v>
      </c>
      <c r="I699" s="196" t="s">
        <v>958</v>
      </c>
      <c r="J699" s="197">
        <v>1381.9</v>
      </c>
      <c r="K699" s="209">
        <v>40511.615972222222</v>
      </c>
      <c r="L699" s="199">
        <v>41</v>
      </c>
      <c r="M699" s="101">
        <v>38685.620138888888</v>
      </c>
      <c r="N699" s="200">
        <v>1</v>
      </c>
      <c r="O699" s="199">
        <v>41</v>
      </c>
      <c r="P699" s="201">
        <v>1</v>
      </c>
      <c r="Q699" s="202">
        <v>23.03166666666667</v>
      </c>
      <c r="R699" s="203">
        <v>41</v>
      </c>
      <c r="S699" s="204">
        <v>2.1513497192151356</v>
      </c>
      <c r="T699" s="201">
        <v>168.8</v>
      </c>
      <c r="U699" s="105"/>
      <c r="V699" s="86">
        <v>40</v>
      </c>
      <c r="W699" s="86">
        <f t="shared" si="234"/>
        <v>37.848650280784867</v>
      </c>
      <c r="X699" s="86">
        <f t="shared" si="235"/>
        <v>10.918599999999998</v>
      </c>
      <c r="Y699" s="86" t="str">
        <f t="shared" si="236"/>
        <v>Y</v>
      </c>
      <c r="Z699" s="88">
        <f t="shared" si="237"/>
        <v>1</v>
      </c>
      <c r="AA699" s="88" t="str">
        <f t="shared" si="238"/>
        <v>+</v>
      </c>
      <c r="AB699" s="89">
        <f t="shared" si="256"/>
        <v>50.918599999999998</v>
      </c>
      <c r="AC699" s="89">
        <f t="shared" si="256"/>
        <v>-0.53119999999999989</v>
      </c>
      <c r="AD699" s="88">
        <f t="shared" si="240"/>
        <v>1</v>
      </c>
      <c r="AE699" s="88">
        <v>5.3</v>
      </c>
      <c r="AF699" s="87">
        <f t="shared" si="247"/>
        <v>1</v>
      </c>
      <c r="AG699" s="88">
        <f t="shared" si="248"/>
        <v>1</v>
      </c>
      <c r="AH699" s="90">
        <f t="shared" si="241"/>
        <v>3.1513497192151356</v>
      </c>
      <c r="AI699" s="91">
        <f t="shared" si="249"/>
        <v>51.918599999999998</v>
      </c>
      <c r="AJ699" s="82">
        <f t="shared" si="242"/>
        <v>0.46880000000000011</v>
      </c>
      <c r="AK699" s="271">
        <f t="shared" si="250"/>
        <v>108</v>
      </c>
      <c r="AL699" s="271">
        <f>VLOOKUP(AK699,RevisedCalcs!$AE$65:$AJ$72,2,FALSE)</f>
        <v>720</v>
      </c>
      <c r="AM699" s="92" t="str">
        <f t="shared" si="243"/>
        <v>0 to 10</v>
      </c>
      <c r="AN699" s="93">
        <f t="shared" si="244"/>
        <v>1</v>
      </c>
      <c r="AO699" s="93" t="str">
        <f t="shared" si="251"/>
        <v>+</v>
      </c>
      <c r="AP699" s="94" t="str">
        <f t="shared" si="245"/>
        <v/>
      </c>
      <c r="AQ699" s="224">
        <v>1</v>
      </c>
      <c r="AR699" s="214">
        <f t="shared" si="246"/>
        <v>0</v>
      </c>
      <c r="AS699" s="214">
        <f t="shared" si="252"/>
        <v>1</v>
      </c>
      <c r="AT699" s="282">
        <f t="shared" si="253"/>
        <v>16.5</v>
      </c>
      <c r="AU699" s="268" t="str">
        <f>IF(F699&gt;0,RevisedCalcs!$AB$53*F699,"")</f>
        <v/>
      </c>
      <c r="AV699" s="268">
        <f>IF(AU699&lt;&gt;"","",SUMIFS(RevisedCalcs!$AF$6:$BN$6,RevisedCalcs!$AF$4:$BN$4,"&lt;="&amp;AT699)/10^3*VLOOKUP(AK699,RevisedCalcs!$AE$65:$AJ$72,6,FALSE))</f>
        <v>0.62338579610308453</v>
      </c>
      <c r="AW699" s="270" t="str">
        <f ca="1">IF(AU699="","",IF(AR699=1,-AU699*OFFSET(RevisedCalcs!$AD$79,0,MATCH(E698*24*60,RevisedCalcs!$AE$80:$AI$80,1)),""))</f>
        <v/>
      </c>
      <c r="AX699" s="268">
        <f t="shared" ca="1" si="254"/>
        <v>0.62338579610308453</v>
      </c>
    </row>
    <row r="700" spans="1:50" x14ac:dyDescent="0.3">
      <c r="A700" s="41" t="s">
        <v>957</v>
      </c>
      <c r="B700" s="42">
        <v>4</v>
      </c>
      <c r="C700" s="68" t="s">
        <v>236</v>
      </c>
      <c r="D700" s="95">
        <v>38685.62777777778</v>
      </c>
      <c r="E700" s="96">
        <v>2.2615740740740742E-2</v>
      </c>
      <c r="F700" s="41">
        <v>6.7</v>
      </c>
      <c r="G700" s="41">
        <v>3</v>
      </c>
      <c r="H700" s="97">
        <v>3.4722222335403785E-4</v>
      </c>
      <c r="I700" s="98" t="s">
        <v>959</v>
      </c>
      <c r="J700" s="99">
        <v>0.5</v>
      </c>
      <c r="K700" s="100">
        <v>40511.62777777778</v>
      </c>
      <c r="L700" s="46">
        <v>170.6</v>
      </c>
      <c r="M700" s="101">
        <v>38685.620138888888</v>
      </c>
      <c r="N700" s="102">
        <v>1</v>
      </c>
      <c r="O700" s="46">
        <v>170.6</v>
      </c>
      <c r="P700" s="57">
        <v>1</v>
      </c>
      <c r="Q700" s="50">
        <v>8.3333333333333332E-3</v>
      </c>
      <c r="R700" s="103">
        <v>170.6</v>
      </c>
      <c r="S700" s="104">
        <v>167.52609769023977</v>
      </c>
      <c r="T700" s="57">
        <v>197.6</v>
      </c>
      <c r="U700" s="105"/>
      <c r="V700" s="57">
        <v>169.6</v>
      </c>
      <c r="W700" s="57">
        <f t="shared" si="234"/>
        <v>2.0739023097602285</v>
      </c>
      <c r="X700" s="86">
        <f t="shared" si="235"/>
        <v>118.6814</v>
      </c>
      <c r="Y700" s="86" t="str">
        <f t="shared" si="236"/>
        <v/>
      </c>
      <c r="Z700" s="44">
        <f t="shared" si="237"/>
        <v>0</v>
      </c>
      <c r="AA700" s="44" t="str">
        <f t="shared" si="238"/>
        <v>o</v>
      </c>
      <c r="AB700" s="89">
        <f t="shared" si="256"/>
        <v>50.918599999999998</v>
      </c>
      <c r="AC700" s="89">
        <f t="shared" si="256"/>
        <v>-0.53119999999999989</v>
      </c>
      <c r="AD700" s="44">
        <f t="shared" si="240"/>
        <v>1</v>
      </c>
      <c r="AE700" s="44">
        <v>5.3</v>
      </c>
      <c r="AF700" s="87">
        <f t="shared" si="247"/>
        <v>0</v>
      </c>
      <c r="AG700" s="44">
        <f t="shared" si="248"/>
        <v>0</v>
      </c>
      <c r="AH700" s="90">
        <f t="shared" si="241"/>
        <v>168.52609769023977</v>
      </c>
      <c r="AI700" s="91">
        <f t="shared" si="249"/>
        <v>51.918599999999998</v>
      </c>
      <c r="AJ700" s="82">
        <f t="shared" si="242"/>
        <v>0.46880000000000011</v>
      </c>
      <c r="AK700" s="271">
        <f t="shared" si="250"/>
        <v>101</v>
      </c>
      <c r="AL700" s="271">
        <f>VLOOKUP(AK700,RevisedCalcs!$AE$65:$AJ$72,2,FALSE)</f>
        <v>3</v>
      </c>
      <c r="AM700" s="92" t="str">
        <f t="shared" si="243"/>
        <v>0 to 10</v>
      </c>
      <c r="AN700" s="93">
        <f t="shared" si="244"/>
        <v>0</v>
      </c>
      <c r="AO700" s="93" t="str">
        <f t="shared" si="251"/>
        <v>o</v>
      </c>
      <c r="AP700" s="94" t="str">
        <f t="shared" si="245"/>
        <v/>
      </c>
      <c r="AQ700" s="54">
        <v>0</v>
      </c>
      <c r="AR700" s="214">
        <f t="shared" si="246"/>
        <v>1</v>
      </c>
      <c r="AS700" s="214">
        <f t="shared" si="252"/>
        <v>0</v>
      </c>
      <c r="AT700" s="282">
        <f t="shared" si="253"/>
        <v>32.56666666666667</v>
      </c>
      <c r="AU700" s="268">
        <f>IF(F700&gt;0,RevisedCalcs!$AB$53*F700,"")</f>
        <v>0.93430999502824086</v>
      </c>
      <c r="AV700" s="268" t="str">
        <f>IF(AU700&lt;&gt;"","",SUMIFS(RevisedCalcs!$AF$6:$BN$6,RevisedCalcs!$AF$4:$BN$4,"&lt;="&amp;AT700)/10^3*VLOOKUP(AK700,RevisedCalcs!$AE$65:$AJ$72,6,FALSE))</f>
        <v/>
      </c>
      <c r="AW700" s="270">
        <f ca="1">IF(AU700="","",IF(AR700=1,-AU700*OFFSET(RevisedCalcs!$AD$79,0,MATCH(E699*24*60,RevisedCalcs!$AE$80:$AI$80,1)),""))</f>
        <v>-0.34700753684867308</v>
      </c>
      <c r="AX700" s="268">
        <f t="shared" ca="1" si="254"/>
        <v>0.58730245817956783</v>
      </c>
    </row>
    <row r="701" spans="1:50" x14ac:dyDescent="0.3">
      <c r="A701" s="194" t="s">
        <v>957</v>
      </c>
      <c r="B701" s="205">
        <v>5</v>
      </c>
      <c r="C701" s="206" t="s">
        <v>238</v>
      </c>
      <c r="D701" s="207">
        <v>38685.673611111109</v>
      </c>
      <c r="E701" s="208">
        <v>1.269675925925926E-2</v>
      </c>
      <c r="F701" s="194">
        <v>0</v>
      </c>
      <c r="G701" s="194">
        <v>3</v>
      </c>
      <c r="H701" s="195">
        <v>2.3217592592118308E-2</v>
      </c>
      <c r="I701" s="196" t="s">
        <v>960</v>
      </c>
      <c r="J701" s="197">
        <v>33.43333333333333</v>
      </c>
      <c r="K701" s="209">
        <v>40511.673611111109</v>
      </c>
      <c r="L701" s="199">
        <v>158</v>
      </c>
      <c r="M701" s="101">
        <v>38685.661805555559</v>
      </c>
      <c r="N701" s="200">
        <v>1.9</v>
      </c>
      <c r="O701" s="199">
        <v>158</v>
      </c>
      <c r="P701" s="201">
        <v>1.9</v>
      </c>
      <c r="Q701" s="202">
        <v>0.55722222222222217</v>
      </c>
      <c r="R701" s="203">
        <v>158</v>
      </c>
      <c r="S701" s="204">
        <v>175.44862966428192</v>
      </c>
      <c r="T701" s="201">
        <v>195.8</v>
      </c>
      <c r="U701" s="105"/>
      <c r="V701" s="57">
        <v>156.1</v>
      </c>
      <c r="W701" s="57">
        <f t="shared" si="234"/>
        <v>19.34862966428193</v>
      </c>
      <c r="X701" s="86">
        <f t="shared" si="235"/>
        <v>105.62636000000001</v>
      </c>
      <c r="Y701" s="86" t="str">
        <f t="shared" si="236"/>
        <v/>
      </c>
      <c r="Z701" s="44">
        <f t="shared" si="237"/>
        <v>0</v>
      </c>
      <c r="AA701" s="44" t="str">
        <f t="shared" si="238"/>
        <v>o</v>
      </c>
      <c r="AB701" s="89">
        <f t="shared" si="256"/>
        <v>50.473639999999996</v>
      </c>
      <c r="AC701" s="89">
        <f t="shared" si="256"/>
        <v>-0.77383999999999986</v>
      </c>
      <c r="AD701" s="44">
        <f t="shared" si="240"/>
        <v>1</v>
      </c>
      <c r="AE701" s="44">
        <v>5.3</v>
      </c>
      <c r="AF701" s="87">
        <f t="shared" si="247"/>
        <v>0</v>
      </c>
      <c r="AG701" s="44">
        <f t="shared" si="248"/>
        <v>0</v>
      </c>
      <c r="AH701" s="90">
        <f t="shared" si="241"/>
        <v>177.34862966428193</v>
      </c>
      <c r="AI701" s="91">
        <f t="shared" si="249"/>
        <v>52.373639999999995</v>
      </c>
      <c r="AJ701" s="82">
        <f t="shared" si="242"/>
        <v>1.12616</v>
      </c>
      <c r="AK701" s="271">
        <f t="shared" si="250"/>
        <v>103</v>
      </c>
      <c r="AL701" s="271">
        <f>VLOOKUP(AK701,RevisedCalcs!$AE$65:$AJ$72,2,FALSE)</f>
        <v>45</v>
      </c>
      <c r="AM701" s="92" t="str">
        <f t="shared" si="243"/>
        <v>0 to 10</v>
      </c>
      <c r="AN701" s="93">
        <f t="shared" si="244"/>
        <v>0</v>
      </c>
      <c r="AO701" s="93" t="str">
        <f t="shared" si="251"/>
        <v>o</v>
      </c>
      <c r="AP701" s="94" t="str">
        <f t="shared" si="245"/>
        <v/>
      </c>
      <c r="AQ701" s="224">
        <v>1</v>
      </c>
      <c r="AR701" s="214">
        <f t="shared" si="246"/>
        <v>0</v>
      </c>
      <c r="AS701" s="214">
        <f t="shared" si="252"/>
        <v>0</v>
      </c>
      <c r="AT701" s="282">
        <f t="shared" si="253"/>
        <v>18.283333333333335</v>
      </c>
      <c r="AU701" s="268" t="str">
        <f>IF(F701&gt;0,RevisedCalcs!$AB$53*F701,"")</f>
        <v/>
      </c>
      <c r="AV701" s="268">
        <f>IF(AU701&lt;&gt;"","",SUMIFS(RevisedCalcs!$AF$6:$BN$6,RevisedCalcs!$AF$4:$BN$4,"&lt;="&amp;AT701)/10^3*VLOOKUP(AK701,RevisedCalcs!$AE$65:$AJ$72,6,FALSE))</f>
        <v>0.33437306084110541</v>
      </c>
      <c r="AW701" s="270" t="str">
        <f ca="1">IF(AU701="","",IF(AR701=1,-AU701*OFFSET(RevisedCalcs!$AD$79,0,MATCH(E700*24*60,RevisedCalcs!$AE$80:$AI$80,1)),""))</f>
        <v/>
      </c>
      <c r="AX701" s="268">
        <f t="shared" ca="1" si="254"/>
        <v>0.33437306084110541</v>
      </c>
    </row>
    <row r="702" spans="1:50" x14ac:dyDescent="0.3">
      <c r="A702" s="41" t="s">
        <v>957</v>
      </c>
      <c r="B702" s="42">
        <v>6</v>
      </c>
      <c r="C702" s="68" t="s">
        <v>240</v>
      </c>
      <c r="D702" s="95">
        <v>38685.699305555558</v>
      </c>
      <c r="E702" s="96">
        <v>5.9143518518518521E-3</v>
      </c>
      <c r="F702" s="41">
        <v>0</v>
      </c>
      <c r="G702" s="41">
        <v>3</v>
      </c>
      <c r="H702" s="97">
        <v>1.2997685189475305E-2</v>
      </c>
      <c r="I702" s="98" t="s">
        <v>961</v>
      </c>
      <c r="J702" s="99">
        <v>18.716666666666665</v>
      </c>
      <c r="K702" s="100">
        <v>40511.699305555558</v>
      </c>
      <c r="L702" s="46">
        <v>170.6</v>
      </c>
      <c r="M702" s="101">
        <v>38685.703472222223</v>
      </c>
      <c r="N702" s="102">
        <v>1.9</v>
      </c>
      <c r="O702" s="46">
        <v>170.6</v>
      </c>
      <c r="P702" s="57">
        <v>1.9</v>
      </c>
      <c r="Q702" s="50">
        <v>0.31194444444444441</v>
      </c>
      <c r="R702" s="103">
        <v>170.6</v>
      </c>
      <c r="S702" s="104">
        <v>182.39773862042242</v>
      </c>
      <c r="T702" s="57">
        <v>195.8</v>
      </c>
      <c r="U702" s="105"/>
      <c r="V702" s="57">
        <v>168.7</v>
      </c>
      <c r="W702" s="57">
        <f t="shared" si="234"/>
        <v>13.697738620422427</v>
      </c>
      <c r="X702" s="86">
        <f t="shared" si="235"/>
        <v>118.22636</v>
      </c>
      <c r="Y702" s="86" t="str">
        <f t="shared" si="236"/>
        <v/>
      </c>
      <c r="Z702" s="44">
        <f t="shared" si="237"/>
        <v>0</v>
      </c>
      <c r="AA702" s="44" t="str">
        <f t="shared" si="238"/>
        <v>o</v>
      </c>
      <c r="AB702" s="89">
        <f t="shared" si="256"/>
        <v>50.473639999999996</v>
      </c>
      <c r="AC702" s="89">
        <f t="shared" si="256"/>
        <v>-0.77383999999999986</v>
      </c>
      <c r="AD702" s="44">
        <f t="shared" si="240"/>
        <v>1</v>
      </c>
      <c r="AE702" s="44">
        <v>5.3</v>
      </c>
      <c r="AF702" s="87">
        <f t="shared" si="247"/>
        <v>0</v>
      </c>
      <c r="AG702" s="44">
        <f t="shared" si="248"/>
        <v>0</v>
      </c>
      <c r="AH702" s="90">
        <f t="shared" si="241"/>
        <v>184.29773862042242</v>
      </c>
      <c r="AI702" s="91">
        <f t="shared" si="249"/>
        <v>52.373639999999995</v>
      </c>
      <c r="AJ702" s="82">
        <f t="shared" si="242"/>
        <v>1.12616</v>
      </c>
      <c r="AK702" s="271">
        <f t="shared" si="250"/>
        <v>102</v>
      </c>
      <c r="AL702" s="271">
        <f>VLOOKUP(AK702,RevisedCalcs!$AE$65:$AJ$72,2,FALSE)</f>
        <v>18</v>
      </c>
      <c r="AM702" s="92" t="str">
        <f t="shared" si="243"/>
        <v>0 to 10</v>
      </c>
      <c r="AN702" s="93">
        <f t="shared" si="244"/>
        <v>0</v>
      </c>
      <c r="AO702" s="93" t="str">
        <f t="shared" si="251"/>
        <v>o</v>
      </c>
      <c r="AP702" s="94" t="str">
        <f t="shared" si="245"/>
        <v/>
      </c>
      <c r="AQ702" s="54">
        <v>0</v>
      </c>
      <c r="AR702" s="214">
        <f t="shared" si="246"/>
        <v>1</v>
      </c>
      <c r="AS702" s="214">
        <f t="shared" si="252"/>
        <v>0</v>
      </c>
      <c r="AT702" s="282">
        <f t="shared" si="253"/>
        <v>8.5166666666666675</v>
      </c>
      <c r="AU702" s="268" t="str">
        <f>IF(F702&gt;0,RevisedCalcs!$AB$53*F702,"")</f>
        <v/>
      </c>
      <c r="AV702" s="268">
        <f>IF(AU702&lt;&gt;"","",SUMIFS(RevisedCalcs!$AF$6:$BN$6,RevisedCalcs!$AF$4:$BN$4,"&lt;="&amp;AT702)/10^3*VLOOKUP(AK702,RevisedCalcs!$AE$65:$AJ$72,6,FALSE))</f>
        <v>0.14450358364735846</v>
      </c>
      <c r="AW702" s="270" t="str">
        <f ca="1">IF(AU702="","",IF(AR702=1,-AU702*OFFSET(RevisedCalcs!$AD$79,0,MATCH(E701*24*60,RevisedCalcs!$AE$80:$AI$80,1)),""))</f>
        <v/>
      </c>
      <c r="AX702" s="268">
        <f t="shared" ca="1" si="254"/>
        <v>0.14450358364735846</v>
      </c>
    </row>
    <row r="703" spans="1:50" x14ac:dyDescent="0.3">
      <c r="A703" s="41" t="s">
        <v>957</v>
      </c>
      <c r="B703" s="42">
        <v>7</v>
      </c>
      <c r="C703" s="68" t="s">
        <v>242</v>
      </c>
      <c r="D703" s="95">
        <v>38685.708333333336</v>
      </c>
      <c r="E703" s="96">
        <v>2.0023148148148148E-3</v>
      </c>
      <c r="F703" s="41">
        <v>0.9</v>
      </c>
      <c r="G703" s="41">
        <v>3</v>
      </c>
      <c r="H703" s="97">
        <v>3.1134259261307307E-3</v>
      </c>
      <c r="I703" s="98" t="s">
        <v>962</v>
      </c>
      <c r="J703" s="99">
        <v>4.4833333333333334</v>
      </c>
      <c r="K703" s="100">
        <v>40511.708333333336</v>
      </c>
      <c r="L703" s="46">
        <v>194</v>
      </c>
      <c r="M703" s="101">
        <v>38685.703472222223</v>
      </c>
      <c r="N703" s="102">
        <v>1.9</v>
      </c>
      <c r="O703" s="46">
        <v>194</v>
      </c>
      <c r="P703" s="57">
        <v>1.9</v>
      </c>
      <c r="Q703" s="50">
        <v>7.4722222222222218E-2</v>
      </c>
      <c r="R703" s="103">
        <v>194</v>
      </c>
      <c r="S703" s="104">
        <v>191.08038186703376</v>
      </c>
      <c r="T703" s="57">
        <v>195.8</v>
      </c>
      <c r="U703" s="105"/>
      <c r="V703" s="57">
        <v>192.1</v>
      </c>
      <c r="W703" s="57">
        <f t="shared" si="234"/>
        <v>1.0196181329662295</v>
      </c>
      <c r="X703" s="86">
        <f t="shared" si="235"/>
        <v>141.62636000000001</v>
      </c>
      <c r="Y703" s="86" t="str">
        <f t="shared" si="236"/>
        <v/>
      </c>
      <c r="Z703" s="44">
        <f t="shared" si="237"/>
        <v>0</v>
      </c>
      <c r="AA703" s="44" t="str">
        <f t="shared" si="238"/>
        <v>o</v>
      </c>
      <c r="AB703" s="89">
        <f t="shared" si="256"/>
        <v>50.473639999999996</v>
      </c>
      <c r="AC703" s="89">
        <f t="shared" si="256"/>
        <v>-0.77383999999999986</v>
      </c>
      <c r="AD703" s="44">
        <f t="shared" si="240"/>
        <v>1</v>
      </c>
      <c r="AE703" s="44">
        <v>5.3</v>
      </c>
      <c r="AF703" s="87">
        <f t="shared" si="247"/>
        <v>0</v>
      </c>
      <c r="AG703" s="44">
        <f t="shared" si="248"/>
        <v>0</v>
      </c>
      <c r="AH703" s="90">
        <f t="shared" si="241"/>
        <v>192.98038186703377</v>
      </c>
      <c r="AI703" s="91">
        <f t="shared" si="249"/>
        <v>52.373639999999995</v>
      </c>
      <c r="AJ703" s="82">
        <f t="shared" si="242"/>
        <v>1.12616</v>
      </c>
      <c r="AK703" s="271">
        <f t="shared" si="250"/>
        <v>101</v>
      </c>
      <c r="AL703" s="271">
        <f>VLOOKUP(AK703,RevisedCalcs!$AE$65:$AJ$72,2,FALSE)</f>
        <v>3</v>
      </c>
      <c r="AM703" s="92" t="str">
        <f t="shared" si="243"/>
        <v>0 to 10</v>
      </c>
      <c r="AN703" s="93">
        <f t="shared" si="244"/>
        <v>0</v>
      </c>
      <c r="AO703" s="93" t="str">
        <f t="shared" si="251"/>
        <v>o</v>
      </c>
      <c r="AP703" s="94" t="str">
        <f t="shared" si="245"/>
        <v/>
      </c>
      <c r="AQ703" s="54">
        <v>0</v>
      </c>
      <c r="AR703" s="214">
        <f t="shared" si="246"/>
        <v>0</v>
      </c>
      <c r="AS703" s="214">
        <f t="shared" si="252"/>
        <v>0</v>
      </c>
      <c r="AT703" s="282">
        <f t="shared" si="253"/>
        <v>2.8833333333333337</v>
      </c>
      <c r="AU703" s="268">
        <f>IF(F703&gt;0,RevisedCalcs!$AB$53*F703,"")</f>
        <v>0.12550432769036071</v>
      </c>
      <c r="AV703" s="268" t="str">
        <f>IF(AU703&lt;&gt;"","",SUMIFS(RevisedCalcs!$AF$6:$BN$6,RevisedCalcs!$AF$4:$BN$4,"&lt;="&amp;AT703)/10^3*VLOOKUP(AK703,RevisedCalcs!$AE$65:$AJ$72,6,FALSE))</f>
        <v/>
      </c>
      <c r="AW703" s="270" t="str">
        <f ca="1">IF(AU703="","",IF(AR703=1,-AU703*OFFSET(RevisedCalcs!$AD$79,0,MATCH(E702*24*60,RevisedCalcs!$AE$80:$AI$80,1)),""))</f>
        <v/>
      </c>
      <c r="AX703" s="268">
        <f t="shared" ca="1" si="254"/>
        <v>0.12550432769036071</v>
      </c>
    </row>
    <row r="704" spans="1:50" x14ac:dyDescent="0.3">
      <c r="A704" s="41" t="s">
        <v>957</v>
      </c>
      <c r="B704" s="42">
        <v>8</v>
      </c>
      <c r="C704" s="68" t="s">
        <v>244</v>
      </c>
      <c r="D704" s="95">
        <v>38685.710416666669</v>
      </c>
      <c r="E704" s="96">
        <v>1.1782407407407406E-2</v>
      </c>
      <c r="F704" s="41">
        <v>4.7</v>
      </c>
      <c r="G704" s="41">
        <v>3</v>
      </c>
      <c r="H704" s="97">
        <v>8.1018515629693866E-5</v>
      </c>
      <c r="I704" s="98" t="s">
        <v>813</v>
      </c>
      <c r="J704" s="99">
        <v>0.11666666666666667</v>
      </c>
      <c r="K704" s="100">
        <v>40511.710416666669</v>
      </c>
      <c r="L704" s="46">
        <v>199.4</v>
      </c>
      <c r="M704" s="101">
        <v>38685.703472222223</v>
      </c>
      <c r="N704" s="102">
        <v>1.9</v>
      </c>
      <c r="O704" s="46">
        <v>199.4</v>
      </c>
      <c r="P704" s="57">
        <v>1.9</v>
      </c>
      <c r="Q704" s="50">
        <v>1.9444444444444444E-3</v>
      </c>
      <c r="R704" s="103">
        <v>199.4</v>
      </c>
      <c r="S704" s="104">
        <v>193.82610241329385</v>
      </c>
      <c r="T704" s="57">
        <v>195.8</v>
      </c>
      <c r="U704" s="105"/>
      <c r="V704" s="57">
        <v>197.5</v>
      </c>
      <c r="W704" s="57">
        <f t="shared" si="234"/>
        <v>3.673897586706147</v>
      </c>
      <c r="X704" s="86">
        <f t="shared" si="235"/>
        <v>147.02636000000001</v>
      </c>
      <c r="Y704" s="86" t="str">
        <f t="shared" si="236"/>
        <v/>
      </c>
      <c r="Z704" s="44">
        <f t="shared" si="237"/>
        <v>0</v>
      </c>
      <c r="AA704" s="44" t="str">
        <f t="shared" si="238"/>
        <v>o</v>
      </c>
      <c r="AB704" s="89">
        <f t="shared" si="256"/>
        <v>50.473639999999996</v>
      </c>
      <c r="AC704" s="89">
        <f t="shared" si="256"/>
        <v>-0.77383999999999986</v>
      </c>
      <c r="AD704" s="44">
        <f t="shared" si="240"/>
        <v>1</v>
      </c>
      <c r="AE704" s="44">
        <v>5.3</v>
      </c>
      <c r="AF704" s="87">
        <f t="shared" si="247"/>
        <v>0</v>
      </c>
      <c r="AG704" s="44">
        <f t="shared" si="248"/>
        <v>0</v>
      </c>
      <c r="AH704" s="90">
        <f t="shared" si="241"/>
        <v>195.72610241329386</v>
      </c>
      <c r="AI704" s="91">
        <f t="shared" si="249"/>
        <v>52.373639999999995</v>
      </c>
      <c r="AJ704" s="82">
        <f t="shared" si="242"/>
        <v>1.12616</v>
      </c>
      <c r="AK704" s="271">
        <f t="shared" si="250"/>
        <v>101</v>
      </c>
      <c r="AL704" s="271">
        <f>VLOOKUP(AK704,RevisedCalcs!$AE$65:$AJ$72,2,FALSE)</f>
        <v>3</v>
      </c>
      <c r="AM704" s="92" t="str">
        <f t="shared" si="243"/>
        <v>0 to 10</v>
      </c>
      <c r="AN704" s="93">
        <f t="shared" si="244"/>
        <v>0</v>
      </c>
      <c r="AO704" s="93" t="str">
        <f t="shared" si="251"/>
        <v>o</v>
      </c>
      <c r="AP704" s="94" t="str">
        <f t="shared" si="245"/>
        <v/>
      </c>
      <c r="AQ704" s="54">
        <v>0</v>
      </c>
      <c r="AR704" s="214">
        <f t="shared" si="246"/>
        <v>0</v>
      </c>
      <c r="AS704" s="214">
        <f t="shared" si="252"/>
        <v>0</v>
      </c>
      <c r="AT704" s="282">
        <f t="shared" si="253"/>
        <v>16.966666666666665</v>
      </c>
      <c r="AU704" s="268">
        <f>IF(F704&gt;0,RevisedCalcs!$AB$53*F704,"")</f>
        <v>0.65541148904966151</v>
      </c>
      <c r="AV704" s="268" t="str">
        <f>IF(AU704&lt;&gt;"","",SUMIFS(RevisedCalcs!$AF$6:$BN$6,RevisedCalcs!$AF$4:$BN$4,"&lt;="&amp;AT704)/10^3*VLOOKUP(AK704,RevisedCalcs!$AE$65:$AJ$72,6,FALSE))</f>
        <v/>
      </c>
      <c r="AW704" s="270" t="str">
        <f ca="1">IF(AU704="","",IF(AR704=1,-AU704*OFFSET(RevisedCalcs!$AD$79,0,MATCH(E703*24*60,RevisedCalcs!$AE$80:$AI$80,1)),""))</f>
        <v/>
      </c>
      <c r="AX704" s="268">
        <f t="shared" ca="1" si="254"/>
        <v>0.65541148904966151</v>
      </c>
    </row>
    <row r="705" spans="1:50" x14ac:dyDescent="0.3">
      <c r="A705" s="41" t="s">
        <v>957</v>
      </c>
      <c r="B705" s="42">
        <v>9</v>
      </c>
      <c r="C705" s="68" t="s">
        <v>245</v>
      </c>
      <c r="D705" s="95">
        <v>38686.390277777777</v>
      </c>
      <c r="E705" s="96">
        <v>2.1527777777777781E-2</v>
      </c>
      <c r="F705" s="41">
        <v>5.9</v>
      </c>
      <c r="G705" s="41">
        <v>4</v>
      </c>
      <c r="H705" s="97">
        <v>0.66807870370394085</v>
      </c>
      <c r="I705" s="98" t="s">
        <v>963</v>
      </c>
      <c r="J705" s="99">
        <v>962.0333333333333</v>
      </c>
      <c r="K705" s="100">
        <v>40512.390277777777</v>
      </c>
      <c r="L705" s="46">
        <v>64.400000000000006</v>
      </c>
      <c r="M705" s="101">
        <v>38686.382638888892</v>
      </c>
      <c r="N705" s="102">
        <v>3.2</v>
      </c>
      <c r="O705" s="46">
        <v>64.400000000000006</v>
      </c>
      <c r="P705" s="57">
        <v>3.2</v>
      </c>
      <c r="Q705" s="50">
        <v>16.033888888888889</v>
      </c>
      <c r="R705" s="103">
        <v>64.400000000000006</v>
      </c>
      <c r="S705" s="104">
        <v>8.309240632523661</v>
      </c>
      <c r="T705" s="57">
        <v>197.6</v>
      </c>
      <c r="U705" s="105"/>
      <c r="V705" s="86">
        <v>61.2</v>
      </c>
      <c r="W705" s="86">
        <f t="shared" si="234"/>
        <v>52.890759367476342</v>
      </c>
      <c r="X705" s="86">
        <f t="shared" si="235"/>
        <v>11.369080000000011</v>
      </c>
      <c r="Y705" s="86" t="str">
        <f t="shared" si="236"/>
        <v>Y</v>
      </c>
      <c r="Z705" s="88">
        <f t="shared" si="237"/>
        <v>1</v>
      </c>
      <c r="AA705" s="88" t="str">
        <f t="shared" si="238"/>
        <v>+</v>
      </c>
      <c r="AB705" s="89">
        <f t="shared" si="256"/>
        <v>49.830919999999992</v>
      </c>
      <c r="AC705" s="89">
        <f t="shared" si="256"/>
        <v>-1.12432</v>
      </c>
      <c r="AD705" s="88">
        <f t="shared" si="240"/>
        <v>1</v>
      </c>
      <c r="AE705" s="88">
        <v>5.3</v>
      </c>
      <c r="AF705" s="87">
        <f t="shared" si="247"/>
        <v>1</v>
      </c>
      <c r="AG705" s="88">
        <f t="shared" si="248"/>
        <v>1</v>
      </c>
      <c r="AH705" s="90">
        <f t="shared" si="241"/>
        <v>11.50924063252366</v>
      </c>
      <c r="AI705" s="91">
        <f t="shared" si="249"/>
        <v>53.030919999999995</v>
      </c>
      <c r="AJ705" s="82">
        <f t="shared" si="242"/>
        <v>2.0756800000000002</v>
      </c>
      <c r="AK705" s="271">
        <f t="shared" si="250"/>
        <v>108</v>
      </c>
      <c r="AL705" s="271">
        <f>VLOOKUP(AK705,RevisedCalcs!$AE$65:$AJ$72,2,FALSE)</f>
        <v>720</v>
      </c>
      <c r="AM705" s="92" t="str">
        <f t="shared" si="243"/>
        <v>0 to 10</v>
      </c>
      <c r="AN705" s="93">
        <f t="shared" si="244"/>
        <v>1</v>
      </c>
      <c r="AO705" s="93" t="str">
        <f t="shared" si="251"/>
        <v>+</v>
      </c>
      <c r="AP705" s="94" t="str">
        <f t="shared" si="245"/>
        <v/>
      </c>
      <c r="AQ705" s="54">
        <v>0</v>
      </c>
      <c r="AR705" s="214">
        <f t="shared" si="246"/>
        <v>0</v>
      </c>
      <c r="AS705" s="214">
        <f t="shared" si="252"/>
        <v>0</v>
      </c>
      <c r="AT705" s="282">
        <f t="shared" si="253"/>
        <v>31.000000000000004</v>
      </c>
      <c r="AU705" s="268">
        <f>IF(F705&gt;0,RevisedCalcs!$AB$53*F705,"")</f>
        <v>0.82275059263680916</v>
      </c>
      <c r="AV705" s="268" t="str">
        <f>IF(AU705&lt;&gt;"","",SUMIFS(RevisedCalcs!$AF$6:$BN$6,RevisedCalcs!$AF$4:$BN$4,"&lt;="&amp;AT705)/10^3*VLOOKUP(AK705,RevisedCalcs!$AE$65:$AJ$72,6,FALSE))</f>
        <v/>
      </c>
      <c r="AW705" s="270" t="str">
        <f ca="1">IF(AU705="","",IF(AR705=1,-AU705*OFFSET(RevisedCalcs!$AD$79,0,MATCH(E704*24*60,RevisedCalcs!$AE$80:$AI$80,1)),""))</f>
        <v/>
      </c>
      <c r="AX705" s="268">
        <f t="shared" ca="1" si="254"/>
        <v>0.82275059263680916</v>
      </c>
    </row>
    <row r="706" spans="1:50" x14ac:dyDescent="0.3">
      <c r="A706" s="41" t="s">
        <v>957</v>
      </c>
      <c r="B706" s="42">
        <v>10</v>
      </c>
      <c r="C706" s="68" t="s">
        <v>247</v>
      </c>
      <c r="D706" s="95">
        <v>38686.45416666667</v>
      </c>
      <c r="E706" s="96">
        <v>1.1145833333333334E-2</v>
      </c>
      <c r="F706" s="41">
        <v>0.9</v>
      </c>
      <c r="G706" s="41">
        <v>4</v>
      </c>
      <c r="H706" s="97">
        <v>4.2361111118225381E-2</v>
      </c>
      <c r="I706" s="98" t="s">
        <v>964</v>
      </c>
      <c r="J706" s="99">
        <v>61</v>
      </c>
      <c r="K706" s="100">
        <v>40512.45416666667</v>
      </c>
      <c r="L706" s="46">
        <v>132.80000000000001</v>
      </c>
      <c r="M706" s="101">
        <v>38686.453472222223</v>
      </c>
      <c r="N706" s="102">
        <v>3.9</v>
      </c>
      <c r="O706" s="46">
        <v>132.80000000000001</v>
      </c>
      <c r="P706" s="57">
        <v>3.9</v>
      </c>
      <c r="Q706" s="50">
        <v>1.0166666666666666</v>
      </c>
      <c r="R706" s="103">
        <v>132.80000000000001</v>
      </c>
      <c r="S706" s="104">
        <v>158.69839895265923</v>
      </c>
      <c r="T706" s="57">
        <v>197.6</v>
      </c>
      <c r="U706" s="105"/>
      <c r="V706" s="57">
        <v>128.9</v>
      </c>
      <c r="W706" s="57">
        <f t="shared" si="234"/>
        <v>29.798398952659227</v>
      </c>
      <c r="X706" s="86">
        <f t="shared" si="235"/>
        <v>79.415160000000014</v>
      </c>
      <c r="Y706" s="86" t="str">
        <f t="shared" si="236"/>
        <v/>
      </c>
      <c r="Z706" s="44">
        <f t="shared" si="237"/>
        <v>0</v>
      </c>
      <c r="AA706" s="44" t="str">
        <f t="shared" si="238"/>
        <v>o</v>
      </c>
      <c r="AB706" s="89">
        <f t="shared" si="256"/>
        <v>49.484839999999998</v>
      </c>
      <c r="AC706" s="89">
        <f t="shared" si="256"/>
        <v>-1.31304</v>
      </c>
      <c r="AD706" s="44">
        <f t="shared" si="240"/>
        <v>1</v>
      </c>
      <c r="AE706" s="44">
        <v>5.3</v>
      </c>
      <c r="AF706" s="87">
        <f t="shared" si="247"/>
        <v>0</v>
      </c>
      <c r="AG706" s="44">
        <f t="shared" si="248"/>
        <v>0</v>
      </c>
      <c r="AH706" s="90">
        <f t="shared" si="241"/>
        <v>162.59839895265924</v>
      </c>
      <c r="AI706" s="91">
        <f t="shared" si="249"/>
        <v>53.384839999999997</v>
      </c>
      <c r="AJ706" s="82">
        <f t="shared" si="242"/>
        <v>2.5869599999999999</v>
      </c>
      <c r="AK706" s="271">
        <f t="shared" si="250"/>
        <v>104</v>
      </c>
      <c r="AL706" s="271">
        <f>VLOOKUP(AK706,RevisedCalcs!$AE$65:$AJ$72,2,FALSE)</f>
        <v>75</v>
      </c>
      <c r="AM706" s="92" t="str">
        <f t="shared" si="243"/>
        <v>0 to 10</v>
      </c>
      <c r="AN706" s="93">
        <f t="shared" si="244"/>
        <v>0</v>
      </c>
      <c r="AO706" s="93" t="str">
        <f t="shared" si="251"/>
        <v>o</v>
      </c>
      <c r="AP706" s="94" t="str">
        <f t="shared" si="245"/>
        <v/>
      </c>
      <c r="AQ706" s="54">
        <v>0</v>
      </c>
      <c r="AR706" s="214">
        <f t="shared" si="246"/>
        <v>0</v>
      </c>
      <c r="AS706" s="214">
        <f t="shared" si="252"/>
        <v>0</v>
      </c>
      <c r="AT706" s="282">
        <f t="shared" si="253"/>
        <v>16.05</v>
      </c>
      <c r="AU706" s="268">
        <f>IF(F706&gt;0,RevisedCalcs!$AB$53*F706,"")</f>
        <v>0.12550432769036071</v>
      </c>
      <c r="AV706" s="268" t="str">
        <f>IF(AU706&lt;&gt;"","",SUMIFS(RevisedCalcs!$AF$6:$BN$6,RevisedCalcs!$AF$4:$BN$4,"&lt;="&amp;AT706)/10^3*VLOOKUP(AK706,RevisedCalcs!$AE$65:$AJ$72,6,FALSE))</f>
        <v/>
      </c>
      <c r="AW706" s="270" t="str">
        <f ca="1">IF(AU706="","",IF(AR706=1,-AU706*OFFSET(RevisedCalcs!$AD$79,0,MATCH(E705*24*60,RevisedCalcs!$AE$80:$AI$80,1)),""))</f>
        <v/>
      </c>
      <c r="AX706" s="268">
        <f t="shared" ca="1" si="254"/>
        <v>0.12550432769036071</v>
      </c>
    </row>
    <row r="707" spans="1:50" x14ac:dyDescent="0.3">
      <c r="A707" s="41" t="s">
        <v>957</v>
      </c>
      <c r="B707" s="42">
        <v>11</v>
      </c>
      <c r="C707" s="68" t="s">
        <v>249</v>
      </c>
      <c r="D707" s="95">
        <v>38686.52847222222</v>
      </c>
      <c r="E707" s="96">
        <v>1.4143518518518519E-2</v>
      </c>
      <c r="F707" s="41">
        <v>6.4</v>
      </c>
      <c r="G707" s="41">
        <v>4</v>
      </c>
      <c r="H707" s="97">
        <v>6.3159722216369119E-2</v>
      </c>
      <c r="I707" s="98" t="s">
        <v>965</v>
      </c>
      <c r="J707" s="99">
        <v>90.95</v>
      </c>
      <c r="K707" s="100">
        <v>40512.52847222222</v>
      </c>
      <c r="L707" s="46">
        <v>105.8</v>
      </c>
      <c r="M707" s="101">
        <v>38686.523611111108</v>
      </c>
      <c r="N707" s="102">
        <v>3.2</v>
      </c>
      <c r="O707" s="46">
        <v>105.8</v>
      </c>
      <c r="P707" s="57">
        <v>3.2</v>
      </c>
      <c r="Q707" s="50">
        <v>1.5158333333333334</v>
      </c>
      <c r="R707" s="103">
        <v>105.8</v>
      </c>
      <c r="S707" s="104">
        <v>144.42456900290969</v>
      </c>
      <c r="T707" s="57">
        <v>197.6</v>
      </c>
      <c r="U707" s="105"/>
      <c r="V707" s="57">
        <v>102.6</v>
      </c>
      <c r="W707" s="57">
        <f t="shared" si="234"/>
        <v>41.824569002909698</v>
      </c>
      <c r="X707" s="86">
        <f t="shared" si="235"/>
        <v>52.769080000000002</v>
      </c>
      <c r="Y707" s="86" t="str">
        <f t="shared" si="236"/>
        <v/>
      </c>
      <c r="Z707" s="44">
        <f t="shared" si="237"/>
        <v>0</v>
      </c>
      <c r="AA707" s="44" t="str">
        <f t="shared" si="238"/>
        <v>o</v>
      </c>
      <c r="AB707" s="89">
        <f t="shared" ref="AB707:AC726" si="257">(AB$3+AB$4*$N707)-$N707</f>
        <v>49.830919999999992</v>
      </c>
      <c r="AC707" s="89">
        <f t="shared" si="257"/>
        <v>-1.12432</v>
      </c>
      <c r="AD707" s="44">
        <f t="shared" si="240"/>
        <v>1</v>
      </c>
      <c r="AE707" s="44">
        <v>5.3</v>
      </c>
      <c r="AF707" s="87">
        <f t="shared" si="247"/>
        <v>0</v>
      </c>
      <c r="AG707" s="44">
        <f t="shared" si="248"/>
        <v>0</v>
      </c>
      <c r="AH707" s="90">
        <f t="shared" si="241"/>
        <v>147.62456900290968</v>
      </c>
      <c r="AI707" s="91">
        <f t="shared" si="249"/>
        <v>53.030919999999995</v>
      </c>
      <c r="AJ707" s="82">
        <f t="shared" si="242"/>
        <v>2.0756800000000002</v>
      </c>
      <c r="AK707" s="271">
        <f t="shared" si="250"/>
        <v>105</v>
      </c>
      <c r="AL707" s="271">
        <f>VLOOKUP(AK707,RevisedCalcs!$AE$65:$AJ$72,2,FALSE)</f>
        <v>105</v>
      </c>
      <c r="AM707" s="92" t="str">
        <f t="shared" si="243"/>
        <v>0 to 10</v>
      </c>
      <c r="AN707" s="93">
        <f t="shared" si="244"/>
        <v>0</v>
      </c>
      <c r="AO707" s="93" t="str">
        <f t="shared" si="251"/>
        <v>o</v>
      </c>
      <c r="AP707" s="94" t="str">
        <f t="shared" si="245"/>
        <v/>
      </c>
      <c r="AQ707" s="54">
        <v>0</v>
      </c>
      <c r="AR707" s="214">
        <f t="shared" si="246"/>
        <v>0</v>
      </c>
      <c r="AS707" s="214">
        <f t="shared" si="252"/>
        <v>0</v>
      </c>
      <c r="AT707" s="282">
        <f t="shared" si="253"/>
        <v>20.366666666666667</v>
      </c>
      <c r="AU707" s="268">
        <f>IF(F707&gt;0,RevisedCalcs!$AB$53*F707,"")</f>
        <v>0.892475219131454</v>
      </c>
      <c r="AV707" s="268" t="str">
        <f>IF(AU707&lt;&gt;"","",SUMIFS(RevisedCalcs!$AF$6:$BN$6,RevisedCalcs!$AF$4:$BN$4,"&lt;="&amp;AT707)/10^3*VLOOKUP(AK707,RevisedCalcs!$AE$65:$AJ$72,6,FALSE))</f>
        <v/>
      </c>
      <c r="AW707" s="270" t="str">
        <f ca="1">IF(AU707="","",IF(AR707=1,-AU707*OFFSET(RevisedCalcs!$AD$79,0,MATCH(E706*24*60,RevisedCalcs!$AE$80:$AI$80,1)),""))</f>
        <v/>
      </c>
      <c r="AX707" s="268">
        <f t="shared" ca="1" si="254"/>
        <v>0.892475219131454</v>
      </c>
    </row>
    <row r="708" spans="1:50" x14ac:dyDescent="0.3">
      <c r="A708" s="41" t="s">
        <v>957</v>
      </c>
      <c r="B708" s="42">
        <v>12</v>
      </c>
      <c r="C708" s="68" t="s">
        <v>251</v>
      </c>
      <c r="D708" s="95">
        <v>38686.595138888886</v>
      </c>
      <c r="E708" s="96">
        <v>1.8252314814814815E-2</v>
      </c>
      <c r="F708" s="41">
        <v>5.6</v>
      </c>
      <c r="G708" s="41">
        <v>4</v>
      </c>
      <c r="H708" s="97">
        <v>5.2523148144246079E-2</v>
      </c>
      <c r="I708" s="98" t="s">
        <v>966</v>
      </c>
      <c r="J708" s="99">
        <v>75.63333333333334</v>
      </c>
      <c r="K708" s="100">
        <v>40512.595138888886</v>
      </c>
      <c r="L708" s="46">
        <v>118.4</v>
      </c>
      <c r="M708" s="101">
        <v>38686.578472222223</v>
      </c>
      <c r="N708" s="102">
        <v>5</v>
      </c>
      <c r="O708" s="46">
        <v>118.4</v>
      </c>
      <c r="P708" s="57">
        <v>5</v>
      </c>
      <c r="Q708" s="50">
        <v>1.2605555555555557</v>
      </c>
      <c r="R708" s="103">
        <v>118.4</v>
      </c>
      <c r="S708" s="104">
        <v>150.43017790332141</v>
      </c>
      <c r="T708" s="57">
        <v>197.6</v>
      </c>
      <c r="U708" s="105"/>
      <c r="V708" s="57">
        <v>113.4</v>
      </c>
      <c r="W708" s="57">
        <f t="shared" si="234"/>
        <v>37.030177903321402</v>
      </c>
      <c r="X708" s="86">
        <f t="shared" si="235"/>
        <v>64.459000000000003</v>
      </c>
      <c r="Y708" s="86" t="str">
        <f t="shared" si="236"/>
        <v/>
      </c>
      <c r="Z708" s="44">
        <f t="shared" si="237"/>
        <v>0</v>
      </c>
      <c r="AA708" s="44" t="str">
        <f t="shared" si="238"/>
        <v>o</v>
      </c>
      <c r="AB708" s="89">
        <f t="shared" si="257"/>
        <v>48.940999999999995</v>
      </c>
      <c r="AC708" s="89">
        <f t="shared" si="257"/>
        <v>-1.6095999999999999</v>
      </c>
      <c r="AD708" s="44">
        <f t="shared" si="240"/>
        <v>1</v>
      </c>
      <c r="AE708" s="44">
        <v>5.3</v>
      </c>
      <c r="AF708" s="87">
        <f t="shared" si="247"/>
        <v>0</v>
      </c>
      <c r="AG708" s="44">
        <f t="shared" si="248"/>
        <v>0</v>
      </c>
      <c r="AH708" s="90">
        <f t="shared" si="241"/>
        <v>155.43017790332141</v>
      </c>
      <c r="AI708" s="91">
        <f t="shared" si="249"/>
        <v>53.940999999999995</v>
      </c>
      <c r="AJ708" s="82">
        <f t="shared" si="242"/>
        <v>3.3904000000000001</v>
      </c>
      <c r="AK708" s="271">
        <f t="shared" si="250"/>
        <v>104</v>
      </c>
      <c r="AL708" s="271">
        <f>VLOOKUP(AK708,RevisedCalcs!$AE$65:$AJ$72,2,FALSE)</f>
        <v>75</v>
      </c>
      <c r="AM708" s="92" t="str">
        <f t="shared" si="243"/>
        <v>0 to 10</v>
      </c>
      <c r="AN708" s="93">
        <f t="shared" si="244"/>
        <v>0</v>
      </c>
      <c r="AO708" s="93" t="str">
        <f t="shared" si="251"/>
        <v>o</v>
      </c>
      <c r="AP708" s="94" t="str">
        <f t="shared" si="245"/>
        <v/>
      </c>
      <c r="AQ708" s="54">
        <v>0</v>
      </c>
      <c r="AR708" s="214">
        <f t="shared" si="246"/>
        <v>0</v>
      </c>
      <c r="AS708" s="214">
        <f t="shared" si="252"/>
        <v>0</v>
      </c>
      <c r="AT708" s="282">
        <f t="shared" si="253"/>
        <v>26.283333333333331</v>
      </c>
      <c r="AU708" s="268">
        <f>IF(F708&gt;0,RevisedCalcs!$AB$53*F708,"")</f>
        <v>0.78091581674002208</v>
      </c>
      <c r="AV708" s="268" t="str">
        <f>IF(AU708&lt;&gt;"","",SUMIFS(RevisedCalcs!$AF$6:$BN$6,RevisedCalcs!$AF$4:$BN$4,"&lt;="&amp;AT708)/10^3*VLOOKUP(AK708,RevisedCalcs!$AE$65:$AJ$72,6,FALSE))</f>
        <v/>
      </c>
      <c r="AW708" s="270" t="str">
        <f ca="1">IF(AU708="","",IF(AR708=1,-AU708*OFFSET(RevisedCalcs!$AD$79,0,MATCH(E707*24*60,RevisedCalcs!$AE$80:$AI$80,1)),""))</f>
        <v/>
      </c>
      <c r="AX708" s="268">
        <f t="shared" ca="1" si="254"/>
        <v>0.78091581674002208</v>
      </c>
    </row>
    <row r="709" spans="1:50" x14ac:dyDescent="0.3">
      <c r="A709" s="41" t="s">
        <v>957</v>
      </c>
      <c r="B709" s="42">
        <v>13</v>
      </c>
      <c r="C709" s="68" t="s">
        <v>253</v>
      </c>
      <c r="D709" s="95">
        <v>38686.613888888889</v>
      </c>
      <c r="E709" s="96">
        <v>4.6990740740740743E-3</v>
      </c>
      <c r="F709" s="41">
        <v>1.3</v>
      </c>
      <c r="G709" s="41">
        <v>4</v>
      </c>
      <c r="H709" s="97">
        <v>4.9768518510973081E-4</v>
      </c>
      <c r="I709" s="98" t="s">
        <v>967</v>
      </c>
      <c r="J709" s="99">
        <v>0.71666666666666667</v>
      </c>
      <c r="K709" s="100">
        <v>40512.613888888889</v>
      </c>
      <c r="L709" s="46">
        <v>199.4</v>
      </c>
      <c r="M709" s="101">
        <v>38686.620138888888</v>
      </c>
      <c r="N709" s="102">
        <v>5</v>
      </c>
      <c r="O709" s="46">
        <v>199.4</v>
      </c>
      <c r="P709" s="57">
        <v>5</v>
      </c>
      <c r="Q709" s="50">
        <v>1.1944444444444445E-2</v>
      </c>
      <c r="R709" s="103">
        <v>199.4</v>
      </c>
      <c r="S709" s="104">
        <v>192.14954278121544</v>
      </c>
      <c r="T709" s="57">
        <v>197.6</v>
      </c>
      <c r="U709" s="105"/>
      <c r="V709" s="57">
        <v>194.4</v>
      </c>
      <c r="W709" s="57">
        <f t="shared" si="234"/>
        <v>2.2504572187845611</v>
      </c>
      <c r="X709" s="86">
        <f t="shared" si="235"/>
        <v>145.459</v>
      </c>
      <c r="Y709" s="86" t="str">
        <f t="shared" si="236"/>
        <v/>
      </c>
      <c r="Z709" s="44">
        <f t="shared" si="237"/>
        <v>0</v>
      </c>
      <c r="AA709" s="44" t="str">
        <f t="shared" si="238"/>
        <v>o</v>
      </c>
      <c r="AB709" s="89">
        <f t="shared" si="257"/>
        <v>48.940999999999995</v>
      </c>
      <c r="AC709" s="89">
        <f t="shared" si="257"/>
        <v>-1.6095999999999999</v>
      </c>
      <c r="AD709" s="44">
        <f t="shared" si="240"/>
        <v>1</v>
      </c>
      <c r="AE709" s="44">
        <v>5.3</v>
      </c>
      <c r="AF709" s="87">
        <f t="shared" si="247"/>
        <v>0</v>
      </c>
      <c r="AG709" s="44">
        <f t="shared" si="248"/>
        <v>0</v>
      </c>
      <c r="AH709" s="90">
        <f t="shared" si="241"/>
        <v>197.14954278121544</v>
      </c>
      <c r="AI709" s="91">
        <f t="shared" si="249"/>
        <v>53.940999999999995</v>
      </c>
      <c r="AJ709" s="82">
        <f t="shared" si="242"/>
        <v>3.3904000000000001</v>
      </c>
      <c r="AK709" s="271">
        <f t="shared" si="250"/>
        <v>101</v>
      </c>
      <c r="AL709" s="271">
        <f>VLOOKUP(AK709,RevisedCalcs!$AE$65:$AJ$72,2,FALSE)</f>
        <v>3</v>
      </c>
      <c r="AM709" s="92" t="str">
        <f t="shared" si="243"/>
        <v>0 to 10</v>
      </c>
      <c r="AN709" s="93">
        <f t="shared" si="244"/>
        <v>0</v>
      </c>
      <c r="AO709" s="93" t="str">
        <f t="shared" si="251"/>
        <v>o</v>
      </c>
      <c r="AP709" s="94" t="str">
        <f t="shared" si="245"/>
        <v/>
      </c>
      <c r="AQ709" s="54">
        <v>0</v>
      </c>
      <c r="AR709" s="214">
        <f t="shared" si="246"/>
        <v>0</v>
      </c>
      <c r="AS709" s="214">
        <f t="shared" si="252"/>
        <v>0</v>
      </c>
      <c r="AT709" s="282">
        <f t="shared" si="253"/>
        <v>6.7666666666666666</v>
      </c>
      <c r="AU709" s="268">
        <f>IF(F709&gt;0,RevisedCalcs!$AB$53*F709,"")</f>
        <v>0.18128402888607659</v>
      </c>
      <c r="AV709" s="268" t="str">
        <f>IF(AU709&lt;&gt;"","",SUMIFS(RevisedCalcs!$AF$6:$BN$6,RevisedCalcs!$AF$4:$BN$4,"&lt;="&amp;AT709)/10^3*VLOOKUP(AK709,RevisedCalcs!$AE$65:$AJ$72,6,FALSE))</f>
        <v/>
      </c>
      <c r="AW709" s="270" t="str">
        <f ca="1">IF(AU709="","",IF(AR709=1,-AU709*OFFSET(RevisedCalcs!$AD$79,0,MATCH(E708*24*60,RevisedCalcs!$AE$80:$AI$80,1)),""))</f>
        <v/>
      </c>
      <c r="AX709" s="268">
        <f t="shared" ca="1" si="254"/>
        <v>0.18128402888607659</v>
      </c>
    </row>
    <row r="710" spans="1:50" x14ac:dyDescent="0.3">
      <c r="A710" s="41" t="s">
        <v>957</v>
      </c>
      <c r="B710" s="42">
        <v>14</v>
      </c>
      <c r="C710" s="68" t="s">
        <v>255</v>
      </c>
      <c r="D710" s="95">
        <v>38686.620138888888</v>
      </c>
      <c r="E710" s="96">
        <v>1.230324074074074E-2</v>
      </c>
      <c r="F710" s="41">
        <v>0.6</v>
      </c>
      <c r="G710" s="41">
        <v>4</v>
      </c>
      <c r="H710" s="97">
        <v>1.5509259246755391E-3</v>
      </c>
      <c r="I710" s="98" t="s">
        <v>593</v>
      </c>
      <c r="J710" s="99">
        <v>2.2333333333333334</v>
      </c>
      <c r="K710" s="100">
        <v>40512.620138888888</v>
      </c>
      <c r="L710" s="46">
        <v>201.2</v>
      </c>
      <c r="M710" s="101">
        <v>38686.620138888888</v>
      </c>
      <c r="N710" s="102">
        <v>5</v>
      </c>
      <c r="O710" s="46">
        <v>201.2</v>
      </c>
      <c r="P710" s="57">
        <v>5</v>
      </c>
      <c r="Q710" s="50">
        <v>3.7222222222222226E-2</v>
      </c>
      <c r="R710" s="103">
        <v>201.2</v>
      </c>
      <c r="S710" s="104">
        <v>191.19972057651077</v>
      </c>
      <c r="T710" s="57">
        <v>197.6</v>
      </c>
      <c r="U710" s="105"/>
      <c r="V710" s="57">
        <v>196.2</v>
      </c>
      <c r="W710" s="57">
        <f t="shared" si="234"/>
        <v>5.0002794234892178</v>
      </c>
      <c r="X710" s="86">
        <f t="shared" si="235"/>
        <v>147.25899999999999</v>
      </c>
      <c r="Y710" s="86" t="str">
        <f t="shared" si="236"/>
        <v/>
      </c>
      <c r="Z710" s="44">
        <f t="shared" si="237"/>
        <v>0</v>
      </c>
      <c r="AA710" s="44" t="str">
        <f t="shared" si="238"/>
        <v>o</v>
      </c>
      <c r="AB710" s="89">
        <f t="shared" si="257"/>
        <v>48.940999999999995</v>
      </c>
      <c r="AC710" s="89">
        <f t="shared" si="257"/>
        <v>-1.6095999999999999</v>
      </c>
      <c r="AD710" s="44">
        <f t="shared" si="240"/>
        <v>1</v>
      </c>
      <c r="AE710" s="44">
        <v>5.3</v>
      </c>
      <c r="AF710" s="87">
        <f t="shared" si="247"/>
        <v>0</v>
      </c>
      <c r="AG710" s="44">
        <f t="shared" si="248"/>
        <v>0</v>
      </c>
      <c r="AH710" s="90">
        <f t="shared" si="241"/>
        <v>196.19972057651077</v>
      </c>
      <c r="AI710" s="91">
        <f t="shared" si="249"/>
        <v>53.940999999999995</v>
      </c>
      <c r="AJ710" s="82">
        <f t="shared" si="242"/>
        <v>3.3904000000000001</v>
      </c>
      <c r="AK710" s="271">
        <f t="shared" si="250"/>
        <v>101</v>
      </c>
      <c r="AL710" s="271">
        <f>VLOOKUP(AK710,RevisedCalcs!$AE$65:$AJ$72,2,FALSE)</f>
        <v>3</v>
      </c>
      <c r="AM710" s="92" t="str">
        <f t="shared" si="243"/>
        <v>0 to 10</v>
      </c>
      <c r="AN710" s="93">
        <f t="shared" si="244"/>
        <v>0</v>
      </c>
      <c r="AO710" s="93" t="str">
        <f t="shared" si="251"/>
        <v>o</v>
      </c>
      <c r="AP710" s="94" t="str">
        <f t="shared" si="245"/>
        <v/>
      </c>
      <c r="AQ710" s="54">
        <v>0</v>
      </c>
      <c r="AR710" s="214">
        <f t="shared" si="246"/>
        <v>0</v>
      </c>
      <c r="AS710" s="214">
        <f t="shared" si="252"/>
        <v>0</v>
      </c>
      <c r="AT710" s="282">
        <f t="shared" si="253"/>
        <v>17.716666666666665</v>
      </c>
      <c r="AU710" s="268">
        <f>IF(F710&gt;0,RevisedCalcs!$AB$53*F710,"")</f>
        <v>8.3669551793573799E-2</v>
      </c>
      <c r="AV710" s="268" t="str">
        <f>IF(AU710&lt;&gt;"","",SUMIFS(RevisedCalcs!$AF$6:$BN$6,RevisedCalcs!$AF$4:$BN$4,"&lt;="&amp;AT710)/10^3*VLOOKUP(AK710,RevisedCalcs!$AE$65:$AJ$72,6,FALSE))</f>
        <v/>
      </c>
      <c r="AW710" s="270" t="str">
        <f ca="1">IF(AU710="","",IF(AR710=1,-AU710*OFFSET(RevisedCalcs!$AD$79,0,MATCH(E709*24*60,RevisedCalcs!$AE$80:$AI$80,1)),""))</f>
        <v/>
      </c>
      <c r="AX710" s="268">
        <f t="shared" ca="1" si="254"/>
        <v>8.3669551793573799E-2</v>
      </c>
    </row>
    <row r="711" spans="1:50" x14ac:dyDescent="0.3">
      <c r="A711" s="41" t="s">
        <v>957</v>
      </c>
      <c r="B711" s="42">
        <v>15</v>
      </c>
      <c r="C711" s="68" t="s">
        <v>257</v>
      </c>
      <c r="D711" s="95">
        <v>38686.643750000003</v>
      </c>
      <c r="E711" s="96">
        <v>1.5509259259259257E-2</v>
      </c>
      <c r="F711" s="41">
        <v>5.7</v>
      </c>
      <c r="G711" s="41">
        <v>4</v>
      </c>
      <c r="H711" s="97">
        <v>1.1307870372547768E-2</v>
      </c>
      <c r="I711" s="98" t="s">
        <v>968</v>
      </c>
      <c r="J711" s="99">
        <v>16.283333333333335</v>
      </c>
      <c r="K711" s="100">
        <v>40512.643750000003</v>
      </c>
      <c r="L711" s="46">
        <v>177.8</v>
      </c>
      <c r="M711" s="101">
        <v>38686.652083333334</v>
      </c>
      <c r="N711" s="102">
        <v>5</v>
      </c>
      <c r="O711" s="46">
        <v>177.8</v>
      </c>
      <c r="P711" s="57">
        <v>5</v>
      </c>
      <c r="Q711" s="50">
        <v>0.2713888888888889</v>
      </c>
      <c r="R711" s="103">
        <v>177.8</v>
      </c>
      <c r="S711" s="104">
        <v>182.62101260577282</v>
      </c>
      <c r="T711" s="57">
        <v>195.8</v>
      </c>
      <c r="U711" s="105"/>
      <c r="V711" s="57">
        <v>172.8</v>
      </c>
      <c r="W711" s="57">
        <f t="shared" ref="W711:W774" si="258">ABS(S711-V711)</f>
        <v>9.8210126057728075</v>
      </c>
      <c r="X711" s="86">
        <f t="shared" ref="X711:X774" si="259">ABS(AB711-V711)</f>
        <v>123.85900000000001</v>
      </c>
      <c r="Y711" s="86" t="str">
        <f t="shared" ref="Y711:Y774" si="260">IF(B711=2,"",IF(INT(D711)&lt;&gt;INT(D710),"Y",""))</f>
        <v/>
      </c>
      <c r="Z711" s="44">
        <f t="shared" ref="Z711:Z774" si="261">IF(X711&lt;W711,1,0)</f>
        <v>0</v>
      </c>
      <c r="AA711" s="44" t="str">
        <f t="shared" ref="AA711:AA774" si="262">IF($Z711=1,"+","o")</f>
        <v>o</v>
      </c>
      <c r="AB711" s="89">
        <f t="shared" si="257"/>
        <v>48.940999999999995</v>
      </c>
      <c r="AC711" s="89">
        <f t="shared" si="257"/>
        <v>-1.6095999999999999</v>
      </c>
      <c r="AD711" s="44">
        <f t="shared" ref="AD711:AD774" si="263">IF(L711-N711&gt;$AD$5,1,0)</f>
        <v>1</v>
      </c>
      <c r="AE711" s="44">
        <v>5.3</v>
      </c>
      <c r="AF711" s="87">
        <f t="shared" si="247"/>
        <v>0</v>
      </c>
      <c r="AG711" s="44">
        <f t="shared" si="248"/>
        <v>0</v>
      </c>
      <c r="AH711" s="90">
        <f t="shared" ref="AH711:AH774" si="264">S711+P711</f>
        <v>187.62101260577282</v>
      </c>
      <c r="AI711" s="91">
        <f t="shared" si="249"/>
        <v>53.940999999999995</v>
      </c>
      <c r="AJ711" s="82">
        <f t="shared" ref="AJ711:AJ774" si="265">AC711+P711</f>
        <v>3.3904000000000001</v>
      </c>
      <c r="AK711" s="271">
        <f t="shared" si="250"/>
        <v>102</v>
      </c>
      <c r="AL711" s="271">
        <f>VLOOKUP(AK711,RevisedCalcs!$AE$65:$AJ$72,2,FALSE)</f>
        <v>18</v>
      </c>
      <c r="AM711" s="92" t="str">
        <f t="shared" ref="AM711:AM774" si="266">IF(P711&lt;-20,"&lt;-20",IF(P711&lt;-10,"-20 to -10",IF(P711&lt;0,"-10 to 0",IF(P711&lt;10,"0 to 10",IF(P711&lt;20,"10 to 20","&gt;=20")))))</f>
        <v>0 to 10</v>
      </c>
      <c r="AN711" s="93">
        <f t="shared" ref="AN711:AN774" si="267">IF(OR(X711&lt;W711,AND(AF711=1,AG711=1)),1,0)</f>
        <v>0</v>
      </c>
      <c r="AO711" s="93" t="str">
        <f t="shared" si="251"/>
        <v>o</v>
      </c>
      <c r="AP711" s="94" t="str">
        <f t="shared" ref="AP711:AP774" si="268">IF(AN711&lt;&gt;Z711,"X","")</f>
        <v/>
      </c>
      <c r="AQ711" s="54">
        <v>0</v>
      </c>
      <c r="AR711" s="214">
        <f t="shared" ref="AR711:AR774" si="269">IF(AND(AQ710=1,J711&lt;=$AR$5),1,0)</f>
        <v>0</v>
      </c>
      <c r="AS711" s="214">
        <f t="shared" si="252"/>
        <v>0</v>
      </c>
      <c r="AT711" s="282">
        <f t="shared" si="253"/>
        <v>22.333333333333332</v>
      </c>
      <c r="AU711" s="268">
        <f>IF(F711&gt;0,RevisedCalcs!$AB$53*F711,"")</f>
        <v>0.79486074203895118</v>
      </c>
      <c r="AV711" s="268" t="str">
        <f>IF(AU711&lt;&gt;"","",SUMIFS(RevisedCalcs!$AF$6:$BN$6,RevisedCalcs!$AF$4:$BN$4,"&lt;="&amp;AT711)/10^3*VLOOKUP(AK711,RevisedCalcs!$AE$65:$AJ$72,6,FALSE))</f>
        <v/>
      </c>
      <c r="AW711" s="270" t="str">
        <f ca="1">IF(AU711="","",IF(AR711=1,-AU711*OFFSET(RevisedCalcs!$AD$79,0,MATCH(E710*24*60,RevisedCalcs!$AE$80:$AI$80,1)),""))</f>
        <v/>
      </c>
      <c r="AX711" s="268">
        <f t="shared" ca="1" si="254"/>
        <v>0.79486074203895118</v>
      </c>
    </row>
    <row r="712" spans="1:50" x14ac:dyDescent="0.3">
      <c r="A712" s="194" t="s">
        <v>957</v>
      </c>
      <c r="B712" s="205">
        <v>16</v>
      </c>
      <c r="C712" s="206" t="s">
        <v>259</v>
      </c>
      <c r="D712" s="207">
        <v>38687.375694444447</v>
      </c>
      <c r="E712" s="208">
        <v>1.2708333333333334E-2</v>
      </c>
      <c r="F712" s="194">
        <v>0</v>
      </c>
      <c r="G712" s="194">
        <v>5</v>
      </c>
      <c r="H712" s="195">
        <v>0.71643518518249039</v>
      </c>
      <c r="I712" s="196" t="s">
        <v>969</v>
      </c>
      <c r="J712" s="197">
        <v>1031.6666666666667</v>
      </c>
      <c r="K712" s="209">
        <v>40513.375694444447</v>
      </c>
      <c r="L712" s="199">
        <v>3.2</v>
      </c>
      <c r="M712" s="101">
        <v>38687.370138888888</v>
      </c>
      <c r="N712" s="200">
        <v>-9.9</v>
      </c>
      <c r="O712" s="199">
        <v>3.2</v>
      </c>
      <c r="P712" s="201">
        <v>-9.9</v>
      </c>
      <c r="Q712" s="202">
        <v>17.194444444444446</v>
      </c>
      <c r="R712" s="203">
        <v>3.2</v>
      </c>
      <c r="S712" s="204">
        <v>7.0685745395822908</v>
      </c>
      <c r="T712" s="201">
        <v>167</v>
      </c>
      <c r="U712" s="105"/>
      <c r="V712" s="86">
        <v>13.100000000000001</v>
      </c>
      <c r="W712" s="86">
        <f t="shared" si="258"/>
        <v>6.0314254604177107</v>
      </c>
      <c r="X712" s="86">
        <f t="shared" si="259"/>
        <v>43.207559999999994</v>
      </c>
      <c r="Y712" s="86" t="str">
        <f t="shared" si="260"/>
        <v>Y</v>
      </c>
      <c r="Z712" s="88">
        <f t="shared" si="261"/>
        <v>0</v>
      </c>
      <c r="AA712" s="88" t="str">
        <f t="shared" si="262"/>
        <v>o</v>
      </c>
      <c r="AB712" s="89">
        <f t="shared" si="257"/>
        <v>56.307559999999995</v>
      </c>
      <c r="AC712" s="89">
        <f t="shared" si="257"/>
        <v>2.4074400000000002</v>
      </c>
      <c r="AD712" s="88">
        <f t="shared" si="263"/>
        <v>0</v>
      </c>
      <c r="AE712" s="88">
        <v>5.3</v>
      </c>
      <c r="AF712" s="87">
        <f t="shared" ref="AF712:AF775" si="270">IF(R712-AH712&gt;$AF$5,1,0)</f>
        <v>0</v>
      </c>
      <c r="AG712" s="88">
        <f t="shared" ref="AG712:AG775" si="271">IF(Q712&gt;=6,1,0)</f>
        <v>1</v>
      </c>
      <c r="AH712" s="90">
        <f t="shared" si="264"/>
        <v>-2.8314254604177096</v>
      </c>
      <c r="AI712" s="91">
        <f t="shared" ref="AI712:AI775" si="272">AB712+P712</f>
        <v>46.407559999999997</v>
      </c>
      <c r="AJ712" s="82">
        <f t="shared" si="265"/>
        <v>-7.4925600000000001</v>
      </c>
      <c r="AK712" s="271">
        <f t="shared" ref="AK712:AK775" si="273">IF(J712&lt;6,101,IF(J712&lt;30,102,IF(J712&lt;60,103,IF(J712&lt;90,104,IF(J712&lt;120,105,IF(J712&lt;360,106,IF(J712&lt;720,107,108)))))))</f>
        <v>108</v>
      </c>
      <c r="AL712" s="271">
        <f>VLOOKUP(AK712,RevisedCalcs!$AE$65:$AJ$72,2,FALSE)</f>
        <v>720</v>
      </c>
      <c r="AM712" s="92" t="str">
        <f t="shared" si="266"/>
        <v>-10 to 0</v>
      </c>
      <c r="AN712" s="93">
        <f t="shared" si="267"/>
        <v>0</v>
      </c>
      <c r="AO712" s="93" t="str">
        <f t="shared" ref="AO712:AO775" si="274">IF($AN712=1,"+","o")</f>
        <v>o</v>
      </c>
      <c r="AP712" s="94" t="str">
        <f t="shared" si="268"/>
        <v/>
      </c>
      <c r="AQ712" s="224">
        <v>1</v>
      </c>
      <c r="AR712" s="214">
        <f t="shared" si="269"/>
        <v>0</v>
      </c>
      <c r="AS712" s="214">
        <f t="shared" ref="AS712:AS775" si="275">IF(AND(AQ712=1,AN712=1),1,0)</f>
        <v>0</v>
      </c>
      <c r="AT712" s="282">
        <f t="shared" ref="AT712:AT775" si="276">E712*24*60</f>
        <v>18.3</v>
      </c>
      <c r="AU712" s="268" t="str">
        <f>IF(F712&gt;0,RevisedCalcs!$AB$53*F712,"")</f>
        <v/>
      </c>
      <c r="AV712" s="268">
        <f>IF(AU712&lt;&gt;"","",SUMIFS(RevisedCalcs!$AF$6:$BN$6,RevisedCalcs!$AF$4:$BN$4,"&lt;="&amp;AT712)/10^3*VLOOKUP(AK712,RevisedCalcs!$AE$65:$AJ$72,6,FALSE))</f>
        <v>0.63690106826877213</v>
      </c>
      <c r="AW712" s="270" t="str">
        <f ca="1">IF(AU712="","",IF(AR712=1,-AU712*OFFSET(RevisedCalcs!$AD$79,0,MATCH(E711*24*60,RevisedCalcs!$AE$80:$AI$80,1)),""))</f>
        <v/>
      </c>
      <c r="AX712" s="268">
        <f t="shared" ref="AX712:AX775" ca="1" si="277">SUM(AU712:AW712)</f>
        <v>0.63690106826877213</v>
      </c>
    </row>
    <row r="713" spans="1:50" x14ac:dyDescent="0.3">
      <c r="A713" s="41" t="s">
        <v>957</v>
      </c>
      <c r="B713" s="42">
        <v>17</v>
      </c>
      <c r="C713" s="68" t="s">
        <v>261</v>
      </c>
      <c r="D713" s="95">
        <v>38687.39166666667</v>
      </c>
      <c r="E713" s="96">
        <v>2.0925925925925928E-2</v>
      </c>
      <c r="F713" s="41">
        <v>5.6</v>
      </c>
      <c r="G713" s="41">
        <v>5</v>
      </c>
      <c r="H713" s="97">
        <v>3.2638888878864236E-3</v>
      </c>
      <c r="I713" s="98" t="s">
        <v>970</v>
      </c>
      <c r="J713" s="99">
        <v>4.7</v>
      </c>
      <c r="K713" s="100">
        <v>40513.39166666667</v>
      </c>
      <c r="L713" s="46">
        <v>161.6</v>
      </c>
      <c r="M713" s="101">
        <v>38687.411805555559</v>
      </c>
      <c r="N713" s="102">
        <v>-13</v>
      </c>
      <c r="O713" s="46">
        <v>161.6</v>
      </c>
      <c r="P713" s="57">
        <v>-13</v>
      </c>
      <c r="Q713" s="50">
        <v>7.8333333333333338E-2</v>
      </c>
      <c r="R713" s="103">
        <v>161.6</v>
      </c>
      <c r="S713" s="104">
        <v>177.25698310864956</v>
      </c>
      <c r="T713" s="57">
        <v>197.6</v>
      </c>
      <c r="U713" s="105"/>
      <c r="V713" s="57">
        <v>174.6</v>
      </c>
      <c r="W713" s="57">
        <f t="shared" si="258"/>
        <v>2.6569831086495697</v>
      </c>
      <c r="X713" s="86">
        <f t="shared" si="259"/>
        <v>116.7598</v>
      </c>
      <c r="Y713" s="86" t="str">
        <f t="shared" si="260"/>
        <v/>
      </c>
      <c r="Z713" s="44">
        <f t="shared" si="261"/>
        <v>0</v>
      </c>
      <c r="AA713" s="44" t="str">
        <f t="shared" si="262"/>
        <v>o</v>
      </c>
      <c r="AB713" s="89">
        <f t="shared" si="257"/>
        <v>57.840199999999996</v>
      </c>
      <c r="AC713" s="89">
        <f t="shared" si="257"/>
        <v>3.2431999999999999</v>
      </c>
      <c r="AD713" s="44">
        <f t="shared" si="263"/>
        <v>1</v>
      </c>
      <c r="AE713" s="44">
        <v>5.3</v>
      </c>
      <c r="AF713" s="87">
        <f t="shared" si="270"/>
        <v>0</v>
      </c>
      <c r="AG713" s="44">
        <f t="shared" si="271"/>
        <v>0</v>
      </c>
      <c r="AH713" s="90">
        <f t="shared" si="264"/>
        <v>164.25698310864956</v>
      </c>
      <c r="AI713" s="91">
        <f t="shared" si="272"/>
        <v>44.840199999999996</v>
      </c>
      <c r="AJ713" s="82">
        <f t="shared" si="265"/>
        <v>-9.7568000000000001</v>
      </c>
      <c r="AK713" s="271">
        <f t="shared" si="273"/>
        <v>101</v>
      </c>
      <c r="AL713" s="271">
        <f>VLOOKUP(AK713,RevisedCalcs!$AE$65:$AJ$72,2,FALSE)</f>
        <v>3</v>
      </c>
      <c r="AM713" s="92" t="str">
        <f t="shared" si="266"/>
        <v>-20 to -10</v>
      </c>
      <c r="AN713" s="93">
        <f t="shared" si="267"/>
        <v>0</v>
      </c>
      <c r="AO713" s="93" t="str">
        <f t="shared" si="274"/>
        <v>o</v>
      </c>
      <c r="AP713" s="94" t="str">
        <f t="shared" si="268"/>
        <v/>
      </c>
      <c r="AQ713" s="54">
        <v>0</v>
      </c>
      <c r="AR713" s="214">
        <f t="shared" si="269"/>
        <v>1</v>
      </c>
      <c r="AS713" s="214">
        <f t="shared" si="275"/>
        <v>0</v>
      </c>
      <c r="AT713" s="282">
        <f t="shared" si="276"/>
        <v>30.133333333333333</v>
      </c>
      <c r="AU713" s="268">
        <f>IF(F713&gt;0,RevisedCalcs!$AB$53*F713,"")</f>
        <v>0.78091581674002208</v>
      </c>
      <c r="AV713" s="268" t="str">
        <f>IF(AU713&lt;&gt;"","",SUMIFS(RevisedCalcs!$AF$6:$BN$6,RevisedCalcs!$AF$4:$BN$4,"&lt;="&amp;AT713)/10^3*VLOOKUP(AK713,RevisedCalcs!$AE$65:$AJ$72,6,FALSE))</f>
        <v/>
      </c>
      <c r="AW713" s="270">
        <f ca="1">IF(AU713="","",IF(AR713=1,-AU713*OFFSET(RevisedCalcs!$AD$79,0,MATCH(E712*24*60,RevisedCalcs!$AE$80:$AI$80,1)),""))</f>
        <v>-0.29003615020187595</v>
      </c>
      <c r="AX713" s="268">
        <f t="shared" ca="1" si="277"/>
        <v>0.49087966653814613</v>
      </c>
    </row>
    <row r="714" spans="1:50" x14ac:dyDescent="0.3">
      <c r="A714" s="41" t="s">
        <v>957</v>
      </c>
      <c r="B714" s="42">
        <v>18</v>
      </c>
      <c r="C714" s="68" t="s">
        <v>263</v>
      </c>
      <c r="D714" s="95">
        <v>38687.48333333333</v>
      </c>
      <c r="E714" s="96">
        <v>1.1076388888888887E-2</v>
      </c>
      <c r="F714" s="41">
        <v>0.7</v>
      </c>
      <c r="G714" s="41">
        <v>5</v>
      </c>
      <c r="H714" s="97">
        <v>7.0740740731707774E-2</v>
      </c>
      <c r="I714" s="98" t="s">
        <v>971</v>
      </c>
      <c r="J714" s="99">
        <v>101.86666666666666</v>
      </c>
      <c r="K714" s="100">
        <v>40513.48333333333</v>
      </c>
      <c r="L714" s="46">
        <v>104</v>
      </c>
      <c r="M714" s="101">
        <v>38687.495138888888</v>
      </c>
      <c r="N714" s="102">
        <v>-4</v>
      </c>
      <c r="O714" s="46">
        <v>104</v>
      </c>
      <c r="P714" s="57">
        <v>-4</v>
      </c>
      <c r="Q714" s="50">
        <v>1.6977777777777776</v>
      </c>
      <c r="R714" s="103">
        <v>104</v>
      </c>
      <c r="S714" s="104">
        <v>144.52565349992071</v>
      </c>
      <c r="T714" s="57">
        <v>194</v>
      </c>
      <c r="U714" s="105"/>
      <c r="V714" s="57">
        <v>108</v>
      </c>
      <c r="W714" s="57">
        <f t="shared" si="258"/>
        <v>36.525653499920708</v>
      </c>
      <c r="X714" s="86">
        <f t="shared" si="259"/>
        <v>54.609400000000001</v>
      </c>
      <c r="Y714" s="86" t="str">
        <f t="shared" si="260"/>
        <v/>
      </c>
      <c r="Z714" s="44">
        <f t="shared" si="261"/>
        <v>0</v>
      </c>
      <c r="AA714" s="44" t="str">
        <f t="shared" si="262"/>
        <v>o</v>
      </c>
      <c r="AB714" s="89">
        <f t="shared" si="257"/>
        <v>53.390599999999999</v>
      </c>
      <c r="AC714" s="89">
        <f t="shared" si="257"/>
        <v>0.81679999999999975</v>
      </c>
      <c r="AD714" s="44">
        <f t="shared" si="263"/>
        <v>1</v>
      </c>
      <c r="AE714" s="44">
        <v>5.3</v>
      </c>
      <c r="AF714" s="87">
        <f t="shared" si="270"/>
        <v>0</v>
      </c>
      <c r="AG714" s="44">
        <f t="shared" si="271"/>
        <v>0</v>
      </c>
      <c r="AH714" s="90">
        <f t="shared" si="264"/>
        <v>140.52565349992071</v>
      </c>
      <c r="AI714" s="91">
        <f t="shared" si="272"/>
        <v>49.390599999999999</v>
      </c>
      <c r="AJ714" s="82">
        <f t="shared" si="265"/>
        <v>-3.1832000000000003</v>
      </c>
      <c r="AK714" s="271">
        <f t="shared" si="273"/>
        <v>105</v>
      </c>
      <c r="AL714" s="271">
        <f>VLOOKUP(AK714,RevisedCalcs!$AE$65:$AJ$72,2,FALSE)</f>
        <v>105</v>
      </c>
      <c r="AM714" s="92" t="str">
        <f t="shared" si="266"/>
        <v>-10 to 0</v>
      </c>
      <c r="AN714" s="93">
        <f t="shared" si="267"/>
        <v>0</v>
      </c>
      <c r="AO714" s="93" t="str">
        <f t="shared" si="274"/>
        <v>o</v>
      </c>
      <c r="AP714" s="94" t="str">
        <f t="shared" si="268"/>
        <v/>
      </c>
      <c r="AQ714" s="54">
        <v>0</v>
      </c>
      <c r="AR714" s="214">
        <f t="shared" si="269"/>
        <v>0</v>
      </c>
      <c r="AS714" s="214">
        <f t="shared" si="275"/>
        <v>0</v>
      </c>
      <c r="AT714" s="282">
        <f t="shared" si="276"/>
        <v>15.95</v>
      </c>
      <c r="AU714" s="268">
        <f>IF(F714&gt;0,RevisedCalcs!$AB$53*F714,"")</f>
        <v>9.7614477092502761E-2</v>
      </c>
      <c r="AV714" s="268" t="str">
        <f>IF(AU714&lt;&gt;"","",SUMIFS(RevisedCalcs!$AF$6:$BN$6,RevisedCalcs!$AF$4:$BN$4,"&lt;="&amp;AT714)/10^3*VLOOKUP(AK714,RevisedCalcs!$AE$65:$AJ$72,6,FALSE))</f>
        <v/>
      </c>
      <c r="AW714" s="270" t="str">
        <f ca="1">IF(AU714="","",IF(AR714=1,-AU714*OFFSET(RevisedCalcs!$AD$79,0,MATCH(E713*24*60,RevisedCalcs!$AE$80:$AI$80,1)),""))</f>
        <v/>
      </c>
      <c r="AX714" s="268">
        <f t="shared" ca="1" si="277"/>
        <v>9.7614477092502761E-2</v>
      </c>
    </row>
    <row r="715" spans="1:50" x14ac:dyDescent="0.3">
      <c r="A715" s="41" t="s">
        <v>957</v>
      </c>
      <c r="B715" s="42">
        <v>19</v>
      </c>
      <c r="C715" s="68" t="s">
        <v>265</v>
      </c>
      <c r="D715" s="95">
        <v>38687.511805555558</v>
      </c>
      <c r="E715" s="96">
        <v>6.7129629629629622E-3</v>
      </c>
      <c r="F715" s="41">
        <v>0.4</v>
      </c>
      <c r="G715" s="41">
        <v>5</v>
      </c>
      <c r="H715" s="97">
        <v>1.7395833339833189E-2</v>
      </c>
      <c r="I715" s="98" t="s">
        <v>972</v>
      </c>
      <c r="J715" s="99">
        <v>25.05</v>
      </c>
      <c r="K715" s="100">
        <v>40513.511805555558</v>
      </c>
      <c r="L715" s="46">
        <v>156.19999999999999</v>
      </c>
      <c r="M715" s="101">
        <v>38687.495138888888</v>
      </c>
      <c r="N715" s="102">
        <v>-4</v>
      </c>
      <c r="O715" s="46">
        <v>156.19999999999999</v>
      </c>
      <c r="P715" s="57">
        <v>-4</v>
      </c>
      <c r="Q715" s="50">
        <v>0.41750000000000004</v>
      </c>
      <c r="R715" s="103">
        <v>156.19999999999999</v>
      </c>
      <c r="S715" s="104">
        <v>182.43998615901742</v>
      </c>
      <c r="T715" s="57">
        <v>194</v>
      </c>
      <c r="U715" s="105"/>
      <c r="V715" s="57">
        <v>160.19999999999999</v>
      </c>
      <c r="W715" s="57">
        <f t="shared" si="258"/>
        <v>22.239986159017434</v>
      </c>
      <c r="X715" s="86">
        <f t="shared" si="259"/>
        <v>106.80939999999998</v>
      </c>
      <c r="Y715" s="86" t="str">
        <f t="shared" si="260"/>
        <v/>
      </c>
      <c r="Z715" s="44">
        <f t="shared" si="261"/>
        <v>0</v>
      </c>
      <c r="AA715" s="44" t="str">
        <f t="shared" si="262"/>
        <v>o</v>
      </c>
      <c r="AB715" s="89">
        <f t="shared" si="257"/>
        <v>53.390599999999999</v>
      </c>
      <c r="AC715" s="89">
        <f t="shared" si="257"/>
        <v>0.81679999999999975</v>
      </c>
      <c r="AD715" s="44">
        <f t="shared" si="263"/>
        <v>1</v>
      </c>
      <c r="AE715" s="44">
        <v>5.3</v>
      </c>
      <c r="AF715" s="87">
        <f t="shared" si="270"/>
        <v>0</v>
      </c>
      <c r="AG715" s="44">
        <f t="shared" si="271"/>
        <v>0</v>
      </c>
      <c r="AH715" s="90">
        <f t="shared" si="264"/>
        <v>178.43998615901742</v>
      </c>
      <c r="AI715" s="91">
        <f t="shared" si="272"/>
        <v>49.390599999999999</v>
      </c>
      <c r="AJ715" s="82">
        <f t="shared" si="265"/>
        <v>-3.1832000000000003</v>
      </c>
      <c r="AK715" s="271">
        <f t="shared" si="273"/>
        <v>102</v>
      </c>
      <c r="AL715" s="271">
        <f>VLOOKUP(AK715,RevisedCalcs!$AE$65:$AJ$72,2,FALSE)</f>
        <v>18</v>
      </c>
      <c r="AM715" s="92" t="str">
        <f t="shared" si="266"/>
        <v>-10 to 0</v>
      </c>
      <c r="AN715" s="93">
        <f t="shared" si="267"/>
        <v>0</v>
      </c>
      <c r="AO715" s="93" t="str">
        <f t="shared" si="274"/>
        <v>o</v>
      </c>
      <c r="AP715" s="94" t="str">
        <f t="shared" si="268"/>
        <v/>
      </c>
      <c r="AQ715" s="54">
        <v>0</v>
      </c>
      <c r="AR715" s="214">
        <f t="shared" si="269"/>
        <v>0</v>
      </c>
      <c r="AS715" s="214">
        <f t="shared" si="275"/>
        <v>0</v>
      </c>
      <c r="AT715" s="282">
        <f t="shared" si="276"/>
        <v>9.6666666666666661</v>
      </c>
      <c r="AU715" s="268">
        <f>IF(F715&gt;0,RevisedCalcs!$AB$53*F715,"")</f>
        <v>5.5779701195715875E-2</v>
      </c>
      <c r="AV715" s="268" t="str">
        <f>IF(AU715&lt;&gt;"","",SUMIFS(RevisedCalcs!$AF$6:$BN$6,RevisedCalcs!$AF$4:$BN$4,"&lt;="&amp;AT715)/10^3*VLOOKUP(AK715,RevisedCalcs!$AE$65:$AJ$72,6,FALSE))</f>
        <v/>
      </c>
      <c r="AW715" s="270" t="str">
        <f ca="1">IF(AU715="","",IF(AR715=1,-AU715*OFFSET(RevisedCalcs!$AD$79,0,MATCH(E714*24*60,RevisedCalcs!$AE$80:$AI$80,1)),""))</f>
        <v/>
      </c>
      <c r="AX715" s="268">
        <f t="shared" ca="1" si="277"/>
        <v>5.5779701195715875E-2</v>
      </c>
    </row>
    <row r="716" spans="1:50" x14ac:dyDescent="0.3">
      <c r="A716" s="41" t="s">
        <v>957</v>
      </c>
      <c r="B716" s="42">
        <v>20</v>
      </c>
      <c r="C716" s="68" t="s">
        <v>267</v>
      </c>
      <c r="D716" s="95">
        <v>38687.527777777781</v>
      </c>
      <c r="E716" s="96">
        <v>9.7453703703703713E-3</v>
      </c>
      <c r="F716" s="41">
        <v>6</v>
      </c>
      <c r="G716" s="41">
        <v>5</v>
      </c>
      <c r="H716" s="97">
        <v>9.2592592627624981E-3</v>
      </c>
      <c r="I716" s="98" t="s">
        <v>973</v>
      </c>
      <c r="J716" s="99">
        <v>13.333333333333334</v>
      </c>
      <c r="K716" s="100">
        <v>40513.527777777781</v>
      </c>
      <c r="L716" s="46">
        <v>176</v>
      </c>
      <c r="M716" s="101">
        <v>38687.536805555559</v>
      </c>
      <c r="N716" s="102">
        <v>-4</v>
      </c>
      <c r="O716" s="46">
        <v>176</v>
      </c>
      <c r="P716" s="57">
        <v>-4</v>
      </c>
      <c r="Q716" s="50">
        <v>0.22222222222222224</v>
      </c>
      <c r="R716" s="103">
        <v>176</v>
      </c>
      <c r="S716" s="104">
        <v>189.55952464010397</v>
      </c>
      <c r="T716" s="57">
        <v>195.8</v>
      </c>
      <c r="U716" s="105"/>
      <c r="V716" s="57">
        <v>180</v>
      </c>
      <c r="W716" s="57">
        <f t="shared" si="258"/>
        <v>9.5595246401039731</v>
      </c>
      <c r="X716" s="86">
        <f t="shared" si="259"/>
        <v>126.60939999999999</v>
      </c>
      <c r="Y716" s="86" t="str">
        <f t="shared" si="260"/>
        <v/>
      </c>
      <c r="Z716" s="44">
        <f t="shared" si="261"/>
        <v>0</v>
      </c>
      <c r="AA716" s="44" t="str">
        <f t="shared" si="262"/>
        <v>o</v>
      </c>
      <c r="AB716" s="89">
        <f t="shared" si="257"/>
        <v>53.390599999999999</v>
      </c>
      <c r="AC716" s="89">
        <f t="shared" si="257"/>
        <v>0.81679999999999975</v>
      </c>
      <c r="AD716" s="44">
        <f t="shared" si="263"/>
        <v>1</v>
      </c>
      <c r="AE716" s="44">
        <v>5.3</v>
      </c>
      <c r="AF716" s="87">
        <f t="shared" si="270"/>
        <v>0</v>
      </c>
      <c r="AG716" s="44">
        <f t="shared" si="271"/>
        <v>0</v>
      </c>
      <c r="AH716" s="90">
        <f t="shared" si="264"/>
        <v>185.55952464010397</v>
      </c>
      <c r="AI716" s="91">
        <f t="shared" si="272"/>
        <v>49.390599999999999</v>
      </c>
      <c r="AJ716" s="82">
        <f t="shared" si="265"/>
        <v>-3.1832000000000003</v>
      </c>
      <c r="AK716" s="271">
        <f t="shared" si="273"/>
        <v>102</v>
      </c>
      <c r="AL716" s="271">
        <f>VLOOKUP(AK716,RevisedCalcs!$AE$65:$AJ$72,2,FALSE)</f>
        <v>18</v>
      </c>
      <c r="AM716" s="92" t="str">
        <f t="shared" si="266"/>
        <v>-10 to 0</v>
      </c>
      <c r="AN716" s="93">
        <f t="shared" si="267"/>
        <v>0</v>
      </c>
      <c r="AO716" s="93" t="str">
        <f t="shared" si="274"/>
        <v>o</v>
      </c>
      <c r="AP716" s="94" t="str">
        <f t="shared" si="268"/>
        <v/>
      </c>
      <c r="AQ716" s="54">
        <v>0</v>
      </c>
      <c r="AR716" s="214">
        <f t="shared" si="269"/>
        <v>0</v>
      </c>
      <c r="AS716" s="214">
        <f t="shared" si="275"/>
        <v>0</v>
      </c>
      <c r="AT716" s="282">
        <f t="shared" si="276"/>
        <v>14.033333333333335</v>
      </c>
      <c r="AU716" s="268">
        <f>IF(F716&gt;0,RevisedCalcs!$AB$53*F716,"")</f>
        <v>0.83669551793573804</v>
      </c>
      <c r="AV716" s="268" t="str">
        <f>IF(AU716&lt;&gt;"","",SUMIFS(RevisedCalcs!$AF$6:$BN$6,RevisedCalcs!$AF$4:$BN$4,"&lt;="&amp;AT716)/10^3*VLOOKUP(AK716,RevisedCalcs!$AE$65:$AJ$72,6,FALSE))</f>
        <v/>
      </c>
      <c r="AW716" s="270" t="str">
        <f ca="1">IF(AU716="","",IF(AR716=1,-AU716*OFFSET(RevisedCalcs!$AD$79,0,MATCH(E715*24*60,RevisedCalcs!$AE$80:$AI$80,1)),""))</f>
        <v/>
      </c>
      <c r="AX716" s="268">
        <f t="shared" ca="1" si="277"/>
        <v>0.83669551793573804</v>
      </c>
    </row>
    <row r="717" spans="1:50" x14ac:dyDescent="0.3">
      <c r="A717" s="41" t="s">
        <v>957</v>
      </c>
      <c r="B717" s="42">
        <v>21</v>
      </c>
      <c r="C717" s="68" t="s">
        <v>269</v>
      </c>
      <c r="D717" s="95">
        <v>38687.618750000001</v>
      </c>
      <c r="E717" s="96">
        <v>1.8298611111111113E-2</v>
      </c>
      <c r="F717" s="41">
        <v>5.5</v>
      </c>
      <c r="G717" s="41">
        <v>5</v>
      </c>
      <c r="H717" s="97">
        <v>8.1226851849351078E-2</v>
      </c>
      <c r="I717" s="98" t="s">
        <v>974</v>
      </c>
      <c r="J717" s="99">
        <v>116.96666666666667</v>
      </c>
      <c r="K717" s="100">
        <v>40513.618750000001</v>
      </c>
      <c r="L717" s="46">
        <v>95</v>
      </c>
      <c r="M717" s="101">
        <v>38687.620138888888</v>
      </c>
      <c r="N717" s="102">
        <v>-9</v>
      </c>
      <c r="O717" s="46">
        <v>95</v>
      </c>
      <c r="P717" s="57">
        <v>-9</v>
      </c>
      <c r="Q717" s="50">
        <v>1.9494444444444445</v>
      </c>
      <c r="R717" s="103">
        <v>95</v>
      </c>
      <c r="S717" s="104">
        <v>139.75197133826711</v>
      </c>
      <c r="T717" s="57">
        <v>195.8</v>
      </c>
      <c r="U717" s="105"/>
      <c r="V717" s="57">
        <v>104</v>
      </c>
      <c r="W717" s="57">
        <f t="shared" si="258"/>
        <v>35.751971338267111</v>
      </c>
      <c r="X717" s="86">
        <f t="shared" si="259"/>
        <v>48.137400000000007</v>
      </c>
      <c r="Y717" s="86" t="str">
        <f t="shared" si="260"/>
        <v/>
      </c>
      <c r="Z717" s="44">
        <f t="shared" si="261"/>
        <v>0</v>
      </c>
      <c r="AA717" s="44" t="str">
        <f t="shared" si="262"/>
        <v>o</v>
      </c>
      <c r="AB717" s="89">
        <f t="shared" si="257"/>
        <v>55.862599999999993</v>
      </c>
      <c r="AC717" s="89">
        <f t="shared" si="257"/>
        <v>2.1647999999999996</v>
      </c>
      <c r="AD717" s="44">
        <f t="shared" si="263"/>
        <v>1</v>
      </c>
      <c r="AE717" s="44">
        <v>5.3</v>
      </c>
      <c r="AF717" s="87">
        <f t="shared" si="270"/>
        <v>0</v>
      </c>
      <c r="AG717" s="44">
        <f t="shared" si="271"/>
        <v>0</v>
      </c>
      <c r="AH717" s="90">
        <f t="shared" si="264"/>
        <v>130.75197133826711</v>
      </c>
      <c r="AI717" s="91">
        <f t="shared" si="272"/>
        <v>46.862599999999993</v>
      </c>
      <c r="AJ717" s="82">
        <f t="shared" si="265"/>
        <v>-6.8352000000000004</v>
      </c>
      <c r="AK717" s="271">
        <f t="shared" si="273"/>
        <v>105</v>
      </c>
      <c r="AL717" s="271">
        <f>VLOOKUP(AK717,RevisedCalcs!$AE$65:$AJ$72,2,FALSE)</f>
        <v>105</v>
      </c>
      <c r="AM717" s="92" t="str">
        <f t="shared" si="266"/>
        <v>-10 to 0</v>
      </c>
      <c r="AN717" s="93">
        <f t="shared" si="267"/>
        <v>0</v>
      </c>
      <c r="AO717" s="93" t="str">
        <f t="shared" si="274"/>
        <v>o</v>
      </c>
      <c r="AP717" s="94" t="str">
        <f t="shared" si="268"/>
        <v/>
      </c>
      <c r="AQ717" s="54">
        <v>0</v>
      </c>
      <c r="AR717" s="214">
        <f t="shared" si="269"/>
        <v>0</v>
      </c>
      <c r="AS717" s="214">
        <f t="shared" si="275"/>
        <v>0</v>
      </c>
      <c r="AT717" s="282">
        <f t="shared" si="276"/>
        <v>26.35</v>
      </c>
      <c r="AU717" s="268">
        <f>IF(F717&gt;0,RevisedCalcs!$AB$53*F717,"")</f>
        <v>0.76697089144109321</v>
      </c>
      <c r="AV717" s="268" t="str">
        <f>IF(AU717&lt;&gt;"","",SUMIFS(RevisedCalcs!$AF$6:$BN$6,RevisedCalcs!$AF$4:$BN$4,"&lt;="&amp;AT717)/10^3*VLOOKUP(AK717,RevisedCalcs!$AE$65:$AJ$72,6,FALSE))</f>
        <v/>
      </c>
      <c r="AW717" s="270" t="str">
        <f ca="1">IF(AU717="","",IF(AR717=1,-AU717*OFFSET(RevisedCalcs!$AD$79,0,MATCH(E716*24*60,RevisedCalcs!$AE$80:$AI$80,1)),""))</f>
        <v/>
      </c>
      <c r="AX717" s="268">
        <f t="shared" ca="1" si="277"/>
        <v>0.76697089144109321</v>
      </c>
    </row>
    <row r="718" spans="1:50" x14ac:dyDescent="0.3">
      <c r="A718" s="41" t="s">
        <v>957</v>
      </c>
      <c r="B718" s="42">
        <v>22</v>
      </c>
      <c r="C718" s="68" t="s">
        <v>271</v>
      </c>
      <c r="D718" s="95">
        <v>38687.637499999997</v>
      </c>
      <c r="E718" s="96">
        <v>1.6331018518518519E-2</v>
      </c>
      <c r="F718" s="41">
        <v>5.6</v>
      </c>
      <c r="G718" s="41">
        <v>5</v>
      </c>
      <c r="H718" s="97">
        <v>4.5138888526707888E-4</v>
      </c>
      <c r="I718" s="98" t="s">
        <v>237</v>
      </c>
      <c r="J718" s="99">
        <v>0.65</v>
      </c>
      <c r="K718" s="100">
        <v>40513.637499999997</v>
      </c>
      <c r="L718" s="46">
        <v>199.4</v>
      </c>
      <c r="M718" s="101">
        <v>38687.620138888888</v>
      </c>
      <c r="N718" s="102">
        <v>-9</v>
      </c>
      <c r="O718" s="46">
        <v>199.4</v>
      </c>
      <c r="P718" s="57">
        <v>-9</v>
      </c>
      <c r="Q718" s="50">
        <v>1.0833333333333334E-2</v>
      </c>
      <c r="R718" s="103">
        <v>199.4</v>
      </c>
      <c r="S718" s="104">
        <v>204.365519136025</v>
      </c>
      <c r="T718" s="57">
        <v>197.6</v>
      </c>
      <c r="U718" s="105"/>
      <c r="V718" s="57">
        <v>208.4</v>
      </c>
      <c r="W718" s="57">
        <f t="shared" si="258"/>
        <v>4.0344808639750056</v>
      </c>
      <c r="X718" s="86">
        <f t="shared" si="259"/>
        <v>152.53740000000002</v>
      </c>
      <c r="Y718" s="86" t="str">
        <f t="shared" si="260"/>
        <v/>
      </c>
      <c r="Z718" s="44">
        <f t="shared" si="261"/>
        <v>0</v>
      </c>
      <c r="AA718" s="44" t="str">
        <f t="shared" si="262"/>
        <v>o</v>
      </c>
      <c r="AB718" s="89">
        <f t="shared" si="257"/>
        <v>55.862599999999993</v>
      </c>
      <c r="AC718" s="89">
        <f t="shared" si="257"/>
        <v>2.1647999999999996</v>
      </c>
      <c r="AD718" s="44">
        <f t="shared" si="263"/>
        <v>1</v>
      </c>
      <c r="AE718" s="44">
        <v>5.3</v>
      </c>
      <c r="AF718" s="87">
        <f t="shared" si="270"/>
        <v>0</v>
      </c>
      <c r="AG718" s="44">
        <f t="shared" si="271"/>
        <v>0</v>
      </c>
      <c r="AH718" s="90">
        <f t="shared" si="264"/>
        <v>195.365519136025</v>
      </c>
      <c r="AI718" s="91">
        <f t="shared" si="272"/>
        <v>46.862599999999993</v>
      </c>
      <c r="AJ718" s="82">
        <f t="shared" si="265"/>
        <v>-6.8352000000000004</v>
      </c>
      <c r="AK718" s="271">
        <f t="shared" si="273"/>
        <v>101</v>
      </c>
      <c r="AL718" s="271">
        <f>VLOOKUP(AK718,RevisedCalcs!$AE$65:$AJ$72,2,FALSE)</f>
        <v>3</v>
      </c>
      <c r="AM718" s="92" t="str">
        <f t="shared" si="266"/>
        <v>-10 to 0</v>
      </c>
      <c r="AN718" s="93">
        <f t="shared" si="267"/>
        <v>0</v>
      </c>
      <c r="AO718" s="93" t="str">
        <f t="shared" si="274"/>
        <v>o</v>
      </c>
      <c r="AP718" s="94" t="str">
        <f t="shared" si="268"/>
        <v/>
      </c>
      <c r="AQ718" s="54">
        <v>0</v>
      </c>
      <c r="AR718" s="214">
        <f t="shared" si="269"/>
        <v>0</v>
      </c>
      <c r="AS718" s="214">
        <f t="shared" si="275"/>
        <v>0</v>
      </c>
      <c r="AT718" s="282">
        <f t="shared" si="276"/>
        <v>23.516666666666666</v>
      </c>
      <c r="AU718" s="268">
        <f>IF(F718&gt;0,RevisedCalcs!$AB$53*F718,"")</f>
        <v>0.78091581674002208</v>
      </c>
      <c r="AV718" s="268" t="str">
        <f>IF(AU718&lt;&gt;"","",SUMIFS(RevisedCalcs!$AF$6:$BN$6,RevisedCalcs!$AF$4:$BN$4,"&lt;="&amp;AT718)/10^3*VLOOKUP(AK718,RevisedCalcs!$AE$65:$AJ$72,6,FALSE))</f>
        <v/>
      </c>
      <c r="AW718" s="270" t="str">
        <f ca="1">IF(AU718="","",IF(AR718=1,-AU718*OFFSET(RevisedCalcs!$AD$79,0,MATCH(E717*24*60,RevisedCalcs!$AE$80:$AI$80,1)),""))</f>
        <v/>
      </c>
      <c r="AX718" s="268">
        <f t="shared" ca="1" si="277"/>
        <v>0.78091581674002208</v>
      </c>
    </row>
    <row r="719" spans="1:50" x14ac:dyDescent="0.3">
      <c r="A719" s="194" t="s">
        <v>957</v>
      </c>
      <c r="B719" s="205">
        <v>23</v>
      </c>
      <c r="C719" s="206" t="s">
        <v>273</v>
      </c>
      <c r="D719" s="207">
        <v>38688.450694444444</v>
      </c>
      <c r="E719" s="208">
        <v>1.269675925925926E-2</v>
      </c>
      <c r="F719" s="194">
        <v>0</v>
      </c>
      <c r="G719" s="194">
        <v>6</v>
      </c>
      <c r="H719" s="195">
        <v>0.79686342593049631</v>
      </c>
      <c r="I719" s="196" t="s">
        <v>975</v>
      </c>
      <c r="J719" s="197">
        <v>1147.4833333333333</v>
      </c>
      <c r="K719" s="209">
        <v>40514.450694444444</v>
      </c>
      <c r="L719" s="199">
        <v>48</v>
      </c>
      <c r="M719" s="101">
        <v>38688.453472222223</v>
      </c>
      <c r="N719" s="200">
        <v>-4</v>
      </c>
      <c r="O719" s="199">
        <v>48</v>
      </c>
      <c r="P719" s="201">
        <v>-4</v>
      </c>
      <c r="Q719" s="202">
        <v>19.124722222222221</v>
      </c>
      <c r="R719" s="203">
        <v>48</v>
      </c>
      <c r="S719" s="204">
        <v>4.7451274569135702</v>
      </c>
      <c r="T719" s="201">
        <v>177.8</v>
      </c>
      <c r="U719" s="105"/>
      <c r="V719" s="86">
        <v>52</v>
      </c>
      <c r="W719" s="86">
        <f t="shared" si="258"/>
        <v>47.254872543086428</v>
      </c>
      <c r="X719" s="86">
        <f t="shared" si="259"/>
        <v>1.3905999999999992</v>
      </c>
      <c r="Y719" s="86" t="str">
        <f t="shared" si="260"/>
        <v>Y</v>
      </c>
      <c r="Z719" s="88">
        <f t="shared" si="261"/>
        <v>1</v>
      </c>
      <c r="AA719" s="88" t="str">
        <f t="shared" si="262"/>
        <v>+</v>
      </c>
      <c r="AB719" s="89">
        <f t="shared" si="257"/>
        <v>53.390599999999999</v>
      </c>
      <c r="AC719" s="89">
        <f t="shared" si="257"/>
        <v>0.81679999999999975</v>
      </c>
      <c r="AD719" s="88">
        <f t="shared" si="263"/>
        <v>1</v>
      </c>
      <c r="AE719" s="88">
        <v>5.3</v>
      </c>
      <c r="AF719" s="87">
        <f t="shared" si="270"/>
        <v>1</v>
      </c>
      <c r="AG719" s="88">
        <f t="shared" si="271"/>
        <v>1</v>
      </c>
      <c r="AH719" s="90">
        <f t="shared" si="264"/>
        <v>0.74512745691357019</v>
      </c>
      <c r="AI719" s="91">
        <f t="shared" si="272"/>
        <v>49.390599999999999</v>
      </c>
      <c r="AJ719" s="82">
        <f t="shared" si="265"/>
        <v>-3.1832000000000003</v>
      </c>
      <c r="AK719" s="271">
        <f t="shared" si="273"/>
        <v>108</v>
      </c>
      <c r="AL719" s="271">
        <f>VLOOKUP(AK719,RevisedCalcs!$AE$65:$AJ$72,2,FALSE)</f>
        <v>720</v>
      </c>
      <c r="AM719" s="92" t="str">
        <f t="shared" si="266"/>
        <v>-10 to 0</v>
      </c>
      <c r="AN719" s="93">
        <f t="shared" si="267"/>
        <v>1</v>
      </c>
      <c r="AO719" s="93" t="str">
        <f t="shared" si="274"/>
        <v>+</v>
      </c>
      <c r="AP719" s="94" t="str">
        <f t="shared" si="268"/>
        <v/>
      </c>
      <c r="AQ719" s="224">
        <v>1</v>
      </c>
      <c r="AR719" s="214">
        <f t="shared" si="269"/>
        <v>0</v>
      </c>
      <c r="AS719" s="214">
        <f t="shared" si="275"/>
        <v>1</v>
      </c>
      <c r="AT719" s="282">
        <f t="shared" si="276"/>
        <v>18.283333333333335</v>
      </c>
      <c r="AU719" s="268" t="str">
        <f>IF(F719&gt;0,RevisedCalcs!$AB$53*F719,"")</f>
        <v/>
      </c>
      <c r="AV719" s="268">
        <f>IF(AU719&lt;&gt;"","",SUMIFS(RevisedCalcs!$AF$6:$BN$6,RevisedCalcs!$AF$4:$BN$4,"&lt;="&amp;AT719)/10^3*VLOOKUP(AK719,RevisedCalcs!$AE$65:$AJ$72,6,FALSE))</f>
        <v>0.63690106826877213</v>
      </c>
      <c r="AW719" s="270" t="str">
        <f ca="1">IF(AU719="","",IF(AR719=1,-AU719*OFFSET(RevisedCalcs!$AD$79,0,MATCH(E718*24*60,RevisedCalcs!$AE$80:$AI$80,1)),""))</f>
        <v/>
      </c>
      <c r="AX719" s="268">
        <f t="shared" ca="1" si="277"/>
        <v>0.63690106826877213</v>
      </c>
    </row>
    <row r="720" spans="1:50" x14ac:dyDescent="0.3">
      <c r="A720" s="41" t="s">
        <v>957</v>
      </c>
      <c r="B720" s="42">
        <v>24</v>
      </c>
      <c r="C720" s="68" t="s">
        <v>275</v>
      </c>
      <c r="D720" s="95">
        <v>38688.463888888888</v>
      </c>
      <c r="E720" s="96">
        <v>3.0995370370370371E-2</v>
      </c>
      <c r="F720" s="41">
        <v>14.7</v>
      </c>
      <c r="G720" s="41">
        <v>6</v>
      </c>
      <c r="H720" s="97">
        <v>4.9768518510973081E-4</v>
      </c>
      <c r="I720" s="98" t="s">
        <v>967</v>
      </c>
      <c r="J720" s="99">
        <v>0.71666666666666667</v>
      </c>
      <c r="K720" s="100">
        <v>40514.463888888888</v>
      </c>
      <c r="L720" s="46">
        <v>179.6</v>
      </c>
      <c r="M720" s="101">
        <v>38688.453472222223</v>
      </c>
      <c r="N720" s="102">
        <v>-4</v>
      </c>
      <c r="O720" s="46">
        <v>179.6</v>
      </c>
      <c r="P720" s="57">
        <v>-4</v>
      </c>
      <c r="Q720" s="50">
        <v>1.1944444444444445E-2</v>
      </c>
      <c r="R720" s="103">
        <v>179.6</v>
      </c>
      <c r="S720" s="104">
        <v>181.37480206451181</v>
      </c>
      <c r="T720" s="57">
        <v>195.8</v>
      </c>
      <c r="U720" s="105"/>
      <c r="V720" s="57">
        <v>183.6</v>
      </c>
      <c r="W720" s="57">
        <f t="shared" si="258"/>
        <v>2.2251979354881826</v>
      </c>
      <c r="X720" s="86">
        <f t="shared" si="259"/>
        <v>130.20939999999999</v>
      </c>
      <c r="Y720" s="86" t="str">
        <f t="shared" si="260"/>
        <v/>
      </c>
      <c r="Z720" s="44">
        <f t="shared" si="261"/>
        <v>0</v>
      </c>
      <c r="AA720" s="44" t="str">
        <f t="shared" si="262"/>
        <v>o</v>
      </c>
      <c r="AB720" s="89">
        <f t="shared" si="257"/>
        <v>53.390599999999999</v>
      </c>
      <c r="AC720" s="89">
        <f t="shared" si="257"/>
        <v>0.81679999999999975</v>
      </c>
      <c r="AD720" s="44">
        <f t="shared" si="263"/>
        <v>1</v>
      </c>
      <c r="AE720" s="44">
        <v>5.3</v>
      </c>
      <c r="AF720" s="87">
        <f t="shared" si="270"/>
        <v>0</v>
      </c>
      <c r="AG720" s="44">
        <f t="shared" si="271"/>
        <v>0</v>
      </c>
      <c r="AH720" s="90">
        <f t="shared" si="264"/>
        <v>177.37480206451181</v>
      </c>
      <c r="AI720" s="91">
        <f t="shared" si="272"/>
        <v>49.390599999999999</v>
      </c>
      <c r="AJ720" s="82">
        <f t="shared" si="265"/>
        <v>-3.1832000000000003</v>
      </c>
      <c r="AK720" s="271">
        <f t="shared" si="273"/>
        <v>101</v>
      </c>
      <c r="AL720" s="271">
        <f>VLOOKUP(AK720,RevisedCalcs!$AE$65:$AJ$72,2,FALSE)</f>
        <v>3</v>
      </c>
      <c r="AM720" s="92" t="str">
        <f t="shared" si="266"/>
        <v>-10 to 0</v>
      </c>
      <c r="AN720" s="93">
        <f t="shared" si="267"/>
        <v>0</v>
      </c>
      <c r="AO720" s="93" t="str">
        <f t="shared" si="274"/>
        <v>o</v>
      </c>
      <c r="AP720" s="94" t="str">
        <f t="shared" si="268"/>
        <v/>
      </c>
      <c r="AQ720" s="54">
        <v>0</v>
      </c>
      <c r="AR720" s="214">
        <f t="shared" si="269"/>
        <v>1</v>
      </c>
      <c r="AS720" s="214">
        <f t="shared" si="275"/>
        <v>0</v>
      </c>
      <c r="AT720" s="282">
        <f t="shared" si="276"/>
        <v>44.633333333333333</v>
      </c>
      <c r="AU720" s="268">
        <f>IF(F720&gt;0,RevisedCalcs!$AB$53*F720,"")</f>
        <v>2.0499040189425579</v>
      </c>
      <c r="AV720" s="268" t="str">
        <f>IF(AU720&lt;&gt;"","",SUMIFS(RevisedCalcs!$AF$6:$BN$6,RevisedCalcs!$AF$4:$BN$4,"&lt;="&amp;AT720)/10^3*VLOOKUP(AK720,RevisedCalcs!$AE$65:$AJ$72,6,FALSE))</f>
        <v/>
      </c>
      <c r="AW720" s="270">
        <f ca="1">IF(AU720="","",IF(AR720=1,-AU720*OFFSET(RevisedCalcs!$AD$79,0,MATCH(E719*24*60,RevisedCalcs!$AE$80:$AI$80,1)),""))</f>
        <v>-0.76134489427992436</v>
      </c>
      <c r="AX720" s="268">
        <f t="shared" ca="1" si="277"/>
        <v>1.2885591246626336</v>
      </c>
    </row>
    <row r="721" spans="1:50" x14ac:dyDescent="0.3">
      <c r="A721" s="41" t="s">
        <v>957</v>
      </c>
      <c r="B721" s="42">
        <v>25</v>
      </c>
      <c r="C721" s="68" t="s">
        <v>277</v>
      </c>
      <c r="D721" s="95">
        <v>38688.71597222222</v>
      </c>
      <c r="E721" s="96">
        <v>1.9699074074074074E-2</v>
      </c>
      <c r="F721" s="41">
        <v>5.8</v>
      </c>
      <c r="G721" s="41">
        <v>6</v>
      </c>
      <c r="H721" s="97">
        <v>0.22108796296379296</v>
      </c>
      <c r="I721" s="98" t="s">
        <v>976</v>
      </c>
      <c r="J721" s="99">
        <v>318.36666666666667</v>
      </c>
      <c r="K721" s="100">
        <v>40514.71597222222</v>
      </c>
      <c r="L721" s="46">
        <v>35.6</v>
      </c>
      <c r="M721" s="101">
        <v>38688.703472222223</v>
      </c>
      <c r="N721" s="102">
        <v>-9</v>
      </c>
      <c r="O721" s="46">
        <v>35.6</v>
      </c>
      <c r="P721" s="57">
        <v>-9</v>
      </c>
      <c r="Q721" s="50">
        <v>5.306111111111111</v>
      </c>
      <c r="R721" s="103">
        <v>35.6</v>
      </c>
      <c r="S721" s="104">
        <v>72.373186948366353</v>
      </c>
      <c r="T721" s="57">
        <v>194</v>
      </c>
      <c r="U721" s="105"/>
      <c r="V721" s="57">
        <v>44.6</v>
      </c>
      <c r="W721" s="57">
        <f t="shared" si="258"/>
        <v>27.773186948366352</v>
      </c>
      <c r="X721" s="86">
        <f t="shared" si="259"/>
        <v>11.262599999999992</v>
      </c>
      <c r="Y721" s="86" t="str">
        <f t="shared" si="260"/>
        <v/>
      </c>
      <c r="Z721" s="44">
        <f t="shared" si="261"/>
        <v>1</v>
      </c>
      <c r="AA721" s="44" t="str">
        <f t="shared" si="262"/>
        <v>+</v>
      </c>
      <c r="AB721" s="89">
        <f t="shared" si="257"/>
        <v>55.862599999999993</v>
      </c>
      <c r="AC721" s="89">
        <f t="shared" si="257"/>
        <v>2.1647999999999996</v>
      </c>
      <c r="AD721" s="44">
        <f t="shared" si="263"/>
        <v>1</v>
      </c>
      <c r="AE721" s="44">
        <v>5.3</v>
      </c>
      <c r="AF721" s="87">
        <f t="shared" si="270"/>
        <v>0</v>
      </c>
      <c r="AG721" s="44">
        <f t="shared" si="271"/>
        <v>0</v>
      </c>
      <c r="AH721" s="90">
        <f t="shared" si="264"/>
        <v>63.373186948366353</v>
      </c>
      <c r="AI721" s="91">
        <f t="shared" si="272"/>
        <v>46.862599999999993</v>
      </c>
      <c r="AJ721" s="82">
        <f t="shared" si="265"/>
        <v>-6.8352000000000004</v>
      </c>
      <c r="AK721" s="271">
        <f t="shared" si="273"/>
        <v>106</v>
      </c>
      <c r="AL721" s="271">
        <f>VLOOKUP(AK721,RevisedCalcs!$AE$65:$AJ$72,2,FALSE)</f>
        <v>240</v>
      </c>
      <c r="AM721" s="92" t="str">
        <f t="shared" si="266"/>
        <v>-10 to 0</v>
      </c>
      <c r="AN721" s="93">
        <f t="shared" si="267"/>
        <v>1</v>
      </c>
      <c r="AO721" s="93" t="str">
        <f t="shared" si="274"/>
        <v>+</v>
      </c>
      <c r="AP721" s="94" t="str">
        <f t="shared" si="268"/>
        <v/>
      </c>
      <c r="AQ721" s="54">
        <v>0</v>
      </c>
      <c r="AR721" s="214">
        <f t="shared" si="269"/>
        <v>0</v>
      </c>
      <c r="AS721" s="214">
        <f t="shared" si="275"/>
        <v>0</v>
      </c>
      <c r="AT721" s="282">
        <f t="shared" si="276"/>
        <v>28.366666666666664</v>
      </c>
      <c r="AU721" s="268">
        <f>IF(F721&gt;0,RevisedCalcs!$AB$53*F721,"")</f>
        <v>0.80880566733788006</v>
      </c>
      <c r="AV721" s="268" t="str">
        <f>IF(AU721&lt;&gt;"","",SUMIFS(RevisedCalcs!$AF$6:$BN$6,RevisedCalcs!$AF$4:$BN$4,"&lt;="&amp;AT721)/10^3*VLOOKUP(AK721,RevisedCalcs!$AE$65:$AJ$72,6,FALSE))</f>
        <v/>
      </c>
      <c r="AW721" s="270" t="str">
        <f ca="1">IF(AU721="","",IF(AR721=1,-AU721*OFFSET(RevisedCalcs!$AD$79,0,MATCH(E720*24*60,RevisedCalcs!$AE$80:$AI$80,1)),""))</f>
        <v/>
      </c>
      <c r="AX721" s="268">
        <f t="shared" ca="1" si="277"/>
        <v>0.80880566733788006</v>
      </c>
    </row>
    <row r="722" spans="1:50" x14ac:dyDescent="0.3">
      <c r="A722" s="41" t="s">
        <v>957</v>
      </c>
      <c r="B722" s="42">
        <v>26</v>
      </c>
      <c r="C722" s="68" t="s">
        <v>279</v>
      </c>
      <c r="D722" s="95">
        <v>38688.736111111109</v>
      </c>
      <c r="E722" s="96">
        <v>2.2395833333333334E-2</v>
      </c>
      <c r="F722" s="41">
        <v>8.4</v>
      </c>
      <c r="G722" s="41">
        <v>6</v>
      </c>
      <c r="H722" s="97">
        <v>4.398148157633841E-4</v>
      </c>
      <c r="I722" s="98" t="s">
        <v>977</v>
      </c>
      <c r="J722" s="99">
        <v>0.6333333333333333</v>
      </c>
      <c r="K722" s="100">
        <v>40514.736111111109</v>
      </c>
      <c r="L722" s="46">
        <v>194</v>
      </c>
      <c r="M722" s="101">
        <v>38688.745138888888</v>
      </c>
      <c r="N722" s="102">
        <v>-9.9</v>
      </c>
      <c r="O722" s="46">
        <v>194</v>
      </c>
      <c r="P722" s="57">
        <v>-9.9</v>
      </c>
      <c r="Q722" s="50">
        <v>1.0555555555555556E-2</v>
      </c>
      <c r="R722" s="103">
        <v>194</v>
      </c>
      <c r="S722" s="104">
        <v>203.47850858132787</v>
      </c>
      <c r="T722" s="57">
        <v>195.8</v>
      </c>
      <c r="U722" s="105"/>
      <c r="V722" s="57">
        <v>203.9</v>
      </c>
      <c r="W722" s="57">
        <f t="shared" si="258"/>
        <v>0.42149141867213302</v>
      </c>
      <c r="X722" s="86">
        <f t="shared" si="259"/>
        <v>147.59244000000001</v>
      </c>
      <c r="Y722" s="86" t="str">
        <f t="shared" si="260"/>
        <v/>
      </c>
      <c r="Z722" s="44">
        <f t="shared" si="261"/>
        <v>0</v>
      </c>
      <c r="AA722" s="44" t="str">
        <f t="shared" si="262"/>
        <v>o</v>
      </c>
      <c r="AB722" s="89">
        <f t="shared" si="257"/>
        <v>56.307559999999995</v>
      </c>
      <c r="AC722" s="89">
        <f t="shared" si="257"/>
        <v>2.4074400000000002</v>
      </c>
      <c r="AD722" s="44">
        <f t="shared" si="263"/>
        <v>1</v>
      </c>
      <c r="AE722" s="44">
        <v>5.3</v>
      </c>
      <c r="AF722" s="87">
        <f t="shared" si="270"/>
        <v>0</v>
      </c>
      <c r="AG722" s="44">
        <f t="shared" si="271"/>
        <v>0</v>
      </c>
      <c r="AH722" s="90">
        <f t="shared" si="264"/>
        <v>193.57850858132787</v>
      </c>
      <c r="AI722" s="91">
        <f t="shared" si="272"/>
        <v>46.407559999999997</v>
      </c>
      <c r="AJ722" s="82">
        <f t="shared" si="265"/>
        <v>-7.4925600000000001</v>
      </c>
      <c r="AK722" s="271">
        <f t="shared" si="273"/>
        <v>101</v>
      </c>
      <c r="AL722" s="271">
        <f>VLOOKUP(AK722,RevisedCalcs!$AE$65:$AJ$72,2,FALSE)</f>
        <v>3</v>
      </c>
      <c r="AM722" s="92" t="str">
        <f t="shared" si="266"/>
        <v>-10 to 0</v>
      </c>
      <c r="AN722" s="93">
        <f t="shared" si="267"/>
        <v>0</v>
      </c>
      <c r="AO722" s="93" t="str">
        <f t="shared" si="274"/>
        <v>o</v>
      </c>
      <c r="AP722" s="94" t="str">
        <f t="shared" si="268"/>
        <v/>
      </c>
      <c r="AQ722" s="54">
        <v>0</v>
      </c>
      <c r="AR722" s="214">
        <f t="shared" si="269"/>
        <v>0</v>
      </c>
      <c r="AS722" s="214">
        <f t="shared" si="275"/>
        <v>0</v>
      </c>
      <c r="AT722" s="282">
        <f t="shared" si="276"/>
        <v>32.25</v>
      </c>
      <c r="AU722" s="268">
        <f>IF(F722&gt;0,RevisedCalcs!$AB$53*F722,"")</f>
        <v>1.1713737251100333</v>
      </c>
      <c r="AV722" s="268" t="str">
        <f>IF(AU722&lt;&gt;"","",SUMIFS(RevisedCalcs!$AF$6:$BN$6,RevisedCalcs!$AF$4:$BN$4,"&lt;="&amp;AT722)/10^3*VLOOKUP(AK722,RevisedCalcs!$AE$65:$AJ$72,6,FALSE))</f>
        <v/>
      </c>
      <c r="AW722" s="270" t="str">
        <f ca="1">IF(AU722="","",IF(AR722=1,-AU722*OFFSET(RevisedCalcs!$AD$79,0,MATCH(E721*24*60,RevisedCalcs!$AE$80:$AI$80,1)),""))</f>
        <v/>
      </c>
      <c r="AX722" s="268">
        <f t="shared" ca="1" si="277"/>
        <v>1.1713737251100333</v>
      </c>
    </row>
    <row r="723" spans="1:50" x14ac:dyDescent="0.3">
      <c r="A723" s="41" t="s">
        <v>957</v>
      </c>
      <c r="B723" s="42">
        <v>27</v>
      </c>
      <c r="C723" s="68" t="s">
        <v>281</v>
      </c>
      <c r="D723" s="95">
        <v>38688.825694444444</v>
      </c>
      <c r="E723" s="96">
        <v>1.2777777777777777E-2</v>
      </c>
      <c r="F723" s="41">
        <v>2.9</v>
      </c>
      <c r="G723" s="41">
        <v>6</v>
      </c>
      <c r="H723" s="97">
        <v>6.7187500004365575E-2</v>
      </c>
      <c r="I723" s="98" t="s">
        <v>978</v>
      </c>
      <c r="J723" s="99">
        <v>96.75</v>
      </c>
      <c r="K723" s="100">
        <v>40514.825694444444</v>
      </c>
      <c r="L723" s="46">
        <v>104</v>
      </c>
      <c r="M723" s="101">
        <v>38688.828472222223</v>
      </c>
      <c r="N723" s="102">
        <v>-9.9</v>
      </c>
      <c r="O723" s="46">
        <v>104</v>
      </c>
      <c r="P723" s="57">
        <v>-9.9</v>
      </c>
      <c r="Q723" s="50">
        <v>1.6125</v>
      </c>
      <c r="R723" s="103">
        <v>104</v>
      </c>
      <c r="S723" s="104">
        <v>149.95090606171047</v>
      </c>
      <c r="T723" s="57">
        <v>185</v>
      </c>
      <c r="U723" s="105"/>
      <c r="V723" s="57">
        <v>113.9</v>
      </c>
      <c r="W723" s="57">
        <f t="shared" si="258"/>
        <v>36.050906061710464</v>
      </c>
      <c r="X723" s="86">
        <f t="shared" si="259"/>
        <v>57.592440000000011</v>
      </c>
      <c r="Y723" s="86" t="str">
        <f t="shared" si="260"/>
        <v/>
      </c>
      <c r="Z723" s="44">
        <f t="shared" si="261"/>
        <v>0</v>
      </c>
      <c r="AA723" s="44" t="str">
        <f t="shared" si="262"/>
        <v>o</v>
      </c>
      <c r="AB723" s="89">
        <f t="shared" si="257"/>
        <v>56.307559999999995</v>
      </c>
      <c r="AC723" s="89">
        <f t="shared" si="257"/>
        <v>2.4074400000000002</v>
      </c>
      <c r="AD723" s="44">
        <f t="shared" si="263"/>
        <v>1</v>
      </c>
      <c r="AE723" s="44">
        <v>5.3</v>
      </c>
      <c r="AF723" s="87">
        <f t="shared" si="270"/>
        <v>0</v>
      </c>
      <c r="AG723" s="44">
        <f t="shared" si="271"/>
        <v>0</v>
      </c>
      <c r="AH723" s="90">
        <f t="shared" si="264"/>
        <v>140.05090606171046</v>
      </c>
      <c r="AI723" s="91">
        <f t="shared" si="272"/>
        <v>46.407559999999997</v>
      </c>
      <c r="AJ723" s="82">
        <f t="shared" si="265"/>
        <v>-7.4925600000000001</v>
      </c>
      <c r="AK723" s="271">
        <f t="shared" si="273"/>
        <v>105</v>
      </c>
      <c r="AL723" s="271">
        <f>VLOOKUP(AK723,RevisedCalcs!$AE$65:$AJ$72,2,FALSE)</f>
        <v>105</v>
      </c>
      <c r="AM723" s="92" t="str">
        <f t="shared" si="266"/>
        <v>-10 to 0</v>
      </c>
      <c r="AN723" s="93">
        <f t="shared" si="267"/>
        <v>0</v>
      </c>
      <c r="AO723" s="93" t="str">
        <f t="shared" si="274"/>
        <v>o</v>
      </c>
      <c r="AP723" s="94" t="str">
        <f t="shared" si="268"/>
        <v/>
      </c>
      <c r="AQ723" s="54">
        <v>0</v>
      </c>
      <c r="AR723" s="214">
        <f t="shared" si="269"/>
        <v>0</v>
      </c>
      <c r="AS723" s="214">
        <f t="shared" si="275"/>
        <v>0</v>
      </c>
      <c r="AT723" s="282">
        <f t="shared" si="276"/>
        <v>18.399999999999999</v>
      </c>
      <c r="AU723" s="268">
        <f>IF(F723&gt;0,RevisedCalcs!$AB$53*F723,"")</f>
        <v>0.40440283366894003</v>
      </c>
      <c r="AV723" s="268" t="str">
        <f>IF(AU723&lt;&gt;"","",SUMIFS(RevisedCalcs!$AF$6:$BN$6,RevisedCalcs!$AF$4:$BN$4,"&lt;="&amp;AT723)/10^3*VLOOKUP(AK723,RevisedCalcs!$AE$65:$AJ$72,6,FALSE))</f>
        <v/>
      </c>
      <c r="AW723" s="270" t="str">
        <f ca="1">IF(AU723="","",IF(AR723=1,-AU723*OFFSET(RevisedCalcs!$AD$79,0,MATCH(E722*24*60,RevisedCalcs!$AE$80:$AI$80,1)),""))</f>
        <v/>
      </c>
      <c r="AX723" s="268">
        <f t="shared" ca="1" si="277"/>
        <v>0.40440283366894003</v>
      </c>
    </row>
    <row r="724" spans="1:50" x14ac:dyDescent="0.3">
      <c r="A724" s="194" t="s">
        <v>957</v>
      </c>
      <c r="B724" s="205">
        <v>28</v>
      </c>
      <c r="C724" s="206" t="s">
        <v>283</v>
      </c>
      <c r="D724" s="207">
        <v>38688.838888888888</v>
      </c>
      <c r="E724" s="208">
        <v>1.2719907407407407E-2</v>
      </c>
      <c r="F724" s="194">
        <v>0</v>
      </c>
      <c r="G724" s="194">
        <v>6</v>
      </c>
      <c r="H724" s="195">
        <v>4.1666666948003694E-4</v>
      </c>
      <c r="I724" s="196" t="s">
        <v>260</v>
      </c>
      <c r="J724" s="197">
        <v>0.6</v>
      </c>
      <c r="K724" s="209">
        <v>40514.838888888888</v>
      </c>
      <c r="L724" s="199">
        <v>185</v>
      </c>
      <c r="M724" s="101">
        <v>38688.828472222223</v>
      </c>
      <c r="N724" s="200">
        <v>-9.9</v>
      </c>
      <c r="O724" s="199">
        <v>185</v>
      </c>
      <c r="P724" s="201">
        <v>-9.9</v>
      </c>
      <c r="Q724" s="202">
        <v>0.01</v>
      </c>
      <c r="R724" s="203">
        <v>185</v>
      </c>
      <c r="S724" s="204">
        <v>194.51829671631069</v>
      </c>
      <c r="T724" s="201">
        <v>168.8</v>
      </c>
      <c r="U724" s="105"/>
      <c r="V724" s="57">
        <v>194.9</v>
      </c>
      <c r="W724" s="57">
        <f t="shared" si="258"/>
        <v>0.38170328368931905</v>
      </c>
      <c r="X724" s="86">
        <f t="shared" si="259"/>
        <v>138.59244000000001</v>
      </c>
      <c r="Y724" s="86" t="str">
        <f t="shared" si="260"/>
        <v/>
      </c>
      <c r="Z724" s="44">
        <f t="shared" si="261"/>
        <v>0</v>
      </c>
      <c r="AA724" s="44" t="str">
        <f t="shared" si="262"/>
        <v>o</v>
      </c>
      <c r="AB724" s="89">
        <f t="shared" si="257"/>
        <v>56.307559999999995</v>
      </c>
      <c r="AC724" s="89">
        <f t="shared" si="257"/>
        <v>2.4074400000000002</v>
      </c>
      <c r="AD724" s="44">
        <f t="shared" si="263"/>
        <v>1</v>
      </c>
      <c r="AE724" s="44">
        <v>5.3</v>
      </c>
      <c r="AF724" s="87">
        <f t="shared" si="270"/>
        <v>0</v>
      </c>
      <c r="AG724" s="44">
        <f t="shared" si="271"/>
        <v>0</v>
      </c>
      <c r="AH724" s="90">
        <f t="shared" si="264"/>
        <v>184.61829671631068</v>
      </c>
      <c r="AI724" s="91">
        <f t="shared" si="272"/>
        <v>46.407559999999997</v>
      </c>
      <c r="AJ724" s="82">
        <f t="shared" si="265"/>
        <v>-7.4925600000000001</v>
      </c>
      <c r="AK724" s="271">
        <f t="shared" si="273"/>
        <v>101</v>
      </c>
      <c r="AL724" s="271">
        <f>VLOOKUP(AK724,RevisedCalcs!$AE$65:$AJ$72,2,FALSE)</f>
        <v>3</v>
      </c>
      <c r="AM724" s="92" t="str">
        <f t="shared" si="266"/>
        <v>-10 to 0</v>
      </c>
      <c r="AN724" s="93">
        <f t="shared" si="267"/>
        <v>0</v>
      </c>
      <c r="AO724" s="93" t="str">
        <f t="shared" si="274"/>
        <v>o</v>
      </c>
      <c r="AP724" s="94" t="str">
        <f t="shared" si="268"/>
        <v/>
      </c>
      <c r="AQ724" s="224">
        <v>1</v>
      </c>
      <c r="AR724" s="214">
        <f t="shared" si="269"/>
        <v>0</v>
      </c>
      <c r="AS724" s="214">
        <f t="shared" si="275"/>
        <v>0</v>
      </c>
      <c r="AT724" s="282">
        <f t="shared" si="276"/>
        <v>18.316666666666666</v>
      </c>
      <c r="AU724" s="268" t="str">
        <f>IF(F724&gt;0,RevisedCalcs!$AB$53*F724,"")</f>
        <v/>
      </c>
      <c r="AV724" s="268">
        <f>IF(AU724&lt;&gt;"","",SUMIFS(RevisedCalcs!$AF$6:$BN$6,RevisedCalcs!$AF$4:$BN$4,"&lt;="&amp;AT724)/10^3*VLOOKUP(AK724,RevisedCalcs!$AE$65:$AJ$72,6,FALSE))</f>
        <v>3.2481954481707376E-2</v>
      </c>
      <c r="AW724" s="270" t="str">
        <f ca="1">IF(AU724="","",IF(AR724=1,-AU724*OFFSET(RevisedCalcs!$AD$79,0,MATCH(E723*24*60,RevisedCalcs!$AE$80:$AI$80,1)),""))</f>
        <v/>
      </c>
      <c r="AX724" s="268">
        <f t="shared" ca="1" si="277"/>
        <v>3.2481954481707376E-2</v>
      </c>
    </row>
    <row r="725" spans="1:50" x14ac:dyDescent="0.3">
      <c r="A725" s="41" t="s">
        <v>957</v>
      </c>
      <c r="B725" s="42">
        <v>29</v>
      </c>
      <c r="C725" s="68" t="s">
        <v>285</v>
      </c>
      <c r="D725" s="95">
        <v>38688.86041666667</v>
      </c>
      <c r="E725" s="96">
        <v>1.3391203703703704E-2</v>
      </c>
      <c r="F725" s="41">
        <v>3.7</v>
      </c>
      <c r="G725" s="41">
        <v>6</v>
      </c>
      <c r="H725" s="97">
        <v>8.8078703774954192E-3</v>
      </c>
      <c r="I725" s="98" t="s">
        <v>979</v>
      </c>
      <c r="J725" s="99">
        <v>12.683333333333334</v>
      </c>
      <c r="K725" s="100">
        <v>40514.86041666667</v>
      </c>
      <c r="L725" s="46">
        <v>156.19999999999999</v>
      </c>
      <c r="M725" s="101">
        <v>38688.870138888888</v>
      </c>
      <c r="N725" s="102">
        <v>-11.9</v>
      </c>
      <c r="O725" s="46">
        <v>156.19999999999999</v>
      </c>
      <c r="P725" s="57">
        <v>-11.9</v>
      </c>
      <c r="Q725" s="50">
        <v>0.2113888888888889</v>
      </c>
      <c r="R725" s="103">
        <v>156.19999999999999</v>
      </c>
      <c r="S725" s="104">
        <v>173.3647919461595</v>
      </c>
      <c r="T725" s="57">
        <v>195.8</v>
      </c>
      <c r="U725" s="105"/>
      <c r="V725" s="57">
        <v>168.1</v>
      </c>
      <c r="W725" s="57">
        <f t="shared" si="258"/>
        <v>5.2647919461595052</v>
      </c>
      <c r="X725" s="86">
        <f t="shared" si="259"/>
        <v>110.80364</v>
      </c>
      <c r="Y725" s="86" t="str">
        <f t="shared" si="260"/>
        <v/>
      </c>
      <c r="Z725" s="44">
        <f t="shared" si="261"/>
        <v>0</v>
      </c>
      <c r="AA725" s="44" t="str">
        <f t="shared" si="262"/>
        <v>o</v>
      </c>
      <c r="AB725" s="89">
        <f t="shared" si="257"/>
        <v>57.296359999999993</v>
      </c>
      <c r="AC725" s="89">
        <f t="shared" si="257"/>
        <v>2.9466400000000004</v>
      </c>
      <c r="AD725" s="44">
        <f t="shared" si="263"/>
        <v>1</v>
      </c>
      <c r="AE725" s="44">
        <v>5.3</v>
      </c>
      <c r="AF725" s="87">
        <f t="shared" si="270"/>
        <v>0</v>
      </c>
      <c r="AG725" s="44">
        <f t="shared" si="271"/>
        <v>0</v>
      </c>
      <c r="AH725" s="90">
        <f t="shared" si="264"/>
        <v>161.46479194615949</v>
      </c>
      <c r="AI725" s="91">
        <f t="shared" si="272"/>
        <v>45.396359999999994</v>
      </c>
      <c r="AJ725" s="82">
        <f t="shared" si="265"/>
        <v>-8.95336</v>
      </c>
      <c r="AK725" s="271">
        <f t="shared" si="273"/>
        <v>102</v>
      </c>
      <c r="AL725" s="271">
        <f>VLOOKUP(AK725,RevisedCalcs!$AE$65:$AJ$72,2,FALSE)</f>
        <v>18</v>
      </c>
      <c r="AM725" s="92" t="str">
        <f t="shared" si="266"/>
        <v>-20 to -10</v>
      </c>
      <c r="AN725" s="93">
        <f t="shared" si="267"/>
        <v>0</v>
      </c>
      <c r="AO725" s="93" t="str">
        <f t="shared" si="274"/>
        <v>o</v>
      </c>
      <c r="AP725" s="94" t="str">
        <f t="shared" si="268"/>
        <v/>
      </c>
      <c r="AQ725" s="54">
        <v>0</v>
      </c>
      <c r="AR725" s="214">
        <f t="shared" si="269"/>
        <v>1</v>
      </c>
      <c r="AS725" s="214">
        <f t="shared" si="275"/>
        <v>0</v>
      </c>
      <c r="AT725" s="282">
        <f t="shared" si="276"/>
        <v>19.283333333333335</v>
      </c>
      <c r="AU725" s="268">
        <f>IF(F725&gt;0,RevisedCalcs!$AB$53*F725,"")</f>
        <v>0.51596223606037184</v>
      </c>
      <c r="AV725" s="268" t="str">
        <f>IF(AU725&lt;&gt;"","",SUMIFS(RevisedCalcs!$AF$6:$BN$6,RevisedCalcs!$AF$4:$BN$4,"&lt;="&amp;AT725)/10^3*VLOOKUP(AK725,RevisedCalcs!$AE$65:$AJ$72,6,FALSE))</f>
        <v/>
      </c>
      <c r="AW725" s="270">
        <f ca="1">IF(AU725="","",IF(AR725=1,-AU725*OFFSET(RevisedCalcs!$AD$79,0,MATCH(E724*24*60,RevisedCalcs!$AE$80:$AI$80,1)),""))</f>
        <v>-0.19163102781195379</v>
      </c>
      <c r="AX725" s="268">
        <f t="shared" ca="1" si="277"/>
        <v>0.32433120824841805</v>
      </c>
    </row>
    <row r="726" spans="1:50" x14ac:dyDescent="0.3">
      <c r="A726" s="194" t="s">
        <v>957</v>
      </c>
      <c r="B726" s="205">
        <v>30</v>
      </c>
      <c r="C726" s="206" t="s">
        <v>287</v>
      </c>
      <c r="D726" s="207">
        <v>38688.927083333336</v>
      </c>
      <c r="E726" s="208">
        <v>2.4421296296296296E-3</v>
      </c>
      <c r="F726" s="194">
        <v>0</v>
      </c>
      <c r="G726" s="194">
        <v>6</v>
      </c>
      <c r="H726" s="195">
        <v>5.3275462960300501E-2</v>
      </c>
      <c r="I726" s="196" t="s">
        <v>980</v>
      </c>
      <c r="J726" s="197">
        <v>76.716666666666669</v>
      </c>
      <c r="K726" s="209">
        <v>40514.927083333336</v>
      </c>
      <c r="L726" s="199">
        <v>113</v>
      </c>
      <c r="M726" s="101">
        <v>38688.911805555559</v>
      </c>
      <c r="N726" s="200">
        <v>-16.100000000000001</v>
      </c>
      <c r="O726" s="199">
        <v>113</v>
      </c>
      <c r="P726" s="201">
        <v>-16.100000000000001</v>
      </c>
      <c r="Q726" s="202">
        <v>1.2786111111111111</v>
      </c>
      <c r="R726" s="203">
        <v>113</v>
      </c>
      <c r="S726" s="204">
        <v>164.91965864594982</v>
      </c>
      <c r="T726" s="201">
        <v>143.6</v>
      </c>
      <c r="U726" s="105"/>
      <c r="V726" s="57">
        <v>129.1</v>
      </c>
      <c r="W726" s="57">
        <f t="shared" si="258"/>
        <v>35.819658645949829</v>
      </c>
      <c r="X726" s="86">
        <f t="shared" si="259"/>
        <v>69.727159999999998</v>
      </c>
      <c r="Y726" s="86" t="str">
        <f t="shared" si="260"/>
        <v/>
      </c>
      <c r="Z726" s="44">
        <f t="shared" si="261"/>
        <v>0</v>
      </c>
      <c r="AA726" s="44" t="str">
        <f t="shared" si="262"/>
        <v>o</v>
      </c>
      <c r="AB726" s="89">
        <f t="shared" si="257"/>
        <v>59.372839999999997</v>
      </c>
      <c r="AC726" s="89">
        <f t="shared" si="257"/>
        <v>4.0789600000000004</v>
      </c>
      <c r="AD726" s="44">
        <f t="shared" si="263"/>
        <v>1</v>
      </c>
      <c r="AE726" s="44">
        <v>5.3</v>
      </c>
      <c r="AF726" s="87">
        <f t="shared" si="270"/>
        <v>0</v>
      </c>
      <c r="AG726" s="44">
        <f t="shared" si="271"/>
        <v>0</v>
      </c>
      <c r="AH726" s="90">
        <f t="shared" si="264"/>
        <v>148.81965864594983</v>
      </c>
      <c r="AI726" s="91">
        <f t="shared" si="272"/>
        <v>43.272839999999995</v>
      </c>
      <c r="AJ726" s="82">
        <f t="shared" si="265"/>
        <v>-12.021040000000001</v>
      </c>
      <c r="AK726" s="271">
        <f t="shared" si="273"/>
        <v>104</v>
      </c>
      <c r="AL726" s="271">
        <f>VLOOKUP(AK726,RevisedCalcs!$AE$65:$AJ$72,2,FALSE)</f>
        <v>75</v>
      </c>
      <c r="AM726" s="92" t="str">
        <f t="shared" si="266"/>
        <v>-20 to -10</v>
      </c>
      <c r="AN726" s="93">
        <f t="shared" si="267"/>
        <v>0</v>
      </c>
      <c r="AO726" s="93" t="str">
        <f t="shared" si="274"/>
        <v>o</v>
      </c>
      <c r="AP726" s="94" t="str">
        <f t="shared" si="268"/>
        <v/>
      </c>
      <c r="AQ726" s="224">
        <v>1</v>
      </c>
      <c r="AR726" s="214">
        <f t="shared" si="269"/>
        <v>0</v>
      </c>
      <c r="AS726" s="214">
        <f t="shared" si="275"/>
        <v>0</v>
      </c>
      <c r="AT726" s="282">
        <f t="shared" si="276"/>
        <v>3.5166666666666666</v>
      </c>
      <c r="AU726" s="268" t="str">
        <f>IF(F726&gt;0,RevisedCalcs!$AB$53*F726,"")</f>
        <v/>
      </c>
      <c r="AV726" s="268">
        <f>IF(AU726&lt;&gt;"","",SUMIFS(RevisedCalcs!$AF$6:$BN$6,RevisedCalcs!$AF$4:$BN$4,"&lt;="&amp;AT726)/10^3*VLOOKUP(AK726,RevisedCalcs!$AE$65:$AJ$72,6,FALSE))</f>
        <v>0.25249219951852153</v>
      </c>
      <c r="AW726" s="270" t="str">
        <f ca="1">IF(AU726="","",IF(AR726=1,-AU726*OFFSET(RevisedCalcs!$AD$79,0,MATCH(E725*24*60,RevisedCalcs!$AE$80:$AI$80,1)),""))</f>
        <v/>
      </c>
      <c r="AX726" s="268">
        <f t="shared" ca="1" si="277"/>
        <v>0.25249219951852153</v>
      </c>
    </row>
    <row r="727" spans="1:50" x14ac:dyDescent="0.3">
      <c r="A727" s="194" t="s">
        <v>957</v>
      </c>
      <c r="B727" s="205">
        <v>31</v>
      </c>
      <c r="C727" s="206" t="s">
        <v>289</v>
      </c>
      <c r="D727" s="207">
        <v>38689.400694444441</v>
      </c>
      <c r="E727" s="208">
        <v>1.269675925925926E-2</v>
      </c>
      <c r="F727" s="194">
        <v>0</v>
      </c>
      <c r="G727" s="194">
        <v>7</v>
      </c>
      <c r="H727" s="195">
        <v>0.4711689814721467</v>
      </c>
      <c r="I727" s="196" t="s">
        <v>981</v>
      </c>
      <c r="J727" s="197">
        <v>678.48333333333335</v>
      </c>
      <c r="K727" s="209">
        <v>40515.400694444441</v>
      </c>
      <c r="L727" s="199">
        <v>57.2</v>
      </c>
      <c r="M727" s="101">
        <v>38689.411805555559</v>
      </c>
      <c r="N727" s="200">
        <v>-27</v>
      </c>
      <c r="O727" s="199">
        <v>57.2</v>
      </c>
      <c r="P727" s="201">
        <v>-27</v>
      </c>
      <c r="Q727" s="202">
        <v>11.308055555555557</v>
      </c>
      <c r="R727" s="203">
        <v>57.2</v>
      </c>
      <c r="S727" s="204">
        <v>18.587996577361942</v>
      </c>
      <c r="T727" s="201">
        <v>161.6</v>
      </c>
      <c r="U727" s="105"/>
      <c r="V727" s="86">
        <v>84.2</v>
      </c>
      <c r="W727" s="86">
        <f t="shared" si="258"/>
        <v>65.612003422638054</v>
      </c>
      <c r="X727" s="86">
        <f t="shared" si="259"/>
        <v>19.438200000000009</v>
      </c>
      <c r="Y727" s="86" t="str">
        <f t="shared" si="260"/>
        <v>Y</v>
      </c>
      <c r="Z727" s="88">
        <f t="shared" si="261"/>
        <v>1</v>
      </c>
      <c r="AA727" s="88" t="str">
        <f t="shared" si="262"/>
        <v>+</v>
      </c>
      <c r="AB727" s="89">
        <f t="shared" ref="AB727:AC746" si="278">(AB$3+AB$4*$N727)-$N727</f>
        <v>64.761799999999994</v>
      </c>
      <c r="AC727" s="89">
        <f t="shared" si="278"/>
        <v>7.0175999999999981</v>
      </c>
      <c r="AD727" s="88">
        <f t="shared" si="263"/>
        <v>1</v>
      </c>
      <c r="AE727" s="88">
        <v>5.3</v>
      </c>
      <c r="AF727" s="87">
        <f t="shared" si="270"/>
        <v>1</v>
      </c>
      <c r="AG727" s="88">
        <f t="shared" si="271"/>
        <v>1</v>
      </c>
      <c r="AH727" s="90">
        <f t="shared" si="264"/>
        <v>-8.4120034226380582</v>
      </c>
      <c r="AI727" s="91">
        <f t="shared" si="272"/>
        <v>37.761799999999994</v>
      </c>
      <c r="AJ727" s="82">
        <f t="shared" si="265"/>
        <v>-19.982400000000002</v>
      </c>
      <c r="AK727" s="271">
        <f t="shared" si="273"/>
        <v>107</v>
      </c>
      <c r="AL727" s="271">
        <f>VLOOKUP(AK727,RevisedCalcs!$AE$65:$AJ$72,2,FALSE)</f>
        <v>540</v>
      </c>
      <c r="AM727" s="92" t="str">
        <f t="shared" si="266"/>
        <v>&lt;-20</v>
      </c>
      <c r="AN727" s="93">
        <f t="shared" si="267"/>
        <v>1</v>
      </c>
      <c r="AO727" s="93" t="str">
        <f t="shared" si="274"/>
        <v>+</v>
      </c>
      <c r="AP727" s="94" t="str">
        <f t="shared" si="268"/>
        <v/>
      </c>
      <c r="AQ727" s="224">
        <v>1</v>
      </c>
      <c r="AR727" s="214">
        <f t="shared" si="269"/>
        <v>0</v>
      </c>
      <c r="AS727" s="214">
        <f t="shared" si="275"/>
        <v>1</v>
      </c>
      <c r="AT727" s="282">
        <f t="shared" si="276"/>
        <v>18.283333333333335</v>
      </c>
      <c r="AU727" s="268" t="str">
        <f>IF(F727&gt;0,RevisedCalcs!$AB$53*F727,"")</f>
        <v/>
      </c>
      <c r="AV727" s="268">
        <f>IF(AU727&lt;&gt;"","",SUMIFS(RevisedCalcs!$AF$6:$BN$6,RevisedCalcs!$AF$4:$BN$4,"&lt;="&amp;AT727)/10^3*VLOOKUP(AK727,RevisedCalcs!$AE$65:$AJ$72,6,FALSE))</f>
        <v>0.57894307105631393</v>
      </c>
      <c r="AW727" s="270" t="str">
        <f ca="1">IF(AU727="","",IF(AR727=1,-AU727*OFFSET(RevisedCalcs!$AD$79,0,MATCH(E726*24*60,RevisedCalcs!$AE$80:$AI$80,1)),""))</f>
        <v/>
      </c>
      <c r="AX727" s="268">
        <f t="shared" ca="1" si="277"/>
        <v>0.57894307105631393</v>
      </c>
    </row>
    <row r="728" spans="1:50" x14ac:dyDescent="0.3">
      <c r="A728" s="41" t="s">
        <v>957</v>
      </c>
      <c r="B728" s="42">
        <v>32</v>
      </c>
      <c r="C728" s="68" t="s">
        <v>291</v>
      </c>
      <c r="D728" s="95">
        <v>38689.44027777778</v>
      </c>
      <c r="E728" s="96">
        <v>1.2060185185185186E-2</v>
      </c>
      <c r="F728" s="41">
        <v>2.9</v>
      </c>
      <c r="G728" s="41">
        <v>7</v>
      </c>
      <c r="H728" s="97">
        <v>2.6886574079981074E-2</v>
      </c>
      <c r="I728" s="98" t="s">
        <v>982</v>
      </c>
      <c r="J728" s="99">
        <v>38.716666666666669</v>
      </c>
      <c r="K728" s="100">
        <v>40515.44027777778</v>
      </c>
      <c r="L728" s="46">
        <v>109.4</v>
      </c>
      <c r="M728" s="101">
        <v>38689.453472222223</v>
      </c>
      <c r="N728" s="102">
        <v>-29</v>
      </c>
      <c r="O728" s="46">
        <v>109.4</v>
      </c>
      <c r="P728" s="57">
        <v>-29</v>
      </c>
      <c r="Q728" s="50">
        <v>0.64527777777777784</v>
      </c>
      <c r="R728" s="103">
        <v>109.4</v>
      </c>
      <c r="S728" s="104">
        <v>167.95199536072806</v>
      </c>
      <c r="T728" s="57">
        <v>190.4</v>
      </c>
      <c r="U728" s="105"/>
      <c r="V728" s="57">
        <v>138.4</v>
      </c>
      <c r="W728" s="57">
        <f t="shared" si="258"/>
        <v>29.551995360728057</v>
      </c>
      <c r="X728" s="86">
        <f t="shared" si="259"/>
        <v>72.649400000000014</v>
      </c>
      <c r="Y728" s="86" t="str">
        <f t="shared" si="260"/>
        <v/>
      </c>
      <c r="Z728" s="44">
        <f t="shared" si="261"/>
        <v>0</v>
      </c>
      <c r="AA728" s="44" t="str">
        <f t="shared" si="262"/>
        <v>o</v>
      </c>
      <c r="AB728" s="89">
        <f t="shared" si="278"/>
        <v>65.750599999999991</v>
      </c>
      <c r="AC728" s="89">
        <f t="shared" si="278"/>
        <v>7.5567999999999955</v>
      </c>
      <c r="AD728" s="44">
        <f t="shared" si="263"/>
        <v>1</v>
      </c>
      <c r="AE728" s="44">
        <v>5.3</v>
      </c>
      <c r="AF728" s="87">
        <f t="shared" si="270"/>
        <v>0</v>
      </c>
      <c r="AG728" s="44">
        <f t="shared" si="271"/>
        <v>0</v>
      </c>
      <c r="AH728" s="90">
        <f t="shared" si="264"/>
        <v>138.95199536072806</v>
      </c>
      <c r="AI728" s="91">
        <f t="shared" si="272"/>
        <v>36.750599999999991</v>
      </c>
      <c r="AJ728" s="82">
        <f t="shared" si="265"/>
        <v>-21.443200000000004</v>
      </c>
      <c r="AK728" s="271">
        <f t="shared" si="273"/>
        <v>103</v>
      </c>
      <c r="AL728" s="271">
        <f>VLOOKUP(AK728,RevisedCalcs!$AE$65:$AJ$72,2,FALSE)</f>
        <v>45</v>
      </c>
      <c r="AM728" s="92" t="str">
        <f t="shared" si="266"/>
        <v>&lt;-20</v>
      </c>
      <c r="AN728" s="93">
        <f t="shared" si="267"/>
        <v>0</v>
      </c>
      <c r="AO728" s="93" t="str">
        <f t="shared" si="274"/>
        <v>o</v>
      </c>
      <c r="AP728" s="94" t="str">
        <f t="shared" si="268"/>
        <v/>
      </c>
      <c r="AQ728" s="54">
        <v>0</v>
      </c>
      <c r="AR728" s="214">
        <f t="shared" si="269"/>
        <v>0</v>
      </c>
      <c r="AS728" s="214">
        <f t="shared" si="275"/>
        <v>0</v>
      </c>
      <c r="AT728" s="282">
        <f t="shared" si="276"/>
        <v>17.366666666666667</v>
      </c>
      <c r="AU728" s="268">
        <f>IF(F728&gt;0,RevisedCalcs!$AB$53*F728,"")</f>
        <v>0.40440283366894003</v>
      </c>
      <c r="AV728" s="268" t="str">
        <f>IF(AU728&lt;&gt;"","",SUMIFS(RevisedCalcs!$AF$6:$BN$6,RevisedCalcs!$AF$4:$BN$4,"&lt;="&amp;AT728)/10^3*VLOOKUP(AK728,RevisedCalcs!$AE$65:$AJ$72,6,FALSE))</f>
        <v/>
      </c>
      <c r="AW728" s="270" t="str">
        <f ca="1">IF(AU728="","",IF(AR728=1,-AU728*OFFSET(RevisedCalcs!$AD$79,0,MATCH(E727*24*60,RevisedCalcs!$AE$80:$AI$80,1)),""))</f>
        <v/>
      </c>
      <c r="AX728" s="268">
        <f t="shared" ca="1" si="277"/>
        <v>0.40440283366894003</v>
      </c>
    </row>
    <row r="729" spans="1:50" x14ac:dyDescent="0.3">
      <c r="A729" s="41" t="s">
        <v>957</v>
      </c>
      <c r="B729" s="42">
        <v>33</v>
      </c>
      <c r="C729" s="68" t="s">
        <v>293</v>
      </c>
      <c r="D729" s="95">
        <v>38689.479861111111</v>
      </c>
      <c r="E729" s="96">
        <v>2.2164351851851852E-2</v>
      </c>
      <c r="F729" s="41">
        <v>9.3000000000000007</v>
      </c>
      <c r="G729" s="41">
        <v>7</v>
      </c>
      <c r="H729" s="97">
        <v>2.7523148142790888E-2</v>
      </c>
      <c r="I729" s="98" t="s">
        <v>983</v>
      </c>
      <c r="J729" s="99">
        <v>39.633333333333333</v>
      </c>
      <c r="K729" s="100">
        <v>40515.479861111111</v>
      </c>
      <c r="L729" s="46">
        <v>132.80000000000001</v>
      </c>
      <c r="M729" s="101">
        <v>38689.495138888888</v>
      </c>
      <c r="N729" s="102">
        <v>-26</v>
      </c>
      <c r="O729" s="46">
        <v>132.80000000000001</v>
      </c>
      <c r="P729" s="57">
        <v>-26</v>
      </c>
      <c r="Q729" s="50">
        <v>0.66055555555555556</v>
      </c>
      <c r="R729" s="103">
        <v>132.80000000000001</v>
      </c>
      <c r="S729" s="104">
        <v>190.11606069982668</v>
      </c>
      <c r="T729" s="57">
        <v>197.6</v>
      </c>
      <c r="U729" s="105"/>
      <c r="V729" s="57">
        <v>158.80000000000001</v>
      </c>
      <c r="W729" s="57">
        <f t="shared" si="258"/>
        <v>31.316060699826664</v>
      </c>
      <c r="X729" s="86">
        <f t="shared" si="259"/>
        <v>94.532600000000016</v>
      </c>
      <c r="Y729" s="86" t="str">
        <f t="shared" si="260"/>
        <v/>
      </c>
      <c r="Z729" s="44">
        <f t="shared" si="261"/>
        <v>0</v>
      </c>
      <c r="AA729" s="44" t="str">
        <f t="shared" si="262"/>
        <v>o</v>
      </c>
      <c r="AB729" s="89">
        <f t="shared" si="278"/>
        <v>64.267399999999995</v>
      </c>
      <c r="AC729" s="89">
        <f t="shared" si="278"/>
        <v>6.7479999999999976</v>
      </c>
      <c r="AD729" s="44">
        <f t="shared" si="263"/>
        <v>1</v>
      </c>
      <c r="AE729" s="44">
        <v>5.3</v>
      </c>
      <c r="AF729" s="87">
        <f t="shared" si="270"/>
        <v>0</v>
      </c>
      <c r="AG729" s="44">
        <f t="shared" si="271"/>
        <v>0</v>
      </c>
      <c r="AH729" s="90">
        <f t="shared" si="264"/>
        <v>164.11606069982668</v>
      </c>
      <c r="AI729" s="91">
        <f t="shared" si="272"/>
        <v>38.267399999999995</v>
      </c>
      <c r="AJ729" s="82">
        <f t="shared" si="265"/>
        <v>-19.252000000000002</v>
      </c>
      <c r="AK729" s="271">
        <f t="shared" si="273"/>
        <v>103</v>
      </c>
      <c r="AL729" s="271">
        <f>VLOOKUP(AK729,RevisedCalcs!$AE$65:$AJ$72,2,FALSE)</f>
        <v>45</v>
      </c>
      <c r="AM729" s="92" t="str">
        <f t="shared" si="266"/>
        <v>&lt;-20</v>
      </c>
      <c r="AN729" s="93">
        <f t="shared" si="267"/>
        <v>0</v>
      </c>
      <c r="AO729" s="93" t="str">
        <f t="shared" si="274"/>
        <v>o</v>
      </c>
      <c r="AP729" s="94" t="str">
        <f t="shared" si="268"/>
        <v/>
      </c>
      <c r="AQ729" s="54">
        <v>0</v>
      </c>
      <c r="AR729" s="214">
        <f t="shared" si="269"/>
        <v>0</v>
      </c>
      <c r="AS729" s="214">
        <f t="shared" si="275"/>
        <v>0</v>
      </c>
      <c r="AT729" s="282">
        <f t="shared" si="276"/>
        <v>31.916666666666668</v>
      </c>
      <c r="AU729" s="268">
        <f>IF(F729&gt;0,RevisedCalcs!$AB$53*F729,"")</f>
        <v>1.296878052800394</v>
      </c>
      <c r="AV729" s="268" t="str">
        <f>IF(AU729&lt;&gt;"","",SUMIFS(RevisedCalcs!$AF$6:$BN$6,RevisedCalcs!$AF$4:$BN$4,"&lt;="&amp;AT729)/10^3*VLOOKUP(AK729,RevisedCalcs!$AE$65:$AJ$72,6,FALSE))</f>
        <v/>
      </c>
      <c r="AW729" s="270" t="str">
        <f ca="1">IF(AU729="","",IF(AR729=1,-AU729*OFFSET(RevisedCalcs!$AD$79,0,MATCH(E728*24*60,RevisedCalcs!$AE$80:$AI$80,1)),""))</f>
        <v/>
      </c>
      <c r="AX729" s="268">
        <f t="shared" ca="1" si="277"/>
        <v>1.296878052800394</v>
      </c>
    </row>
    <row r="730" spans="1:50" x14ac:dyDescent="0.3">
      <c r="A730" s="194" t="s">
        <v>957</v>
      </c>
      <c r="B730" s="205">
        <v>34</v>
      </c>
      <c r="C730" s="206" t="s">
        <v>295</v>
      </c>
      <c r="D730" s="207">
        <v>38689.573611111111</v>
      </c>
      <c r="E730" s="208">
        <v>1.2708333333333334E-2</v>
      </c>
      <c r="F730" s="194">
        <v>0</v>
      </c>
      <c r="G730" s="194">
        <v>7</v>
      </c>
      <c r="H730" s="195">
        <v>7.15856481474475E-2</v>
      </c>
      <c r="I730" s="196" t="s">
        <v>984</v>
      </c>
      <c r="J730" s="197">
        <v>103.08333333333333</v>
      </c>
      <c r="K730" s="209">
        <v>40515.573611111111</v>
      </c>
      <c r="L730" s="199">
        <v>91.4</v>
      </c>
      <c r="M730" s="101">
        <v>38689.578472222223</v>
      </c>
      <c r="N730" s="200">
        <v>-23.1</v>
      </c>
      <c r="O730" s="199">
        <v>91.4</v>
      </c>
      <c r="P730" s="201">
        <v>-23.1</v>
      </c>
      <c r="Q730" s="202">
        <v>1.7180555555555554</v>
      </c>
      <c r="R730" s="203">
        <v>91.4</v>
      </c>
      <c r="S730" s="204">
        <v>157.59060963095638</v>
      </c>
      <c r="T730" s="201">
        <v>147.19999999999999</v>
      </c>
      <c r="U730" s="105"/>
      <c r="V730" s="57">
        <v>114.5</v>
      </c>
      <c r="W730" s="57">
        <f t="shared" si="258"/>
        <v>43.090609630956379</v>
      </c>
      <c r="X730" s="86">
        <f t="shared" si="259"/>
        <v>51.666360000000005</v>
      </c>
      <c r="Y730" s="86" t="str">
        <f t="shared" si="260"/>
        <v/>
      </c>
      <c r="Z730" s="44">
        <f t="shared" si="261"/>
        <v>0</v>
      </c>
      <c r="AA730" s="44" t="str">
        <f t="shared" si="262"/>
        <v>o</v>
      </c>
      <c r="AB730" s="89">
        <f t="shared" si="278"/>
        <v>62.833639999999995</v>
      </c>
      <c r="AC730" s="89">
        <f t="shared" si="278"/>
        <v>5.9661599999999986</v>
      </c>
      <c r="AD730" s="44">
        <f t="shared" si="263"/>
        <v>1</v>
      </c>
      <c r="AE730" s="44">
        <v>5.3</v>
      </c>
      <c r="AF730" s="87">
        <f t="shared" si="270"/>
        <v>0</v>
      </c>
      <c r="AG730" s="44">
        <f t="shared" si="271"/>
        <v>0</v>
      </c>
      <c r="AH730" s="90">
        <f t="shared" si="264"/>
        <v>134.49060963095638</v>
      </c>
      <c r="AI730" s="91">
        <f t="shared" si="272"/>
        <v>39.733639999999994</v>
      </c>
      <c r="AJ730" s="82">
        <f t="shared" si="265"/>
        <v>-17.133840000000003</v>
      </c>
      <c r="AK730" s="271">
        <f t="shared" si="273"/>
        <v>105</v>
      </c>
      <c r="AL730" s="271">
        <f>VLOOKUP(AK730,RevisedCalcs!$AE$65:$AJ$72,2,FALSE)</f>
        <v>105</v>
      </c>
      <c r="AM730" s="92" t="str">
        <f t="shared" si="266"/>
        <v>&lt;-20</v>
      </c>
      <c r="AN730" s="93">
        <f t="shared" si="267"/>
        <v>0</v>
      </c>
      <c r="AO730" s="93" t="str">
        <f t="shared" si="274"/>
        <v>o</v>
      </c>
      <c r="AP730" s="94" t="str">
        <f t="shared" si="268"/>
        <v/>
      </c>
      <c r="AQ730" s="224">
        <v>1</v>
      </c>
      <c r="AR730" s="214">
        <f t="shared" si="269"/>
        <v>0</v>
      </c>
      <c r="AS730" s="214">
        <f t="shared" si="275"/>
        <v>0</v>
      </c>
      <c r="AT730" s="282">
        <f t="shared" si="276"/>
        <v>18.3</v>
      </c>
      <c r="AU730" s="268" t="str">
        <f>IF(F730&gt;0,RevisedCalcs!$AB$53*F730,"")</f>
        <v/>
      </c>
      <c r="AV730" s="268">
        <f>IF(AU730&lt;&gt;"","",SUMIFS(RevisedCalcs!$AF$6:$BN$6,RevisedCalcs!$AF$4:$BN$4,"&lt;="&amp;AT730)/10^3*VLOOKUP(AK730,RevisedCalcs!$AE$65:$AJ$72,6,FALSE))</f>
        <v>0.41080118903335805</v>
      </c>
      <c r="AW730" s="270" t="str">
        <f ca="1">IF(AU730="","",IF(AR730=1,-AU730*OFFSET(RevisedCalcs!$AD$79,0,MATCH(E729*24*60,RevisedCalcs!$AE$80:$AI$80,1)),""))</f>
        <v/>
      </c>
      <c r="AX730" s="268">
        <f t="shared" ca="1" si="277"/>
        <v>0.41080118903335805</v>
      </c>
    </row>
    <row r="731" spans="1:50" x14ac:dyDescent="0.3">
      <c r="A731" s="41" t="s">
        <v>957</v>
      </c>
      <c r="B731" s="42">
        <v>35</v>
      </c>
      <c r="C731" s="68" t="s">
        <v>297</v>
      </c>
      <c r="D731" s="95">
        <v>38689.59375</v>
      </c>
      <c r="E731" s="96">
        <v>2.327546296296296E-2</v>
      </c>
      <c r="F731" s="41">
        <v>11</v>
      </c>
      <c r="G731" s="41">
        <v>7</v>
      </c>
      <c r="H731" s="97">
        <v>7.4305555535829626E-3</v>
      </c>
      <c r="I731" s="98" t="s">
        <v>509</v>
      </c>
      <c r="J731" s="99">
        <v>10.7</v>
      </c>
      <c r="K731" s="100">
        <v>40515.59375</v>
      </c>
      <c r="L731" s="46">
        <v>136.4</v>
      </c>
      <c r="M731" s="101">
        <v>38689.578472222223</v>
      </c>
      <c r="N731" s="102">
        <v>-23.1</v>
      </c>
      <c r="O731" s="46">
        <v>136.4</v>
      </c>
      <c r="P731" s="57">
        <v>-23.1</v>
      </c>
      <c r="Q731" s="50">
        <v>0.17833333333333332</v>
      </c>
      <c r="R731" s="103">
        <v>136.4</v>
      </c>
      <c r="S731" s="104">
        <v>164.44916988159952</v>
      </c>
      <c r="T731" s="57">
        <v>197.6</v>
      </c>
      <c r="U731" s="105"/>
      <c r="V731" s="57">
        <v>159.5</v>
      </c>
      <c r="W731" s="57">
        <f t="shared" si="258"/>
        <v>4.9491698815995164</v>
      </c>
      <c r="X731" s="86">
        <f t="shared" si="259"/>
        <v>96.666359999999997</v>
      </c>
      <c r="Y731" s="86" t="str">
        <f t="shared" si="260"/>
        <v/>
      </c>
      <c r="Z731" s="44">
        <f t="shared" si="261"/>
        <v>0</v>
      </c>
      <c r="AA731" s="44" t="str">
        <f t="shared" si="262"/>
        <v>o</v>
      </c>
      <c r="AB731" s="89">
        <f t="shared" si="278"/>
        <v>62.833639999999995</v>
      </c>
      <c r="AC731" s="89">
        <f t="shared" si="278"/>
        <v>5.9661599999999986</v>
      </c>
      <c r="AD731" s="44">
        <f t="shared" si="263"/>
        <v>1</v>
      </c>
      <c r="AE731" s="44">
        <v>5.3</v>
      </c>
      <c r="AF731" s="87">
        <f t="shared" si="270"/>
        <v>0</v>
      </c>
      <c r="AG731" s="44">
        <f t="shared" si="271"/>
        <v>0</v>
      </c>
      <c r="AH731" s="90">
        <f t="shared" si="264"/>
        <v>141.34916988159952</v>
      </c>
      <c r="AI731" s="91">
        <f t="shared" si="272"/>
        <v>39.733639999999994</v>
      </c>
      <c r="AJ731" s="82">
        <f t="shared" si="265"/>
        <v>-17.133840000000003</v>
      </c>
      <c r="AK731" s="271">
        <f t="shared" si="273"/>
        <v>102</v>
      </c>
      <c r="AL731" s="271">
        <f>VLOOKUP(AK731,RevisedCalcs!$AE$65:$AJ$72,2,FALSE)</f>
        <v>18</v>
      </c>
      <c r="AM731" s="92" t="str">
        <f t="shared" si="266"/>
        <v>&lt;-20</v>
      </c>
      <c r="AN731" s="93">
        <f t="shared" si="267"/>
        <v>0</v>
      </c>
      <c r="AO731" s="93" t="str">
        <f t="shared" si="274"/>
        <v>o</v>
      </c>
      <c r="AP731" s="94" t="str">
        <f t="shared" si="268"/>
        <v/>
      </c>
      <c r="AQ731" s="54">
        <v>0</v>
      </c>
      <c r="AR731" s="214">
        <f t="shared" si="269"/>
        <v>1</v>
      </c>
      <c r="AS731" s="214">
        <f t="shared" si="275"/>
        <v>0</v>
      </c>
      <c r="AT731" s="282">
        <f t="shared" si="276"/>
        <v>33.516666666666666</v>
      </c>
      <c r="AU731" s="268">
        <f>IF(F731&gt;0,RevisedCalcs!$AB$53*F731,"")</f>
        <v>1.5339417828821864</v>
      </c>
      <c r="AV731" s="268" t="str">
        <f>IF(AU731&lt;&gt;"","",SUMIFS(RevisedCalcs!$AF$6:$BN$6,RevisedCalcs!$AF$4:$BN$4,"&lt;="&amp;AT731)/10^3*VLOOKUP(AK731,RevisedCalcs!$AE$65:$AJ$72,6,FALSE))</f>
        <v/>
      </c>
      <c r="AW731" s="270">
        <f ca="1">IF(AU731="","",IF(AR731=1,-AU731*OFFSET(RevisedCalcs!$AD$79,0,MATCH(E730*24*60,RevisedCalcs!$AE$80:$AI$80,1)),""))</f>
        <v>-0.56971386646797062</v>
      </c>
      <c r="AX731" s="268">
        <f t="shared" ca="1" si="277"/>
        <v>0.96422791641421579</v>
      </c>
    </row>
    <row r="732" spans="1:50" x14ac:dyDescent="0.3">
      <c r="A732" s="41" t="s">
        <v>957</v>
      </c>
      <c r="B732" s="42">
        <v>36</v>
      </c>
      <c r="C732" s="68" t="s">
        <v>299</v>
      </c>
      <c r="D732" s="95">
        <v>38689.675694444442</v>
      </c>
      <c r="E732" s="96">
        <v>1.4432870370370372E-2</v>
      </c>
      <c r="F732" s="41">
        <v>3.1</v>
      </c>
      <c r="G732" s="41">
        <v>7</v>
      </c>
      <c r="H732" s="97">
        <v>5.8668981480877846E-2</v>
      </c>
      <c r="I732" s="98" t="s">
        <v>985</v>
      </c>
      <c r="J732" s="99">
        <v>84.483333333333334</v>
      </c>
      <c r="K732" s="100">
        <v>40515.675694444442</v>
      </c>
      <c r="L732" s="46">
        <v>105.8</v>
      </c>
      <c r="M732" s="101">
        <v>38689.661805555559</v>
      </c>
      <c r="N732" s="102">
        <v>-29.9</v>
      </c>
      <c r="O732" s="46">
        <v>105.8</v>
      </c>
      <c r="P732" s="57">
        <v>-29.9</v>
      </c>
      <c r="Q732" s="50">
        <v>1.4080555555555556</v>
      </c>
      <c r="R732" s="103">
        <v>105.8</v>
      </c>
      <c r="S732" s="104">
        <v>172.62441369757553</v>
      </c>
      <c r="T732" s="57">
        <v>194</v>
      </c>
      <c r="U732" s="105"/>
      <c r="V732" s="57">
        <v>135.69999999999999</v>
      </c>
      <c r="W732" s="57">
        <f t="shared" si="258"/>
        <v>36.924413697575545</v>
      </c>
      <c r="X732" s="86">
        <f t="shared" si="259"/>
        <v>69.504439999999988</v>
      </c>
      <c r="Y732" s="86" t="str">
        <f t="shared" si="260"/>
        <v/>
      </c>
      <c r="Z732" s="44">
        <f t="shared" si="261"/>
        <v>0</v>
      </c>
      <c r="AA732" s="44" t="str">
        <f t="shared" si="262"/>
        <v>o</v>
      </c>
      <c r="AB732" s="89">
        <f t="shared" si="278"/>
        <v>66.19556</v>
      </c>
      <c r="AC732" s="89">
        <f t="shared" si="278"/>
        <v>7.799439999999997</v>
      </c>
      <c r="AD732" s="44">
        <f t="shared" si="263"/>
        <v>1</v>
      </c>
      <c r="AE732" s="44">
        <v>5.3</v>
      </c>
      <c r="AF732" s="87">
        <f t="shared" si="270"/>
        <v>0</v>
      </c>
      <c r="AG732" s="44">
        <f t="shared" si="271"/>
        <v>0</v>
      </c>
      <c r="AH732" s="90">
        <f t="shared" si="264"/>
        <v>142.72441369757553</v>
      </c>
      <c r="AI732" s="91">
        <f t="shared" si="272"/>
        <v>36.295560000000002</v>
      </c>
      <c r="AJ732" s="82">
        <f t="shared" si="265"/>
        <v>-22.100560000000002</v>
      </c>
      <c r="AK732" s="271">
        <f t="shared" si="273"/>
        <v>104</v>
      </c>
      <c r="AL732" s="271">
        <f>VLOOKUP(AK732,RevisedCalcs!$AE$65:$AJ$72,2,FALSE)</f>
        <v>75</v>
      </c>
      <c r="AM732" s="92" t="str">
        <f t="shared" si="266"/>
        <v>&lt;-20</v>
      </c>
      <c r="AN732" s="93">
        <f t="shared" si="267"/>
        <v>0</v>
      </c>
      <c r="AO732" s="93" t="str">
        <f t="shared" si="274"/>
        <v>o</v>
      </c>
      <c r="AP732" s="94" t="str">
        <f t="shared" si="268"/>
        <v/>
      </c>
      <c r="AQ732" s="54">
        <v>0</v>
      </c>
      <c r="AR732" s="214">
        <f t="shared" si="269"/>
        <v>0</v>
      </c>
      <c r="AS732" s="214">
        <f t="shared" si="275"/>
        <v>0</v>
      </c>
      <c r="AT732" s="282">
        <f t="shared" si="276"/>
        <v>20.783333333333335</v>
      </c>
      <c r="AU732" s="268">
        <f>IF(F732&gt;0,RevisedCalcs!$AB$53*F732,"")</f>
        <v>0.43229268426679801</v>
      </c>
      <c r="AV732" s="268" t="str">
        <f>IF(AU732&lt;&gt;"","",SUMIFS(RevisedCalcs!$AF$6:$BN$6,RevisedCalcs!$AF$4:$BN$4,"&lt;="&amp;AT732)/10^3*VLOOKUP(AK732,RevisedCalcs!$AE$65:$AJ$72,6,FALSE))</f>
        <v/>
      </c>
      <c r="AW732" s="270" t="str">
        <f ca="1">IF(AU732="","",IF(AR732=1,-AU732*OFFSET(RevisedCalcs!$AD$79,0,MATCH(E731*24*60,RevisedCalcs!$AE$80:$AI$80,1)),""))</f>
        <v/>
      </c>
      <c r="AX732" s="268">
        <f t="shared" ca="1" si="277"/>
        <v>0.43229268426679801</v>
      </c>
    </row>
    <row r="733" spans="1:50" x14ac:dyDescent="0.3">
      <c r="A733" s="41" t="s">
        <v>957</v>
      </c>
      <c r="B733" s="42">
        <v>37</v>
      </c>
      <c r="C733" s="68" t="s">
        <v>301</v>
      </c>
      <c r="D733" s="95">
        <v>38689.693055555559</v>
      </c>
      <c r="E733" s="96">
        <v>1.1851851851851851E-2</v>
      </c>
      <c r="F733" s="41">
        <v>7</v>
      </c>
      <c r="G733" s="41">
        <v>7</v>
      </c>
      <c r="H733" s="97">
        <v>2.9282407485879958E-3</v>
      </c>
      <c r="I733" s="98" t="s">
        <v>986</v>
      </c>
      <c r="J733" s="99">
        <v>4.2166666666666668</v>
      </c>
      <c r="K733" s="100">
        <v>40515.693055555559</v>
      </c>
      <c r="L733" s="46">
        <v>192.2</v>
      </c>
      <c r="M733" s="101">
        <v>38689.703472222223</v>
      </c>
      <c r="N733" s="102">
        <v>-31</v>
      </c>
      <c r="O733" s="46">
        <v>192.2</v>
      </c>
      <c r="P733" s="57">
        <v>-31</v>
      </c>
      <c r="Q733" s="50">
        <v>7.0277777777777786E-2</v>
      </c>
      <c r="R733" s="103">
        <v>192.2</v>
      </c>
      <c r="S733" s="104">
        <v>221.92140901934542</v>
      </c>
      <c r="T733" s="57">
        <v>197.6</v>
      </c>
      <c r="U733" s="105"/>
      <c r="V733" s="57">
        <v>223.2</v>
      </c>
      <c r="W733" s="57">
        <f t="shared" si="258"/>
        <v>1.2785909806545703</v>
      </c>
      <c r="X733" s="86">
        <f t="shared" si="259"/>
        <v>156.4606</v>
      </c>
      <c r="Y733" s="86" t="str">
        <f t="shared" si="260"/>
        <v/>
      </c>
      <c r="Z733" s="44">
        <f t="shared" si="261"/>
        <v>0</v>
      </c>
      <c r="AA733" s="44" t="str">
        <f t="shared" si="262"/>
        <v>o</v>
      </c>
      <c r="AB733" s="89">
        <f t="shared" si="278"/>
        <v>66.739399999999989</v>
      </c>
      <c r="AC733" s="89">
        <f t="shared" si="278"/>
        <v>8.0959999999999965</v>
      </c>
      <c r="AD733" s="44">
        <f t="shared" si="263"/>
        <v>1</v>
      </c>
      <c r="AE733" s="44">
        <v>5.3</v>
      </c>
      <c r="AF733" s="87">
        <f t="shared" si="270"/>
        <v>0</v>
      </c>
      <c r="AG733" s="44">
        <f t="shared" si="271"/>
        <v>0</v>
      </c>
      <c r="AH733" s="90">
        <f t="shared" si="264"/>
        <v>190.92140901934542</v>
      </c>
      <c r="AI733" s="91">
        <f t="shared" si="272"/>
        <v>35.739399999999989</v>
      </c>
      <c r="AJ733" s="82">
        <f t="shared" si="265"/>
        <v>-22.904000000000003</v>
      </c>
      <c r="AK733" s="271">
        <f t="shared" si="273"/>
        <v>101</v>
      </c>
      <c r="AL733" s="271">
        <f>VLOOKUP(AK733,RevisedCalcs!$AE$65:$AJ$72,2,FALSE)</f>
        <v>3</v>
      </c>
      <c r="AM733" s="92" t="str">
        <f t="shared" si="266"/>
        <v>&lt;-20</v>
      </c>
      <c r="AN733" s="93">
        <f t="shared" si="267"/>
        <v>0</v>
      </c>
      <c r="AO733" s="93" t="str">
        <f t="shared" si="274"/>
        <v>o</v>
      </c>
      <c r="AP733" s="94" t="str">
        <f t="shared" si="268"/>
        <v/>
      </c>
      <c r="AQ733" s="54">
        <v>0</v>
      </c>
      <c r="AR733" s="214">
        <f t="shared" si="269"/>
        <v>0</v>
      </c>
      <c r="AS733" s="214">
        <f t="shared" si="275"/>
        <v>0</v>
      </c>
      <c r="AT733" s="282">
        <f t="shared" si="276"/>
        <v>17.066666666666666</v>
      </c>
      <c r="AU733" s="268">
        <f>IF(F733&gt;0,RevisedCalcs!$AB$53*F733,"")</f>
        <v>0.97614477092502772</v>
      </c>
      <c r="AV733" s="268" t="str">
        <f>IF(AU733&lt;&gt;"","",SUMIFS(RevisedCalcs!$AF$6:$BN$6,RevisedCalcs!$AF$4:$BN$4,"&lt;="&amp;AT733)/10^3*VLOOKUP(AK733,RevisedCalcs!$AE$65:$AJ$72,6,FALSE))</f>
        <v/>
      </c>
      <c r="AW733" s="270" t="str">
        <f ca="1">IF(AU733="","",IF(AR733=1,-AU733*OFFSET(RevisedCalcs!$AD$79,0,MATCH(E732*24*60,RevisedCalcs!$AE$80:$AI$80,1)),""))</f>
        <v/>
      </c>
      <c r="AX733" s="268">
        <f t="shared" ca="1" si="277"/>
        <v>0.97614477092502772</v>
      </c>
    </row>
    <row r="734" spans="1:50" x14ac:dyDescent="0.3">
      <c r="A734" s="41" t="s">
        <v>957</v>
      </c>
      <c r="B734" s="42">
        <v>38</v>
      </c>
      <c r="C734" s="68" t="s">
        <v>303</v>
      </c>
      <c r="D734" s="95">
        <v>38689.719444444447</v>
      </c>
      <c r="E734" s="96">
        <v>1.951388888888889E-2</v>
      </c>
      <c r="F734" s="41">
        <v>6.6</v>
      </c>
      <c r="G734" s="41">
        <v>7</v>
      </c>
      <c r="H734" s="97">
        <v>1.4537037037371192E-2</v>
      </c>
      <c r="I734" s="98" t="s">
        <v>987</v>
      </c>
      <c r="J734" s="99">
        <v>20.933333333333334</v>
      </c>
      <c r="K734" s="100">
        <v>40515.719444444447</v>
      </c>
      <c r="L734" s="46">
        <v>167</v>
      </c>
      <c r="M734" s="101">
        <v>38689.703472222223</v>
      </c>
      <c r="N734" s="102">
        <v>-31</v>
      </c>
      <c r="O734" s="46">
        <v>167</v>
      </c>
      <c r="P734" s="57">
        <v>-31</v>
      </c>
      <c r="Q734" s="50">
        <v>0.34888888888888892</v>
      </c>
      <c r="R734" s="103">
        <v>167</v>
      </c>
      <c r="S734" s="104">
        <v>213.48751720169824</v>
      </c>
      <c r="T734" s="57">
        <v>197.6</v>
      </c>
      <c r="U734" s="105"/>
      <c r="V734" s="57">
        <v>198</v>
      </c>
      <c r="W734" s="57">
        <f t="shared" si="258"/>
        <v>15.487517201698239</v>
      </c>
      <c r="X734" s="86">
        <f t="shared" si="259"/>
        <v>131.26060000000001</v>
      </c>
      <c r="Y734" s="86" t="str">
        <f t="shared" si="260"/>
        <v/>
      </c>
      <c r="Z734" s="44">
        <f t="shared" si="261"/>
        <v>0</v>
      </c>
      <c r="AA734" s="44" t="str">
        <f t="shared" si="262"/>
        <v>o</v>
      </c>
      <c r="AB734" s="89">
        <f t="shared" si="278"/>
        <v>66.739399999999989</v>
      </c>
      <c r="AC734" s="89">
        <f t="shared" si="278"/>
        <v>8.0959999999999965</v>
      </c>
      <c r="AD734" s="44">
        <f t="shared" si="263"/>
        <v>1</v>
      </c>
      <c r="AE734" s="44">
        <v>5.3</v>
      </c>
      <c r="AF734" s="87">
        <f t="shared" si="270"/>
        <v>0</v>
      </c>
      <c r="AG734" s="44">
        <f t="shared" si="271"/>
        <v>0</v>
      </c>
      <c r="AH734" s="90">
        <f t="shared" si="264"/>
        <v>182.48751720169824</v>
      </c>
      <c r="AI734" s="91">
        <f t="shared" si="272"/>
        <v>35.739399999999989</v>
      </c>
      <c r="AJ734" s="82">
        <f t="shared" si="265"/>
        <v>-22.904000000000003</v>
      </c>
      <c r="AK734" s="271">
        <f t="shared" si="273"/>
        <v>102</v>
      </c>
      <c r="AL734" s="271">
        <f>VLOOKUP(AK734,RevisedCalcs!$AE$65:$AJ$72,2,FALSE)</f>
        <v>18</v>
      </c>
      <c r="AM734" s="92" t="str">
        <f t="shared" si="266"/>
        <v>&lt;-20</v>
      </c>
      <c r="AN734" s="93">
        <f t="shared" si="267"/>
        <v>0</v>
      </c>
      <c r="AO734" s="93" t="str">
        <f t="shared" si="274"/>
        <v>o</v>
      </c>
      <c r="AP734" s="94" t="str">
        <f t="shared" si="268"/>
        <v/>
      </c>
      <c r="AQ734" s="54">
        <v>0</v>
      </c>
      <c r="AR734" s="214">
        <f t="shared" si="269"/>
        <v>0</v>
      </c>
      <c r="AS734" s="214">
        <f t="shared" si="275"/>
        <v>0</v>
      </c>
      <c r="AT734" s="282">
        <f t="shared" si="276"/>
        <v>28.1</v>
      </c>
      <c r="AU734" s="268">
        <f>IF(F734&gt;0,RevisedCalcs!$AB$53*F734,"")</f>
        <v>0.92036506972931176</v>
      </c>
      <c r="AV734" s="268" t="str">
        <f>IF(AU734&lt;&gt;"","",SUMIFS(RevisedCalcs!$AF$6:$BN$6,RevisedCalcs!$AF$4:$BN$4,"&lt;="&amp;AT734)/10^3*VLOOKUP(AK734,RevisedCalcs!$AE$65:$AJ$72,6,FALSE))</f>
        <v/>
      </c>
      <c r="AW734" s="270" t="str">
        <f ca="1">IF(AU734="","",IF(AR734=1,-AU734*OFFSET(RevisedCalcs!$AD$79,0,MATCH(E733*24*60,RevisedCalcs!$AE$80:$AI$80,1)),""))</f>
        <v/>
      </c>
      <c r="AX734" s="268">
        <f t="shared" ca="1" si="277"/>
        <v>0.92036506972931176</v>
      </c>
    </row>
    <row r="735" spans="1:50" x14ac:dyDescent="0.3">
      <c r="A735" s="41" t="s">
        <v>957</v>
      </c>
      <c r="B735" s="42">
        <v>39</v>
      </c>
      <c r="C735" s="68" t="s">
        <v>305</v>
      </c>
      <c r="D735" s="95">
        <v>38689.755555555559</v>
      </c>
      <c r="E735" s="96">
        <v>2.8113425925925927E-2</v>
      </c>
      <c r="F735" s="41">
        <v>9.1999999999999993</v>
      </c>
      <c r="G735" s="41">
        <v>7</v>
      </c>
      <c r="H735" s="97">
        <v>1.6597222223936114E-2</v>
      </c>
      <c r="I735" s="98" t="s">
        <v>988</v>
      </c>
      <c r="J735" s="99">
        <v>23.9</v>
      </c>
      <c r="K735" s="100">
        <v>40515.755555555559</v>
      </c>
      <c r="L735" s="46">
        <v>163.4</v>
      </c>
      <c r="M735" s="101">
        <v>38689.745138888888</v>
      </c>
      <c r="N735" s="102">
        <v>-29.9</v>
      </c>
      <c r="O735" s="46">
        <v>163.4</v>
      </c>
      <c r="P735" s="57">
        <v>-29.9</v>
      </c>
      <c r="Q735" s="50">
        <v>0.39833333333333332</v>
      </c>
      <c r="R735" s="103">
        <v>163.4</v>
      </c>
      <c r="S735" s="104">
        <v>210.41081331195053</v>
      </c>
      <c r="T735" s="57">
        <v>197.6</v>
      </c>
      <c r="U735" s="105"/>
      <c r="V735" s="57">
        <v>193.3</v>
      </c>
      <c r="W735" s="57">
        <f t="shared" si="258"/>
        <v>17.110813311950523</v>
      </c>
      <c r="X735" s="86">
        <f t="shared" si="259"/>
        <v>127.10444000000001</v>
      </c>
      <c r="Y735" s="86" t="str">
        <f t="shared" si="260"/>
        <v/>
      </c>
      <c r="Z735" s="44">
        <f t="shared" si="261"/>
        <v>0</v>
      </c>
      <c r="AA735" s="44" t="str">
        <f t="shared" si="262"/>
        <v>o</v>
      </c>
      <c r="AB735" s="89">
        <f t="shared" si="278"/>
        <v>66.19556</v>
      </c>
      <c r="AC735" s="89">
        <f t="shared" si="278"/>
        <v>7.799439999999997</v>
      </c>
      <c r="AD735" s="44">
        <f t="shared" si="263"/>
        <v>1</v>
      </c>
      <c r="AE735" s="44">
        <v>5.3</v>
      </c>
      <c r="AF735" s="87">
        <f t="shared" si="270"/>
        <v>0</v>
      </c>
      <c r="AG735" s="44">
        <f t="shared" si="271"/>
        <v>0</v>
      </c>
      <c r="AH735" s="90">
        <f t="shared" si="264"/>
        <v>180.51081331195053</v>
      </c>
      <c r="AI735" s="91">
        <f t="shared" si="272"/>
        <v>36.295560000000002</v>
      </c>
      <c r="AJ735" s="82">
        <f t="shared" si="265"/>
        <v>-22.100560000000002</v>
      </c>
      <c r="AK735" s="271">
        <f t="shared" si="273"/>
        <v>102</v>
      </c>
      <c r="AL735" s="271">
        <f>VLOOKUP(AK735,RevisedCalcs!$AE$65:$AJ$72,2,FALSE)</f>
        <v>18</v>
      </c>
      <c r="AM735" s="92" t="str">
        <f t="shared" si="266"/>
        <v>&lt;-20</v>
      </c>
      <c r="AN735" s="93">
        <f t="shared" si="267"/>
        <v>0</v>
      </c>
      <c r="AO735" s="93" t="str">
        <f t="shared" si="274"/>
        <v>o</v>
      </c>
      <c r="AP735" s="94" t="str">
        <f t="shared" si="268"/>
        <v/>
      </c>
      <c r="AQ735" s="54">
        <v>0</v>
      </c>
      <c r="AR735" s="214">
        <f t="shared" si="269"/>
        <v>0</v>
      </c>
      <c r="AS735" s="214">
        <f t="shared" si="275"/>
        <v>0</v>
      </c>
      <c r="AT735" s="282">
        <f t="shared" si="276"/>
        <v>40.483333333333334</v>
      </c>
      <c r="AU735" s="268">
        <f>IF(F735&gt;0,RevisedCalcs!$AB$53*F735,"")</f>
        <v>1.2829331275014648</v>
      </c>
      <c r="AV735" s="268" t="str">
        <f>IF(AU735&lt;&gt;"","",SUMIFS(RevisedCalcs!$AF$6:$BN$6,RevisedCalcs!$AF$4:$BN$4,"&lt;="&amp;AT735)/10^3*VLOOKUP(AK735,RevisedCalcs!$AE$65:$AJ$72,6,FALSE))</f>
        <v/>
      </c>
      <c r="AW735" s="270" t="str">
        <f ca="1">IF(AU735="","",IF(AR735=1,-AU735*OFFSET(RevisedCalcs!$AD$79,0,MATCH(E734*24*60,RevisedCalcs!$AE$80:$AI$80,1)),""))</f>
        <v/>
      </c>
      <c r="AX735" s="268">
        <f t="shared" ca="1" si="277"/>
        <v>1.2829331275014648</v>
      </c>
    </row>
    <row r="736" spans="1:50" x14ac:dyDescent="0.3">
      <c r="A736" s="194" t="s">
        <v>957</v>
      </c>
      <c r="B736" s="205">
        <v>40</v>
      </c>
      <c r="C736" s="206" t="s">
        <v>307</v>
      </c>
      <c r="D736" s="207">
        <v>38689.805555555555</v>
      </c>
      <c r="E736" s="208">
        <v>6.8287037037037025E-4</v>
      </c>
      <c r="F736" s="194">
        <v>0</v>
      </c>
      <c r="G736" s="194">
        <v>7</v>
      </c>
      <c r="H736" s="195">
        <v>2.1886574068048503E-2</v>
      </c>
      <c r="I736" s="196" t="s">
        <v>989</v>
      </c>
      <c r="J736" s="197">
        <v>31.516666666666666</v>
      </c>
      <c r="K736" s="209">
        <v>40515.805555555555</v>
      </c>
      <c r="L736" s="199">
        <v>154</v>
      </c>
      <c r="M736" s="225">
        <v>38689.786805555559</v>
      </c>
      <c r="N736" s="200">
        <v>-29.9</v>
      </c>
      <c r="O736" s="199">
        <v>154</v>
      </c>
      <c r="P736" s="201">
        <v>-29.9</v>
      </c>
      <c r="Q736" s="202">
        <v>0.52527777777777773</v>
      </c>
      <c r="R736" s="203">
        <v>154</v>
      </c>
      <c r="S736" s="204">
        <v>205.23916797306489</v>
      </c>
      <c r="T736" s="201">
        <v>154.4</v>
      </c>
      <c r="U736" s="105"/>
      <c r="V736" s="57">
        <v>183.9</v>
      </c>
      <c r="W736" s="57">
        <f t="shared" si="258"/>
        <v>21.339167973064889</v>
      </c>
      <c r="X736" s="86">
        <f t="shared" si="259"/>
        <v>117.70444000000001</v>
      </c>
      <c r="Y736" s="86" t="str">
        <f t="shared" si="260"/>
        <v/>
      </c>
      <c r="Z736" s="44">
        <f t="shared" si="261"/>
        <v>0</v>
      </c>
      <c r="AA736" s="44" t="str">
        <f t="shared" si="262"/>
        <v>o</v>
      </c>
      <c r="AB736" s="89">
        <f t="shared" si="278"/>
        <v>66.19556</v>
      </c>
      <c r="AC736" s="89">
        <f t="shared" si="278"/>
        <v>7.799439999999997</v>
      </c>
      <c r="AD736" s="44">
        <f t="shared" si="263"/>
        <v>1</v>
      </c>
      <c r="AE736" s="44">
        <v>5.3</v>
      </c>
      <c r="AF736" s="87">
        <f t="shared" si="270"/>
        <v>0</v>
      </c>
      <c r="AG736" s="44">
        <f t="shared" si="271"/>
        <v>0</v>
      </c>
      <c r="AH736" s="90">
        <f t="shared" si="264"/>
        <v>175.33916797306489</v>
      </c>
      <c r="AI736" s="91">
        <f t="shared" si="272"/>
        <v>36.295560000000002</v>
      </c>
      <c r="AJ736" s="82">
        <f t="shared" si="265"/>
        <v>-22.100560000000002</v>
      </c>
      <c r="AK736" s="271">
        <f t="shared" si="273"/>
        <v>103</v>
      </c>
      <c r="AL736" s="271">
        <f>VLOOKUP(AK736,RevisedCalcs!$AE$65:$AJ$72,2,FALSE)</f>
        <v>45</v>
      </c>
      <c r="AM736" s="92" t="str">
        <f t="shared" si="266"/>
        <v>&lt;-20</v>
      </c>
      <c r="AN736" s="93">
        <f t="shared" si="267"/>
        <v>0</v>
      </c>
      <c r="AO736" s="93" t="str">
        <f t="shared" si="274"/>
        <v>o</v>
      </c>
      <c r="AP736" s="94" t="str">
        <f t="shared" si="268"/>
        <v/>
      </c>
      <c r="AQ736" s="224">
        <v>1</v>
      </c>
      <c r="AR736" s="214">
        <f t="shared" si="269"/>
        <v>0</v>
      </c>
      <c r="AS736" s="214">
        <f t="shared" si="275"/>
        <v>0</v>
      </c>
      <c r="AT736" s="282">
        <f t="shared" si="276"/>
        <v>0.98333333333333317</v>
      </c>
      <c r="AU736" s="268" t="str">
        <f>IF(F736&gt;0,RevisedCalcs!$AB$53*F736,"")</f>
        <v/>
      </c>
      <c r="AV736" s="268">
        <f>IF(AU736&lt;&gt;"","",SUMIFS(RevisedCalcs!$AF$6:$BN$6,RevisedCalcs!$AF$4:$BN$4,"&lt;="&amp;AT736)/10^3*VLOOKUP(AK736,RevisedCalcs!$AE$65:$AJ$72,6,FALSE))</f>
        <v>0</v>
      </c>
      <c r="AW736" s="270" t="str">
        <f ca="1">IF(AU736="","",IF(AR736=1,-AU736*OFFSET(RevisedCalcs!$AD$79,0,MATCH(E735*24*60,RevisedCalcs!$AE$80:$AI$80,1)),""))</f>
        <v/>
      </c>
      <c r="AX736" s="268">
        <f t="shared" ca="1" si="277"/>
        <v>0</v>
      </c>
    </row>
    <row r="737" spans="1:50" x14ac:dyDescent="0.3">
      <c r="A737" s="41" t="s">
        <v>957</v>
      </c>
      <c r="B737" s="42">
        <v>41</v>
      </c>
      <c r="C737" s="68" t="s">
        <v>309</v>
      </c>
      <c r="D737" s="95">
        <v>38689.806944444441</v>
      </c>
      <c r="E737" s="96">
        <v>1.0578703703703703E-2</v>
      </c>
      <c r="F737" s="41">
        <v>2.7</v>
      </c>
      <c r="G737" s="41">
        <v>7</v>
      </c>
      <c r="H737" s="97">
        <v>7.0601851621177047E-4</v>
      </c>
      <c r="I737" s="98" t="s">
        <v>990</v>
      </c>
      <c r="J737" s="99">
        <v>1.0166666666666666</v>
      </c>
      <c r="K737" s="100">
        <v>40515.806944444441</v>
      </c>
      <c r="L737" s="46">
        <v>159.80000000000001</v>
      </c>
      <c r="M737" s="101">
        <v>38689.786805555559</v>
      </c>
      <c r="N737" s="102">
        <v>-29.9</v>
      </c>
      <c r="O737" s="46">
        <v>159.80000000000001</v>
      </c>
      <c r="P737" s="57">
        <v>-29.9</v>
      </c>
      <c r="Q737" s="50">
        <v>1.6944444444444443E-2</v>
      </c>
      <c r="R737" s="103">
        <v>159.80000000000001</v>
      </c>
      <c r="S737" s="104">
        <v>183.68881703905114</v>
      </c>
      <c r="T737" s="57">
        <v>186.8</v>
      </c>
      <c r="U737" s="105"/>
      <c r="V737" s="57">
        <v>189.70000000000002</v>
      </c>
      <c r="W737" s="57">
        <f t="shared" si="258"/>
        <v>6.0111829609488723</v>
      </c>
      <c r="X737" s="86">
        <f t="shared" si="259"/>
        <v>123.50444000000002</v>
      </c>
      <c r="Y737" s="86" t="str">
        <f t="shared" si="260"/>
        <v/>
      </c>
      <c r="Z737" s="44">
        <f t="shared" si="261"/>
        <v>0</v>
      </c>
      <c r="AA737" s="44" t="str">
        <f t="shared" si="262"/>
        <v>o</v>
      </c>
      <c r="AB737" s="89">
        <f t="shared" si="278"/>
        <v>66.19556</v>
      </c>
      <c r="AC737" s="89">
        <f t="shared" si="278"/>
        <v>7.799439999999997</v>
      </c>
      <c r="AD737" s="44">
        <f t="shared" si="263"/>
        <v>1</v>
      </c>
      <c r="AE737" s="44">
        <v>5.3</v>
      </c>
      <c r="AF737" s="87">
        <f t="shared" si="270"/>
        <v>0</v>
      </c>
      <c r="AG737" s="44">
        <f t="shared" si="271"/>
        <v>0</v>
      </c>
      <c r="AH737" s="90">
        <f t="shared" si="264"/>
        <v>153.78881703905114</v>
      </c>
      <c r="AI737" s="91">
        <f t="shared" si="272"/>
        <v>36.295560000000002</v>
      </c>
      <c r="AJ737" s="82">
        <f t="shared" si="265"/>
        <v>-22.100560000000002</v>
      </c>
      <c r="AK737" s="271">
        <f t="shared" si="273"/>
        <v>101</v>
      </c>
      <c r="AL737" s="271">
        <f>VLOOKUP(AK737,RevisedCalcs!$AE$65:$AJ$72,2,FALSE)</f>
        <v>3</v>
      </c>
      <c r="AM737" s="92" t="str">
        <f t="shared" si="266"/>
        <v>&lt;-20</v>
      </c>
      <c r="AN737" s="93">
        <f t="shared" si="267"/>
        <v>0</v>
      </c>
      <c r="AO737" s="93" t="str">
        <f t="shared" si="274"/>
        <v>o</v>
      </c>
      <c r="AP737" s="94" t="str">
        <f t="shared" si="268"/>
        <v/>
      </c>
      <c r="AQ737" s="54">
        <v>0</v>
      </c>
      <c r="AR737" s="214">
        <f t="shared" si="269"/>
        <v>1</v>
      </c>
      <c r="AS737" s="214">
        <f t="shared" si="275"/>
        <v>0</v>
      </c>
      <c r="AT737" s="282">
        <f t="shared" si="276"/>
        <v>15.233333333333333</v>
      </c>
      <c r="AU737" s="268">
        <f>IF(F737&gt;0,RevisedCalcs!$AB$53*F737,"")</f>
        <v>0.37651298307108216</v>
      </c>
      <c r="AV737" s="268" t="str">
        <f>IF(AU737&lt;&gt;"","",SUMIFS(RevisedCalcs!$AF$6:$BN$6,RevisedCalcs!$AF$4:$BN$4,"&lt;="&amp;AT737)/10^3*VLOOKUP(AK737,RevisedCalcs!$AE$65:$AJ$72,6,FALSE))</f>
        <v/>
      </c>
      <c r="AW737" s="270">
        <f ca="1">IF(AU737="","",IF(AR737=1,-AU737*OFFSET(RevisedCalcs!$AD$79,0,MATCH(E736*24*60,RevisedCalcs!$AE$80:$AI$80,1)),""))</f>
        <v>-0.37651298307108216</v>
      </c>
      <c r="AX737" s="268">
        <f t="shared" ca="1" si="277"/>
        <v>0</v>
      </c>
    </row>
    <row r="738" spans="1:50" x14ac:dyDescent="0.3">
      <c r="A738" s="41" t="s">
        <v>957</v>
      </c>
      <c r="B738" s="42">
        <v>42</v>
      </c>
      <c r="C738" s="68" t="s">
        <v>311</v>
      </c>
      <c r="D738" s="95">
        <v>38689.817361111112</v>
      </c>
      <c r="E738" s="96">
        <v>2.7650462962962963E-2</v>
      </c>
      <c r="F738" s="41">
        <v>3</v>
      </c>
      <c r="G738" s="41">
        <v>7</v>
      </c>
      <c r="H738" s="97">
        <v>0</v>
      </c>
      <c r="I738" s="98" t="s">
        <v>256</v>
      </c>
      <c r="J738" s="99">
        <v>0</v>
      </c>
      <c r="K738" s="100">
        <v>40515.817361111112</v>
      </c>
      <c r="L738" s="46">
        <v>188.6</v>
      </c>
      <c r="M738" s="101">
        <v>38689.828472222223</v>
      </c>
      <c r="N738" s="102">
        <v>-32.1</v>
      </c>
      <c r="O738" s="46">
        <v>188.6</v>
      </c>
      <c r="P738" s="57">
        <v>-32.1</v>
      </c>
      <c r="Q738" s="50">
        <v>0</v>
      </c>
      <c r="R738" s="103">
        <v>188.6</v>
      </c>
      <c r="S738" s="104">
        <v>218.9</v>
      </c>
      <c r="T738" s="57">
        <v>174.2</v>
      </c>
      <c r="U738" s="105"/>
      <c r="V738" s="57">
        <v>220.7</v>
      </c>
      <c r="W738" s="57">
        <f t="shared" si="258"/>
        <v>1.7999999999999829</v>
      </c>
      <c r="X738" s="86">
        <f t="shared" si="259"/>
        <v>153.41675999999998</v>
      </c>
      <c r="Y738" s="86" t="str">
        <f t="shared" si="260"/>
        <v/>
      </c>
      <c r="Z738" s="44">
        <f t="shared" si="261"/>
        <v>0</v>
      </c>
      <c r="AA738" s="44" t="str">
        <f t="shared" si="262"/>
        <v>o</v>
      </c>
      <c r="AB738" s="89">
        <f t="shared" si="278"/>
        <v>67.283240000000006</v>
      </c>
      <c r="AC738" s="89">
        <f t="shared" si="278"/>
        <v>8.392559999999996</v>
      </c>
      <c r="AD738" s="44">
        <f t="shared" si="263"/>
        <v>1</v>
      </c>
      <c r="AE738" s="44">
        <v>5.3</v>
      </c>
      <c r="AF738" s="87">
        <f t="shared" si="270"/>
        <v>0</v>
      </c>
      <c r="AG738" s="44">
        <f t="shared" si="271"/>
        <v>0</v>
      </c>
      <c r="AH738" s="90">
        <f t="shared" si="264"/>
        <v>186.8</v>
      </c>
      <c r="AI738" s="91">
        <f t="shared" si="272"/>
        <v>35.183240000000005</v>
      </c>
      <c r="AJ738" s="82">
        <f t="shared" si="265"/>
        <v>-23.707440000000005</v>
      </c>
      <c r="AK738" s="271">
        <f t="shared" si="273"/>
        <v>101</v>
      </c>
      <c r="AL738" s="271">
        <f>VLOOKUP(AK738,RevisedCalcs!$AE$65:$AJ$72,2,FALSE)</f>
        <v>3</v>
      </c>
      <c r="AM738" s="92" t="str">
        <f t="shared" si="266"/>
        <v>&lt;-20</v>
      </c>
      <c r="AN738" s="93">
        <f t="shared" si="267"/>
        <v>0</v>
      </c>
      <c r="AO738" s="93" t="str">
        <f t="shared" si="274"/>
        <v>o</v>
      </c>
      <c r="AP738" s="94" t="str">
        <f t="shared" si="268"/>
        <v/>
      </c>
      <c r="AQ738" s="54">
        <v>0</v>
      </c>
      <c r="AR738" s="214">
        <f t="shared" si="269"/>
        <v>0</v>
      </c>
      <c r="AS738" s="214">
        <f t="shared" si="275"/>
        <v>0</v>
      </c>
      <c r="AT738" s="282">
        <f t="shared" si="276"/>
        <v>39.81666666666667</v>
      </c>
      <c r="AU738" s="268">
        <f>IF(F738&gt;0,RevisedCalcs!$AB$53*F738,"")</f>
        <v>0.41834775896786902</v>
      </c>
      <c r="AV738" s="268" t="str">
        <f>IF(AU738&lt;&gt;"","",SUMIFS(RevisedCalcs!$AF$6:$BN$6,RevisedCalcs!$AF$4:$BN$4,"&lt;="&amp;AT738)/10^3*VLOOKUP(AK738,RevisedCalcs!$AE$65:$AJ$72,6,FALSE))</f>
        <v/>
      </c>
      <c r="AW738" s="270" t="str">
        <f ca="1">IF(AU738="","",IF(AR738=1,-AU738*OFFSET(RevisedCalcs!$AD$79,0,MATCH(E737*24*60,RevisedCalcs!$AE$80:$AI$80,1)),""))</f>
        <v/>
      </c>
      <c r="AX738" s="268">
        <f t="shared" ca="1" si="277"/>
        <v>0.41834775896786902</v>
      </c>
    </row>
    <row r="739" spans="1:50" x14ac:dyDescent="0.3">
      <c r="A739" s="194" t="s">
        <v>957</v>
      </c>
      <c r="B739" s="205">
        <v>43</v>
      </c>
      <c r="C739" s="206" t="s">
        <v>312</v>
      </c>
      <c r="D739" s="207">
        <v>38689.845833333333</v>
      </c>
      <c r="E739" s="208">
        <v>1.269675925925926E-2</v>
      </c>
      <c r="F739" s="194">
        <v>0</v>
      </c>
      <c r="G739" s="194">
        <v>7</v>
      </c>
      <c r="H739" s="195">
        <v>8.2175925490446389E-4</v>
      </c>
      <c r="I739" s="196" t="s">
        <v>991</v>
      </c>
      <c r="J739" s="197">
        <v>1.1833333333333333</v>
      </c>
      <c r="K739" s="209">
        <v>40515.845833333333</v>
      </c>
      <c r="L739" s="199">
        <v>174.2</v>
      </c>
      <c r="M739" s="101">
        <v>38689.828472222223</v>
      </c>
      <c r="N739" s="200">
        <v>-32.1</v>
      </c>
      <c r="O739" s="199">
        <v>174.2</v>
      </c>
      <c r="P739" s="201">
        <v>-32.1</v>
      </c>
      <c r="Q739" s="202">
        <v>1.9722222222222221E-2</v>
      </c>
      <c r="R739" s="203">
        <v>174.2</v>
      </c>
      <c r="S739" s="204">
        <v>205.50392228247108</v>
      </c>
      <c r="T739" s="201">
        <v>161.6</v>
      </c>
      <c r="U739" s="105"/>
      <c r="V739" s="57">
        <v>206.29999999999998</v>
      </c>
      <c r="W739" s="57">
        <f t="shared" si="258"/>
        <v>0.79607771752890244</v>
      </c>
      <c r="X739" s="86">
        <f t="shared" si="259"/>
        <v>139.01675999999998</v>
      </c>
      <c r="Y739" s="86" t="str">
        <f t="shared" si="260"/>
        <v/>
      </c>
      <c r="Z739" s="44">
        <f t="shared" si="261"/>
        <v>0</v>
      </c>
      <c r="AA739" s="44" t="str">
        <f t="shared" si="262"/>
        <v>o</v>
      </c>
      <c r="AB739" s="89">
        <f t="shared" si="278"/>
        <v>67.283240000000006</v>
      </c>
      <c r="AC739" s="89">
        <f t="shared" si="278"/>
        <v>8.392559999999996</v>
      </c>
      <c r="AD739" s="44">
        <f t="shared" si="263"/>
        <v>1</v>
      </c>
      <c r="AE739" s="44">
        <v>5.3</v>
      </c>
      <c r="AF739" s="87">
        <f t="shared" si="270"/>
        <v>0</v>
      </c>
      <c r="AG739" s="44">
        <f t="shared" si="271"/>
        <v>0</v>
      </c>
      <c r="AH739" s="90">
        <f t="shared" si="264"/>
        <v>173.40392228247109</v>
      </c>
      <c r="AI739" s="91">
        <f t="shared" si="272"/>
        <v>35.183240000000005</v>
      </c>
      <c r="AJ739" s="82">
        <f t="shared" si="265"/>
        <v>-23.707440000000005</v>
      </c>
      <c r="AK739" s="271">
        <f t="shared" si="273"/>
        <v>101</v>
      </c>
      <c r="AL739" s="271">
        <f>VLOOKUP(AK739,RevisedCalcs!$AE$65:$AJ$72,2,FALSE)</f>
        <v>3</v>
      </c>
      <c r="AM739" s="92" t="str">
        <f t="shared" si="266"/>
        <v>&lt;-20</v>
      </c>
      <c r="AN739" s="93">
        <f t="shared" si="267"/>
        <v>0</v>
      </c>
      <c r="AO739" s="93" t="str">
        <f t="shared" si="274"/>
        <v>o</v>
      </c>
      <c r="AP739" s="94" t="str">
        <f t="shared" si="268"/>
        <v/>
      </c>
      <c r="AQ739" s="224">
        <v>1</v>
      </c>
      <c r="AR739" s="214">
        <f t="shared" si="269"/>
        <v>0</v>
      </c>
      <c r="AS739" s="214">
        <f t="shared" si="275"/>
        <v>0</v>
      </c>
      <c r="AT739" s="282">
        <f t="shared" si="276"/>
        <v>18.283333333333335</v>
      </c>
      <c r="AU739" s="268" t="str">
        <f>IF(F739&gt;0,RevisedCalcs!$AB$53*F739,"")</f>
        <v/>
      </c>
      <c r="AV739" s="268">
        <f>IF(AU739&lt;&gt;"","",SUMIFS(RevisedCalcs!$AF$6:$BN$6,RevisedCalcs!$AF$4:$BN$4,"&lt;="&amp;AT739)/10^3*VLOOKUP(AK739,RevisedCalcs!$AE$65:$AJ$72,6,FALSE))</f>
        <v>3.2481954481707376E-2</v>
      </c>
      <c r="AW739" s="270" t="str">
        <f ca="1">IF(AU739="","",IF(AR739=1,-AU739*OFFSET(RevisedCalcs!$AD$79,0,MATCH(E738*24*60,RevisedCalcs!$AE$80:$AI$80,1)),""))</f>
        <v/>
      </c>
      <c r="AX739" s="268">
        <f t="shared" ca="1" si="277"/>
        <v>3.2481954481707376E-2</v>
      </c>
    </row>
    <row r="740" spans="1:50" x14ac:dyDescent="0.3">
      <c r="A740" s="194" t="s">
        <v>957</v>
      </c>
      <c r="B740" s="205">
        <v>44</v>
      </c>
      <c r="C740" s="206" t="s">
        <v>314</v>
      </c>
      <c r="D740" s="207">
        <v>38689.897916666669</v>
      </c>
      <c r="E740" s="208">
        <v>1.2708333333333334E-2</v>
      </c>
      <c r="F740" s="194">
        <v>0</v>
      </c>
      <c r="G740" s="194">
        <v>7</v>
      </c>
      <c r="H740" s="195">
        <v>3.9386574077070691E-2</v>
      </c>
      <c r="I740" s="196" t="s">
        <v>992</v>
      </c>
      <c r="J740" s="197">
        <v>56.716666666666669</v>
      </c>
      <c r="K740" s="209">
        <v>40515.897916666669</v>
      </c>
      <c r="L740" s="199">
        <v>107.6</v>
      </c>
      <c r="M740" s="101">
        <v>38689.911805555559</v>
      </c>
      <c r="N740" s="200">
        <v>-32.1</v>
      </c>
      <c r="O740" s="199">
        <v>107.6</v>
      </c>
      <c r="P740" s="201">
        <v>-32.1</v>
      </c>
      <c r="Q740" s="202">
        <v>0.94527777777777777</v>
      </c>
      <c r="R740" s="203">
        <v>107.6</v>
      </c>
      <c r="S740" s="204">
        <v>160.93498364130372</v>
      </c>
      <c r="T740" s="201">
        <v>161.6</v>
      </c>
      <c r="U740" s="105"/>
      <c r="V740" s="57">
        <v>139.69999999999999</v>
      </c>
      <c r="W740" s="57">
        <f t="shared" si="258"/>
        <v>21.234983641303728</v>
      </c>
      <c r="X740" s="86">
        <f t="shared" si="259"/>
        <v>72.416759999999982</v>
      </c>
      <c r="Y740" s="86" t="str">
        <f t="shared" si="260"/>
        <v/>
      </c>
      <c r="Z740" s="44">
        <f t="shared" si="261"/>
        <v>0</v>
      </c>
      <c r="AA740" s="44" t="str">
        <f t="shared" si="262"/>
        <v>o</v>
      </c>
      <c r="AB740" s="89">
        <f t="shared" si="278"/>
        <v>67.283240000000006</v>
      </c>
      <c r="AC740" s="89">
        <f t="shared" si="278"/>
        <v>8.392559999999996</v>
      </c>
      <c r="AD740" s="44">
        <f t="shared" si="263"/>
        <v>1</v>
      </c>
      <c r="AE740" s="44">
        <v>5.3</v>
      </c>
      <c r="AF740" s="87">
        <f t="shared" si="270"/>
        <v>0</v>
      </c>
      <c r="AG740" s="44">
        <f t="shared" si="271"/>
        <v>0</v>
      </c>
      <c r="AH740" s="90">
        <f t="shared" si="264"/>
        <v>128.83498364130372</v>
      </c>
      <c r="AI740" s="91">
        <f t="shared" si="272"/>
        <v>35.183240000000005</v>
      </c>
      <c r="AJ740" s="82">
        <f t="shared" si="265"/>
        <v>-23.707440000000005</v>
      </c>
      <c r="AK740" s="271">
        <f t="shared" si="273"/>
        <v>103</v>
      </c>
      <c r="AL740" s="271">
        <f>VLOOKUP(AK740,RevisedCalcs!$AE$65:$AJ$72,2,FALSE)</f>
        <v>45</v>
      </c>
      <c r="AM740" s="92" t="str">
        <f t="shared" si="266"/>
        <v>&lt;-20</v>
      </c>
      <c r="AN740" s="93">
        <f t="shared" si="267"/>
        <v>0</v>
      </c>
      <c r="AO740" s="93" t="str">
        <f t="shared" si="274"/>
        <v>o</v>
      </c>
      <c r="AP740" s="94" t="str">
        <f t="shared" si="268"/>
        <v/>
      </c>
      <c r="AQ740" s="224">
        <v>1</v>
      </c>
      <c r="AR740" s="214">
        <f t="shared" si="269"/>
        <v>0</v>
      </c>
      <c r="AS740" s="214">
        <f t="shared" si="275"/>
        <v>0</v>
      </c>
      <c r="AT740" s="282">
        <f t="shared" si="276"/>
        <v>18.3</v>
      </c>
      <c r="AU740" s="268" t="str">
        <f>IF(F740&gt;0,RevisedCalcs!$AB$53*F740,"")</f>
        <v/>
      </c>
      <c r="AV740" s="268">
        <f>IF(AU740&lt;&gt;"","",SUMIFS(RevisedCalcs!$AF$6:$BN$6,RevisedCalcs!$AF$4:$BN$4,"&lt;="&amp;AT740)/10^3*VLOOKUP(AK740,RevisedCalcs!$AE$65:$AJ$72,6,FALSE))</f>
        <v>0.33437306084110541</v>
      </c>
      <c r="AW740" s="270" t="str">
        <f ca="1">IF(AU740="","",IF(AR740=1,-AU740*OFFSET(RevisedCalcs!$AD$79,0,MATCH(E739*24*60,RevisedCalcs!$AE$80:$AI$80,1)),""))</f>
        <v/>
      </c>
      <c r="AX740" s="268">
        <f t="shared" ca="1" si="277"/>
        <v>0.33437306084110541</v>
      </c>
    </row>
    <row r="741" spans="1:50" x14ac:dyDescent="0.3">
      <c r="A741" s="41" t="s">
        <v>957</v>
      </c>
      <c r="B741" s="42">
        <v>45</v>
      </c>
      <c r="C741" s="68" t="s">
        <v>539</v>
      </c>
      <c r="D741" s="95">
        <v>38689.921527777777</v>
      </c>
      <c r="E741" s="96">
        <v>8.7847222222222233E-3</v>
      </c>
      <c r="F741" s="41">
        <v>1.8</v>
      </c>
      <c r="G741" s="41">
        <v>7</v>
      </c>
      <c r="H741" s="97">
        <v>1.0902777772571426E-2</v>
      </c>
      <c r="I741" s="98" t="s">
        <v>993</v>
      </c>
      <c r="J741" s="99">
        <v>15.7</v>
      </c>
      <c r="K741" s="100">
        <v>40515.921527777777</v>
      </c>
      <c r="L741" s="46">
        <v>147.19999999999999</v>
      </c>
      <c r="M741" s="101">
        <v>38689.911805555559</v>
      </c>
      <c r="N741" s="102">
        <v>-32.1</v>
      </c>
      <c r="O741" s="46">
        <v>147.19999999999999</v>
      </c>
      <c r="P741" s="57">
        <v>-32.1</v>
      </c>
      <c r="Q741" s="50">
        <v>0.26166666666666666</v>
      </c>
      <c r="R741" s="103">
        <v>147.19999999999999</v>
      </c>
      <c r="S741" s="104">
        <v>184.01440259756905</v>
      </c>
      <c r="T741" s="57">
        <v>177.8</v>
      </c>
      <c r="U741" s="105"/>
      <c r="V741" s="57">
        <v>179.29999999999998</v>
      </c>
      <c r="W741" s="57">
        <f t="shared" si="258"/>
        <v>4.7144025975690624</v>
      </c>
      <c r="X741" s="86">
        <f t="shared" si="259"/>
        <v>112.01675999999998</v>
      </c>
      <c r="Y741" s="86" t="str">
        <f t="shared" si="260"/>
        <v/>
      </c>
      <c r="Z741" s="44">
        <f t="shared" si="261"/>
        <v>0</v>
      </c>
      <c r="AA741" s="44" t="str">
        <f t="shared" si="262"/>
        <v>o</v>
      </c>
      <c r="AB741" s="89">
        <f t="shared" si="278"/>
        <v>67.283240000000006</v>
      </c>
      <c r="AC741" s="89">
        <f t="shared" si="278"/>
        <v>8.392559999999996</v>
      </c>
      <c r="AD741" s="44">
        <f t="shared" si="263"/>
        <v>1</v>
      </c>
      <c r="AE741" s="44">
        <v>5.3</v>
      </c>
      <c r="AF741" s="87">
        <f t="shared" si="270"/>
        <v>0</v>
      </c>
      <c r="AG741" s="44">
        <f t="shared" si="271"/>
        <v>0</v>
      </c>
      <c r="AH741" s="90">
        <f t="shared" si="264"/>
        <v>151.91440259756905</v>
      </c>
      <c r="AI741" s="91">
        <f t="shared" si="272"/>
        <v>35.183240000000005</v>
      </c>
      <c r="AJ741" s="82">
        <f t="shared" si="265"/>
        <v>-23.707440000000005</v>
      </c>
      <c r="AK741" s="271">
        <f t="shared" si="273"/>
        <v>102</v>
      </c>
      <c r="AL741" s="271">
        <f>VLOOKUP(AK741,RevisedCalcs!$AE$65:$AJ$72,2,FALSE)</f>
        <v>18</v>
      </c>
      <c r="AM741" s="92" t="str">
        <f t="shared" si="266"/>
        <v>&lt;-20</v>
      </c>
      <c r="AN741" s="93">
        <f t="shared" si="267"/>
        <v>0</v>
      </c>
      <c r="AO741" s="93" t="str">
        <f t="shared" si="274"/>
        <v>o</v>
      </c>
      <c r="AP741" s="94" t="str">
        <f t="shared" si="268"/>
        <v/>
      </c>
      <c r="AQ741" s="54">
        <v>0</v>
      </c>
      <c r="AR741" s="214">
        <f t="shared" si="269"/>
        <v>1</v>
      </c>
      <c r="AS741" s="214">
        <f t="shared" si="275"/>
        <v>0</v>
      </c>
      <c r="AT741" s="282">
        <f t="shared" si="276"/>
        <v>12.650000000000002</v>
      </c>
      <c r="AU741" s="268">
        <f>IF(F741&gt;0,RevisedCalcs!$AB$53*F741,"")</f>
        <v>0.25100865538072142</v>
      </c>
      <c r="AV741" s="268" t="str">
        <f>IF(AU741&lt;&gt;"","",SUMIFS(RevisedCalcs!$AF$6:$BN$6,RevisedCalcs!$AF$4:$BN$4,"&lt;="&amp;AT741)/10^3*VLOOKUP(AK741,RevisedCalcs!$AE$65:$AJ$72,6,FALSE))</f>
        <v/>
      </c>
      <c r="AW741" s="270">
        <f ca="1">IF(AU741="","",IF(AR741=1,-AU741*OFFSET(RevisedCalcs!$AD$79,0,MATCH(E740*24*60,RevisedCalcs!$AE$80:$AI$80,1)),""))</f>
        <v>-9.3225905422031574E-2</v>
      </c>
      <c r="AX741" s="268">
        <f t="shared" ca="1" si="277"/>
        <v>0.15778274995868985</v>
      </c>
    </row>
    <row r="742" spans="1:50" x14ac:dyDescent="0.3">
      <c r="A742" s="194" t="s">
        <v>957</v>
      </c>
      <c r="B742" s="205">
        <v>46</v>
      </c>
      <c r="C742" s="206" t="s">
        <v>541</v>
      </c>
      <c r="D742" s="207">
        <v>38689.984027777777</v>
      </c>
      <c r="E742" s="208">
        <v>1.2708333333333334E-2</v>
      </c>
      <c r="F742" s="194">
        <v>0</v>
      </c>
      <c r="G742" s="194">
        <v>7</v>
      </c>
      <c r="H742" s="195">
        <v>5.3715277776063886E-2</v>
      </c>
      <c r="I742" s="196" t="s">
        <v>994</v>
      </c>
      <c r="J742" s="197">
        <v>77.349999999999994</v>
      </c>
      <c r="K742" s="209">
        <v>40515.984027777777</v>
      </c>
      <c r="L742" s="199">
        <v>95</v>
      </c>
      <c r="M742" s="101">
        <v>38689.995138888888</v>
      </c>
      <c r="N742" s="200">
        <v>-32.1</v>
      </c>
      <c r="O742" s="199">
        <v>95</v>
      </c>
      <c r="P742" s="201">
        <v>-32.1</v>
      </c>
      <c r="Q742" s="202">
        <v>1.2891666666666666</v>
      </c>
      <c r="R742" s="203">
        <v>95</v>
      </c>
      <c r="S742" s="204">
        <v>163.0253829595286</v>
      </c>
      <c r="T742" s="201">
        <v>149</v>
      </c>
      <c r="U742" s="105"/>
      <c r="V742" s="57">
        <v>127.1</v>
      </c>
      <c r="W742" s="57">
        <f t="shared" si="258"/>
        <v>35.925382959528605</v>
      </c>
      <c r="X742" s="86">
        <f t="shared" si="259"/>
        <v>59.816759999999988</v>
      </c>
      <c r="Y742" s="86" t="str">
        <f t="shared" si="260"/>
        <v/>
      </c>
      <c r="Z742" s="44">
        <f t="shared" si="261"/>
        <v>0</v>
      </c>
      <c r="AA742" s="44" t="str">
        <f t="shared" si="262"/>
        <v>o</v>
      </c>
      <c r="AB742" s="89">
        <f t="shared" si="278"/>
        <v>67.283240000000006</v>
      </c>
      <c r="AC742" s="89">
        <f t="shared" si="278"/>
        <v>8.392559999999996</v>
      </c>
      <c r="AD742" s="44">
        <f t="shared" si="263"/>
        <v>1</v>
      </c>
      <c r="AE742" s="44">
        <v>5.3</v>
      </c>
      <c r="AF742" s="87">
        <f t="shared" si="270"/>
        <v>0</v>
      </c>
      <c r="AG742" s="44">
        <f t="shared" si="271"/>
        <v>0</v>
      </c>
      <c r="AH742" s="90">
        <f t="shared" si="264"/>
        <v>130.9253829595286</v>
      </c>
      <c r="AI742" s="91">
        <f t="shared" si="272"/>
        <v>35.183240000000005</v>
      </c>
      <c r="AJ742" s="82">
        <f t="shared" si="265"/>
        <v>-23.707440000000005</v>
      </c>
      <c r="AK742" s="271">
        <f t="shared" si="273"/>
        <v>104</v>
      </c>
      <c r="AL742" s="271">
        <f>VLOOKUP(AK742,RevisedCalcs!$AE$65:$AJ$72,2,FALSE)</f>
        <v>75</v>
      </c>
      <c r="AM742" s="92" t="str">
        <f t="shared" si="266"/>
        <v>&lt;-20</v>
      </c>
      <c r="AN742" s="93">
        <f t="shared" si="267"/>
        <v>0</v>
      </c>
      <c r="AO742" s="93" t="str">
        <f t="shared" si="274"/>
        <v>o</v>
      </c>
      <c r="AP742" s="94" t="str">
        <f t="shared" si="268"/>
        <v/>
      </c>
      <c r="AQ742" s="224">
        <v>1</v>
      </c>
      <c r="AR742" s="214">
        <f t="shared" si="269"/>
        <v>0</v>
      </c>
      <c r="AS742" s="214">
        <f t="shared" si="275"/>
        <v>0</v>
      </c>
      <c r="AT742" s="282">
        <f t="shared" si="276"/>
        <v>18.3</v>
      </c>
      <c r="AU742" s="268" t="str">
        <f>IF(F742&gt;0,RevisedCalcs!$AB$53*F742,"")</f>
        <v/>
      </c>
      <c r="AV742" s="268">
        <f>IF(AU742&lt;&gt;"","",SUMIFS(RevisedCalcs!$AF$6:$BN$6,RevisedCalcs!$AF$4:$BN$4,"&lt;="&amp;AT742)/10^3*VLOOKUP(AK742,RevisedCalcs!$AE$65:$AJ$72,6,FALSE))</f>
        <v>0.40379527728240155</v>
      </c>
      <c r="AW742" s="270" t="str">
        <f ca="1">IF(AU742="","",IF(AR742=1,-AU742*OFFSET(RevisedCalcs!$AD$79,0,MATCH(E741*24*60,RevisedCalcs!$AE$80:$AI$80,1)),""))</f>
        <v/>
      </c>
      <c r="AX742" s="268">
        <f t="shared" ca="1" si="277"/>
        <v>0.40379527728240155</v>
      </c>
    </row>
    <row r="743" spans="1:50" x14ac:dyDescent="0.3">
      <c r="A743" s="41" t="s">
        <v>957</v>
      </c>
      <c r="B743" s="42">
        <v>47</v>
      </c>
      <c r="C743" s="68" t="s">
        <v>93</v>
      </c>
      <c r="D743" s="95">
        <v>38690.069444444445</v>
      </c>
      <c r="E743" s="96">
        <v>1.3703703703703704E-2</v>
      </c>
      <c r="F743" s="41">
        <v>0.9</v>
      </c>
      <c r="G743" s="41">
        <v>1</v>
      </c>
      <c r="H743" s="97">
        <v>7.2708333333139308E-2</v>
      </c>
      <c r="I743" s="98" t="s">
        <v>995</v>
      </c>
      <c r="J743" s="99">
        <v>104.7</v>
      </c>
      <c r="K743" s="100">
        <v>40516.069444444445</v>
      </c>
      <c r="L743" s="46">
        <v>66.2</v>
      </c>
      <c r="M743" s="101">
        <v>38690.078472222223</v>
      </c>
      <c r="N743" s="102">
        <v>-31</v>
      </c>
      <c r="O743" s="46">
        <v>66.2</v>
      </c>
      <c r="P743" s="57">
        <v>-31</v>
      </c>
      <c r="Q743" s="50">
        <v>1.7450000000000001</v>
      </c>
      <c r="R743" s="103">
        <v>66.2</v>
      </c>
      <c r="S743" s="104">
        <v>127.85170042863405</v>
      </c>
      <c r="T743" s="57">
        <v>161.6</v>
      </c>
      <c r="U743" s="105"/>
      <c r="V743" s="57">
        <v>97.2</v>
      </c>
      <c r="W743" s="57">
        <f t="shared" si="258"/>
        <v>30.651700428634044</v>
      </c>
      <c r="X743" s="86">
        <f t="shared" si="259"/>
        <v>30.460600000000014</v>
      </c>
      <c r="Y743" s="86" t="str">
        <f t="shared" si="260"/>
        <v>Y</v>
      </c>
      <c r="Z743" s="44">
        <f t="shared" si="261"/>
        <v>1</v>
      </c>
      <c r="AA743" s="44" t="str">
        <f t="shared" si="262"/>
        <v>+</v>
      </c>
      <c r="AB743" s="89">
        <f t="shared" si="278"/>
        <v>66.739399999999989</v>
      </c>
      <c r="AC743" s="89">
        <f t="shared" si="278"/>
        <v>8.0959999999999965</v>
      </c>
      <c r="AD743" s="44">
        <f t="shared" si="263"/>
        <v>1</v>
      </c>
      <c r="AE743" s="44">
        <v>5.3</v>
      </c>
      <c r="AF743" s="87">
        <f t="shared" si="270"/>
        <v>0</v>
      </c>
      <c r="AG743" s="44">
        <f t="shared" si="271"/>
        <v>0</v>
      </c>
      <c r="AH743" s="90">
        <f t="shared" si="264"/>
        <v>96.851700428634047</v>
      </c>
      <c r="AI743" s="91">
        <f t="shared" si="272"/>
        <v>35.739399999999989</v>
      </c>
      <c r="AJ743" s="82">
        <f t="shared" si="265"/>
        <v>-22.904000000000003</v>
      </c>
      <c r="AK743" s="271">
        <f t="shared" si="273"/>
        <v>105</v>
      </c>
      <c r="AL743" s="271">
        <f>VLOOKUP(AK743,RevisedCalcs!$AE$65:$AJ$72,2,FALSE)</f>
        <v>105</v>
      </c>
      <c r="AM743" s="92" t="str">
        <f t="shared" si="266"/>
        <v>&lt;-20</v>
      </c>
      <c r="AN743" s="93">
        <f t="shared" si="267"/>
        <v>1</v>
      </c>
      <c r="AO743" s="93" t="str">
        <f t="shared" si="274"/>
        <v>+</v>
      </c>
      <c r="AP743" s="94" t="str">
        <f t="shared" si="268"/>
        <v/>
      </c>
      <c r="AQ743" s="54">
        <v>0</v>
      </c>
      <c r="AR743" s="214">
        <f t="shared" si="269"/>
        <v>0</v>
      </c>
      <c r="AS743" s="214">
        <f t="shared" si="275"/>
        <v>0</v>
      </c>
      <c r="AT743" s="282">
        <f t="shared" si="276"/>
        <v>19.733333333333334</v>
      </c>
      <c r="AU743" s="268">
        <f>IF(F743&gt;0,RevisedCalcs!$AB$53*F743,"")</f>
        <v>0.12550432769036071</v>
      </c>
      <c r="AV743" s="268" t="str">
        <f>IF(AU743&lt;&gt;"","",SUMIFS(RevisedCalcs!$AF$6:$BN$6,RevisedCalcs!$AF$4:$BN$4,"&lt;="&amp;AT743)/10^3*VLOOKUP(AK743,RevisedCalcs!$AE$65:$AJ$72,6,FALSE))</f>
        <v/>
      </c>
      <c r="AW743" s="270" t="str">
        <f ca="1">IF(AU743="","",IF(AR743=1,-AU743*OFFSET(RevisedCalcs!$AD$79,0,MATCH(E742*24*60,RevisedCalcs!$AE$80:$AI$80,1)),""))</f>
        <v/>
      </c>
      <c r="AX743" s="268">
        <f t="shared" ca="1" si="277"/>
        <v>0.12550432769036071</v>
      </c>
    </row>
    <row r="744" spans="1:50" x14ac:dyDescent="0.3">
      <c r="A744" s="41" t="s">
        <v>957</v>
      </c>
      <c r="B744" s="42">
        <v>48</v>
      </c>
      <c r="C744" s="68" t="s">
        <v>95</v>
      </c>
      <c r="D744" s="95">
        <v>38690.109027777777</v>
      </c>
      <c r="E744" s="96">
        <v>1.1018518518518518E-2</v>
      </c>
      <c r="F744" s="41">
        <v>6.8</v>
      </c>
      <c r="G744" s="41">
        <v>1</v>
      </c>
      <c r="H744" s="97">
        <v>2.5879629625706002E-2</v>
      </c>
      <c r="I744" s="98" t="s">
        <v>996</v>
      </c>
      <c r="J744" s="99">
        <v>37.266666666666666</v>
      </c>
      <c r="K744" s="100">
        <v>40516.109027777777</v>
      </c>
      <c r="L744" s="46">
        <v>116.6</v>
      </c>
      <c r="M744" s="101">
        <v>38690.078472222223</v>
      </c>
      <c r="N744" s="102">
        <v>-31</v>
      </c>
      <c r="O744" s="46">
        <v>116.6</v>
      </c>
      <c r="P744" s="57">
        <v>-31</v>
      </c>
      <c r="Q744" s="50">
        <v>0.62111111111111106</v>
      </c>
      <c r="R744" s="103">
        <v>116.6</v>
      </c>
      <c r="S744" s="104">
        <v>170.52028844063895</v>
      </c>
      <c r="T744" s="57">
        <v>190.4</v>
      </c>
      <c r="U744" s="105"/>
      <c r="V744" s="57">
        <v>147.6</v>
      </c>
      <c r="W744" s="57">
        <f t="shared" si="258"/>
        <v>22.920288440638956</v>
      </c>
      <c r="X744" s="86">
        <f t="shared" si="259"/>
        <v>80.860600000000005</v>
      </c>
      <c r="Y744" s="86" t="str">
        <f t="shared" si="260"/>
        <v/>
      </c>
      <c r="Z744" s="44">
        <f t="shared" si="261"/>
        <v>0</v>
      </c>
      <c r="AA744" s="44" t="str">
        <f t="shared" si="262"/>
        <v>o</v>
      </c>
      <c r="AB744" s="89">
        <f t="shared" si="278"/>
        <v>66.739399999999989</v>
      </c>
      <c r="AC744" s="89">
        <f t="shared" si="278"/>
        <v>8.0959999999999965</v>
      </c>
      <c r="AD744" s="44">
        <f t="shared" si="263"/>
        <v>1</v>
      </c>
      <c r="AE744" s="44">
        <v>5.3</v>
      </c>
      <c r="AF744" s="87">
        <f t="shared" si="270"/>
        <v>0</v>
      </c>
      <c r="AG744" s="44">
        <f t="shared" si="271"/>
        <v>0</v>
      </c>
      <c r="AH744" s="90">
        <f t="shared" si="264"/>
        <v>139.52028844063895</v>
      </c>
      <c r="AI744" s="91">
        <f t="shared" si="272"/>
        <v>35.739399999999989</v>
      </c>
      <c r="AJ744" s="82">
        <f t="shared" si="265"/>
        <v>-22.904000000000003</v>
      </c>
      <c r="AK744" s="271">
        <f t="shared" si="273"/>
        <v>103</v>
      </c>
      <c r="AL744" s="271">
        <f>VLOOKUP(AK744,RevisedCalcs!$AE$65:$AJ$72,2,FALSE)</f>
        <v>45</v>
      </c>
      <c r="AM744" s="92" t="str">
        <f t="shared" si="266"/>
        <v>&lt;-20</v>
      </c>
      <c r="AN744" s="93">
        <f t="shared" si="267"/>
        <v>0</v>
      </c>
      <c r="AO744" s="93" t="str">
        <f t="shared" si="274"/>
        <v>o</v>
      </c>
      <c r="AP744" s="94" t="str">
        <f t="shared" si="268"/>
        <v/>
      </c>
      <c r="AQ744" s="54">
        <v>0</v>
      </c>
      <c r="AR744" s="214">
        <f t="shared" si="269"/>
        <v>0</v>
      </c>
      <c r="AS744" s="214">
        <f t="shared" si="275"/>
        <v>0</v>
      </c>
      <c r="AT744" s="282">
        <f t="shared" si="276"/>
        <v>15.866666666666665</v>
      </c>
      <c r="AU744" s="268">
        <f>IF(F744&gt;0,RevisedCalcs!$AB$53*F744,"")</f>
        <v>0.94825492032716974</v>
      </c>
      <c r="AV744" s="268" t="str">
        <f>IF(AU744&lt;&gt;"","",SUMIFS(RevisedCalcs!$AF$6:$BN$6,RevisedCalcs!$AF$4:$BN$4,"&lt;="&amp;AT744)/10^3*VLOOKUP(AK744,RevisedCalcs!$AE$65:$AJ$72,6,FALSE))</f>
        <v/>
      </c>
      <c r="AW744" s="270" t="str">
        <f ca="1">IF(AU744="","",IF(AR744=1,-AU744*OFFSET(RevisedCalcs!$AD$79,0,MATCH(E743*24*60,RevisedCalcs!$AE$80:$AI$80,1)),""))</f>
        <v/>
      </c>
      <c r="AX744" s="268">
        <f t="shared" ca="1" si="277"/>
        <v>0.94825492032716974</v>
      </c>
    </row>
    <row r="745" spans="1:50" x14ac:dyDescent="0.3">
      <c r="A745" s="41" t="s">
        <v>957</v>
      </c>
      <c r="B745" s="42">
        <v>49</v>
      </c>
      <c r="C745" s="68" t="s">
        <v>97</v>
      </c>
      <c r="D745" s="95">
        <v>38690.462500000001</v>
      </c>
      <c r="E745" s="96">
        <v>2.5509259259259259E-2</v>
      </c>
      <c r="F745" s="41">
        <v>8.1999999999999993</v>
      </c>
      <c r="G745" s="41">
        <v>1</v>
      </c>
      <c r="H745" s="97">
        <v>0.34245370370626915</v>
      </c>
      <c r="I745" s="98" t="s">
        <v>997</v>
      </c>
      <c r="J745" s="99">
        <v>493.13333333333333</v>
      </c>
      <c r="K745" s="100">
        <v>40516.462500000001</v>
      </c>
      <c r="L745" s="46">
        <v>53.6</v>
      </c>
      <c r="M745" s="101">
        <v>38690.453472222223</v>
      </c>
      <c r="N745" s="102">
        <v>-31</v>
      </c>
      <c r="O745" s="46">
        <v>53.6</v>
      </c>
      <c r="P745" s="57">
        <v>-31</v>
      </c>
      <c r="Q745" s="50">
        <v>8.2188888888888894</v>
      </c>
      <c r="R745" s="103">
        <v>53.6</v>
      </c>
      <c r="S745" s="104">
        <v>44.201496735382925</v>
      </c>
      <c r="T745" s="57">
        <v>190.4</v>
      </c>
      <c r="U745" s="105"/>
      <c r="V745" s="86">
        <v>84.6</v>
      </c>
      <c r="W745" s="86">
        <f t="shared" si="258"/>
        <v>40.398503264617069</v>
      </c>
      <c r="X745" s="86">
        <f t="shared" si="259"/>
        <v>17.860600000000005</v>
      </c>
      <c r="Y745" s="86" t="str">
        <f t="shared" si="260"/>
        <v/>
      </c>
      <c r="Z745" s="88">
        <f t="shared" si="261"/>
        <v>1</v>
      </c>
      <c r="AA745" s="88" t="str">
        <f t="shared" si="262"/>
        <v>+</v>
      </c>
      <c r="AB745" s="89">
        <f t="shared" si="278"/>
        <v>66.739399999999989</v>
      </c>
      <c r="AC745" s="89">
        <f t="shared" si="278"/>
        <v>8.0959999999999965</v>
      </c>
      <c r="AD745" s="88">
        <f t="shared" si="263"/>
        <v>1</v>
      </c>
      <c r="AE745" s="88">
        <v>5.3</v>
      </c>
      <c r="AF745" s="87">
        <f t="shared" si="270"/>
        <v>1</v>
      </c>
      <c r="AG745" s="88">
        <f t="shared" si="271"/>
        <v>1</v>
      </c>
      <c r="AH745" s="90">
        <f t="shared" si="264"/>
        <v>13.201496735382925</v>
      </c>
      <c r="AI745" s="91">
        <f t="shared" si="272"/>
        <v>35.739399999999989</v>
      </c>
      <c r="AJ745" s="82">
        <f t="shared" si="265"/>
        <v>-22.904000000000003</v>
      </c>
      <c r="AK745" s="271">
        <f t="shared" si="273"/>
        <v>107</v>
      </c>
      <c r="AL745" s="271">
        <f>VLOOKUP(AK745,RevisedCalcs!$AE$65:$AJ$72,2,FALSE)</f>
        <v>540</v>
      </c>
      <c r="AM745" s="92" t="str">
        <f t="shared" si="266"/>
        <v>&lt;-20</v>
      </c>
      <c r="AN745" s="93">
        <f t="shared" si="267"/>
        <v>1</v>
      </c>
      <c r="AO745" s="93" t="str">
        <f t="shared" si="274"/>
        <v>+</v>
      </c>
      <c r="AP745" s="94" t="str">
        <f t="shared" si="268"/>
        <v/>
      </c>
      <c r="AQ745" s="54">
        <v>0</v>
      </c>
      <c r="AR745" s="214">
        <f t="shared" si="269"/>
        <v>0</v>
      </c>
      <c r="AS745" s="214">
        <f t="shared" si="275"/>
        <v>0</v>
      </c>
      <c r="AT745" s="282">
        <f t="shared" si="276"/>
        <v>36.733333333333334</v>
      </c>
      <c r="AU745" s="268">
        <f>IF(F745&gt;0,RevisedCalcs!$AB$53*F745,"")</f>
        <v>1.1434838745121751</v>
      </c>
      <c r="AV745" s="268" t="str">
        <f>IF(AU745&lt;&gt;"","",SUMIFS(RevisedCalcs!$AF$6:$BN$6,RevisedCalcs!$AF$4:$BN$4,"&lt;="&amp;AT745)/10^3*VLOOKUP(AK745,RevisedCalcs!$AE$65:$AJ$72,6,FALSE))</f>
        <v/>
      </c>
      <c r="AW745" s="270" t="str">
        <f ca="1">IF(AU745="","",IF(AR745=1,-AU745*OFFSET(RevisedCalcs!$AD$79,0,MATCH(E744*24*60,RevisedCalcs!$AE$80:$AI$80,1)),""))</f>
        <v/>
      </c>
      <c r="AX745" s="268">
        <f t="shared" ca="1" si="277"/>
        <v>1.1434838745121751</v>
      </c>
    </row>
    <row r="746" spans="1:50" x14ac:dyDescent="0.3">
      <c r="A746" s="41" t="s">
        <v>957</v>
      </c>
      <c r="B746" s="42">
        <v>50</v>
      </c>
      <c r="C746" s="68" t="s">
        <v>99</v>
      </c>
      <c r="D746" s="95">
        <v>38690.54583333333</v>
      </c>
      <c r="E746" s="96">
        <v>4.1990740740740745E-2</v>
      </c>
      <c r="F746" s="41">
        <v>11</v>
      </c>
      <c r="G746" s="41">
        <v>1</v>
      </c>
      <c r="H746" s="97">
        <v>5.7824074072414078E-2</v>
      </c>
      <c r="I746" s="98" t="s">
        <v>998</v>
      </c>
      <c r="J746" s="99">
        <v>83.266666666666666</v>
      </c>
      <c r="K746" s="100">
        <v>40516.54583333333</v>
      </c>
      <c r="L746" s="46">
        <v>95</v>
      </c>
      <c r="M746" s="101">
        <v>38690.536805555559</v>
      </c>
      <c r="N746" s="102">
        <v>-31</v>
      </c>
      <c r="O746" s="46">
        <v>95</v>
      </c>
      <c r="P746" s="57">
        <v>-31</v>
      </c>
      <c r="Q746" s="50">
        <v>1.3877777777777778</v>
      </c>
      <c r="R746" s="103">
        <v>95</v>
      </c>
      <c r="S746" s="104">
        <v>168.66495070086989</v>
      </c>
      <c r="T746" s="57">
        <v>197.6</v>
      </c>
      <c r="U746" s="105"/>
      <c r="V746" s="57">
        <v>126</v>
      </c>
      <c r="W746" s="57">
        <f t="shared" si="258"/>
        <v>42.664950700869895</v>
      </c>
      <c r="X746" s="86">
        <f t="shared" si="259"/>
        <v>59.260600000000011</v>
      </c>
      <c r="Y746" s="86" t="str">
        <f t="shared" si="260"/>
        <v/>
      </c>
      <c r="Z746" s="44">
        <f t="shared" si="261"/>
        <v>0</v>
      </c>
      <c r="AA746" s="44" t="str">
        <f t="shared" si="262"/>
        <v>o</v>
      </c>
      <c r="AB746" s="89">
        <f t="shared" si="278"/>
        <v>66.739399999999989</v>
      </c>
      <c r="AC746" s="89">
        <f t="shared" si="278"/>
        <v>8.0959999999999965</v>
      </c>
      <c r="AD746" s="44">
        <f t="shared" si="263"/>
        <v>1</v>
      </c>
      <c r="AE746" s="44">
        <v>5.3</v>
      </c>
      <c r="AF746" s="87">
        <f t="shared" si="270"/>
        <v>0</v>
      </c>
      <c r="AG746" s="44">
        <f t="shared" si="271"/>
        <v>0</v>
      </c>
      <c r="AH746" s="90">
        <f t="shared" si="264"/>
        <v>137.66495070086989</v>
      </c>
      <c r="AI746" s="91">
        <f t="shared" si="272"/>
        <v>35.739399999999989</v>
      </c>
      <c r="AJ746" s="82">
        <f t="shared" si="265"/>
        <v>-22.904000000000003</v>
      </c>
      <c r="AK746" s="271">
        <f t="shared" si="273"/>
        <v>104</v>
      </c>
      <c r="AL746" s="271">
        <f>VLOOKUP(AK746,RevisedCalcs!$AE$65:$AJ$72,2,FALSE)</f>
        <v>75</v>
      </c>
      <c r="AM746" s="92" t="str">
        <f t="shared" si="266"/>
        <v>&lt;-20</v>
      </c>
      <c r="AN746" s="93">
        <f t="shared" si="267"/>
        <v>0</v>
      </c>
      <c r="AO746" s="93" t="str">
        <f t="shared" si="274"/>
        <v>o</v>
      </c>
      <c r="AP746" s="94" t="str">
        <f t="shared" si="268"/>
        <v/>
      </c>
      <c r="AQ746" s="54">
        <v>0</v>
      </c>
      <c r="AR746" s="214">
        <f t="shared" si="269"/>
        <v>0</v>
      </c>
      <c r="AS746" s="214">
        <f t="shared" si="275"/>
        <v>0</v>
      </c>
      <c r="AT746" s="282">
        <f t="shared" si="276"/>
        <v>60.466666666666676</v>
      </c>
      <c r="AU746" s="268">
        <f>IF(F746&gt;0,RevisedCalcs!$AB$53*F746,"")</f>
        <v>1.5339417828821864</v>
      </c>
      <c r="AV746" s="268" t="str">
        <f>IF(AU746&lt;&gt;"","",SUMIFS(RevisedCalcs!$AF$6:$BN$6,RevisedCalcs!$AF$4:$BN$4,"&lt;="&amp;AT746)/10^3*VLOOKUP(AK746,RevisedCalcs!$AE$65:$AJ$72,6,FALSE))</f>
        <v/>
      </c>
      <c r="AW746" s="270" t="str">
        <f ca="1">IF(AU746="","",IF(AR746=1,-AU746*OFFSET(RevisedCalcs!$AD$79,0,MATCH(E745*24*60,RevisedCalcs!$AE$80:$AI$80,1)),""))</f>
        <v/>
      </c>
      <c r="AX746" s="268">
        <f t="shared" ca="1" si="277"/>
        <v>1.5339417828821864</v>
      </c>
    </row>
    <row r="747" spans="1:50" x14ac:dyDescent="0.3">
      <c r="A747" s="194" t="s">
        <v>957</v>
      </c>
      <c r="B747" s="205">
        <v>51</v>
      </c>
      <c r="C747" s="206" t="s">
        <v>101</v>
      </c>
      <c r="D747" s="207">
        <v>38690.736805555556</v>
      </c>
      <c r="E747" s="208">
        <v>1.269675925925926E-2</v>
      </c>
      <c r="F747" s="194">
        <v>0</v>
      </c>
      <c r="G747" s="194">
        <v>1</v>
      </c>
      <c r="H747" s="195">
        <v>0.14898148148495238</v>
      </c>
      <c r="I747" s="196" t="s">
        <v>999</v>
      </c>
      <c r="J747" s="197">
        <v>214.53333333333333</v>
      </c>
      <c r="K747" s="209">
        <v>40516.736805555556</v>
      </c>
      <c r="L747" s="199">
        <v>35.6</v>
      </c>
      <c r="M747" s="101">
        <v>38690.745138888888</v>
      </c>
      <c r="N747" s="200">
        <v>-32.1</v>
      </c>
      <c r="O747" s="199">
        <v>35.6</v>
      </c>
      <c r="P747" s="201">
        <v>-32.1</v>
      </c>
      <c r="Q747" s="202">
        <v>3.5755555555555554</v>
      </c>
      <c r="R747" s="203">
        <v>35.6</v>
      </c>
      <c r="S747" s="204">
        <v>113.95803814440097</v>
      </c>
      <c r="T747" s="201">
        <v>163.4</v>
      </c>
      <c r="U747" s="105"/>
      <c r="V747" s="57">
        <v>67.7</v>
      </c>
      <c r="W747" s="57">
        <f t="shared" si="258"/>
        <v>46.25803814440097</v>
      </c>
      <c r="X747" s="86">
        <f t="shared" si="259"/>
        <v>0.41675999999999647</v>
      </c>
      <c r="Y747" s="86" t="str">
        <f t="shared" si="260"/>
        <v/>
      </c>
      <c r="Z747" s="44">
        <f t="shared" si="261"/>
        <v>1</v>
      </c>
      <c r="AA747" s="44" t="str">
        <f t="shared" si="262"/>
        <v>+</v>
      </c>
      <c r="AB747" s="89">
        <f t="shared" ref="AB747:AC766" si="279">(AB$3+AB$4*$N747)-$N747</f>
        <v>67.283240000000006</v>
      </c>
      <c r="AC747" s="89">
        <f t="shared" si="279"/>
        <v>8.392559999999996</v>
      </c>
      <c r="AD747" s="44">
        <f t="shared" si="263"/>
        <v>1</v>
      </c>
      <c r="AE747" s="44">
        <v>5.3</v>
      </c>
      <c r="AF747" s="87">
        <f t="shared" si="270"/>
        <v>0</v>
      </c>
      <c r="AG747" s="44">
        <f t="shared" si="271"/>
        <v>0</v>
      </c>
      <c r="AH747" s="90">
        <f t="shared" si="264"/>
        <v>81.858038144400979</v>
      </c>
      <c r="AI747" s="91">
        <f t="shared" si="272"/>
        <v>35.183240000000005</v>
      </c>
      <c r="AJ747" s="82">
        <f t="shared" si="265"/>
        <v>-23.707440000000005</v>
      </c>
      <c r="AK747" s="271">
        <f t="shared" si="273"/>
        <v>106</v>
      </c>
      <c r="AL747" s="271">
        <f>VLOOKUP(AK747,RevisedCalcs!$AE$65:$AJ$72,2,FALSE)</f>
        <v>240</v>
      </c>
      <c r="AM747" s="92" t="str">
        <f t="shared" si="266"/>
        <v>&lt;-20</v>
      </c>
      <c r="AN747" s="93">
        <f t="shared" si="267"/>
        <v>1</v>
      </c>
      <c r="AO747" s="93" t="str">
        <f t="shared" si="274"/>
        <v>+</v>
      </c>
      <c r="AP747" s="94" t="str">
        <f t="shared" si="268"/>
        <v/>
      </c>
      <c r="AQ747" s="224">
        <v>1</v>
      </c>
      <c r="AR747" s="214">
        <f t="shared" si="269"/>
        <v>0</v>
      </c>
      <c r="AS747" s="214">
        <f t="shared" si="275"/>
        <v>1</v>
      </c>
      <c r="AT747" s="282">
        <f t="shared" si="276"/>
        <v>18.283333333333335</v>
      </c>
      <c r="AU747" s="268" t="str">
        <f>IF(F747&gt;0,RevisedCalcs!$AB$53*F747,"")</f>
        <v/>
      </c>
      <c r="AV747" s="268">
        <f>IF(AU747&lt;&gt;"","",SUMIFS(RevisedCalcs!$AF$6:$BN$6,RevisedCalcs!$AF$4:$BN$4,"&lt;="&amp;AT747)/10^3*VLOOKUP(AK747,RevisedCalcs!$AE$65:$AJ$72,6,FALSE))</f>
        <v>0.46748538410927876</v>
      </c>
      <c r="AW747" s="270" t="str">
        <f ca="1">IF(AU747="","",IF(AR747=1,-AU747*OFFSET(RevisedCalcs!$AD$79,0,MATCH(E746*24*60,RevisedCalcs!$AE$80:$AI$80,1)),""))</f>
        <v/>
      </c>
      <c r="AX747" s="268">
        <f t="shared" ca="1" si="277"/>
        <v>0.46748538410927876</v>
      </c>
    </row>
    <row r="748" spans="1:50" x14ac:dyDescent="0.3">
      <c r="A748" s="194" t="s">
        <v>957</v>
      </c>
      <c r="B748" s="205">
        <v>52</v>
      </c>
      <c r="C748" s="206" t="s">
        <v>103</v>
      </c>
      <c r="D748" s="207">
        <v>38690.823611111111</v>
      </c>
      <c r="E748" s="208">
        <v>1.2708333333333334E-2</v>
      </c>
      <c r="F748" s="194">
        <v>0</v>
      </c>
      <c r="G748" s="194">
        <v>1</v>
      </c>
      <c r="H748" s="195">
        <v>7.4108796296059154E-2</v>
      </c>
      <c r="I748" s="196" t="s">
        <v>1000</v>
      </c>
      <c r="J748" s="197">
        <v>106.71666666666667</v>
      </c>
      <c r="K748" s="209">
        <v>40516.823611111111</v>
      </c>
      <c r="L748" s="199">
        <v>60.8</v>
      </c>
      <c r="M748" s="101">
        <v>38690.828472222223</v>
      </c>
      <c r="N748" s="200">
        <v>-34.1</v>
      </c>
      <c r="O748" s="199">
        <v>60.8</v>
      </c>
      <c r="P748" s="201">
        <v>-34.1</v>
      </c>
      <c r="Q748" s="202">
        <v>1.7786111111111111</v>
      </c>
      <c r="R748" s="203">
        <v>60.8</v>
      </c>
      <c r="S748" s="204">
        <v>139.36044261625543</v>
      </c>
      <c r="T748" s="201">
        <v>172.4</v>
      </c>
      <c r="U748" s="105"/>
      <c r="V748" s="57">
        <v>94.9</v>
      </c>
      <c r="W748" s="57">
        <f t="shared" si="258"/>
        <v>44.46044261625542</v>
      </c>
      <c r="X748" s="86">
        <f t="shared" si="259"/>
        <v>26.627960000000002</v>
      </c>
      <c r="Y748" s="86" t="str">
        <f t="shared" si="260"/>
        <v/>
      </c>
      <c r="Z748" s="44">
        <f t="shared" si="261"/>
        <v>1</v>
      </c>
      <c r="AA748" s="44" t="str">
        <f t="shared" si="262"/>
        <v>+</v>
      </c>
      <c r="AB748" s="89">
        <f t="shared" si="279"/>
        <v>68.272040000000004</v>
      </c>
      <c r="AC748" s="89">
        <f t="shared" si="279"/>
        <v>8.931759999999997</v>
      </c>
      <c r="AD748" s="44">
        <f t="shared" si="263"/>
        <v>1</v>
      </c>
      <c r="AE748" s="44">
        <v>5.3</v>
      </c>
      <c r="AF748" s="87">
        <f t="shared" si="270"/>
        <v>0</v>
      </c>
      <c r="AG748" s="44">
        <f t="shared" si="271"/>
        <v>0</v>
      </c>
      <c r="AH748" s="90">
        <f t="shared" si="264"/>
        <v>105.26044261625543</v>
      </c>
      <c r="AI748" s="91">
        <f t="shared" si="272"/>
        <v>34.172040000000003</v>
      </c>
      <c r="AJ748" s="82">
        <f t="shared" si="265"/>
        <v>-25.168240000000004</v>
      </c>
      <c r="AK748" s="271">
        <f t="shared" si="273"/>
        <v>105</v>
      </c>
      <c r="AL748" s="271">
        <f>VLOOKUP(AK748,RevisedCalcs!$AE$65:$AJ$72,2,FALSE)</f>
        <v>105</v>
      </c>
      <c r="AM748" s="92" t="str">
        <f t="shared" si="266"/>
        <v>&lt;-20</v>
      </c>
      <c r="AN748" s="93">
        <f t="shared" si="267"/>
        <v>1</v>
      </c>
      <c r="AO748" s="93" t="str">
        <f t="shared" si="274"/>
        <v>+</v>
      </c>
      <c r="AP748" s="94" t="str">
        <f t="shared" si="268"/>
        <v/>
      </c>
      <c r="AQ748" s="224">
        <v>1</v>
      </c>
      <c r="AR748" s="214">
        <f t="shared" si="269"/>
        <v>0</v>
      </c>
      <c r="AS748" s="214">
        <f t="shared" si="275"/>
        <v>1</v>
      </c>
      <c r="AT748" s="282">
        <f t="shared" si="276"/>
        <v>18.3</v>
      </c>
      <c r="AU748" s="268" t="str">
        <f>IF(F748&gt;0,RevisedCalcs!$AB$53*F748,"")</f>
        <v/>
      </c>
      <c r="AV748" s="268">
        <f>IF(AU748&lt;&gt;"","",SUMIFS(RevisedCalcs!$AF$6:$BN$6,RevisedCalcs!$AF$4:$BN$4,"&lt;="&amp;AT748)/10^3*VLOOKUP(AK748,RevisedCalcs!$AE$65:$AJ$72,6,FALSE))</f>
        <v>0.41080118903335805</v>
      </c>
      <c r="AW748" s="270" t="str">
        <f ca="1">IF(AU748="","",IF(AR748=1,-AU748*OFFSET(RevisedCalcs!$AD$79,0,MATCH(E747*24*60,RevisedCalcs!$AE$80:$AI$80,1)),""))</f>
        <v/>
      </c>
      <c r="AX748" s="268">
        <f t="shared" ca="1" si="277"/>
        <v>0.41080118903335805</v>
      </c>
    </row>
    <row r="749" spans="1:50" x14ac:dyDescent="0.3">
      <c r="A749" s="194" t="s">
        <v>957</v>
      </c>
      <c r="B749" s="205">
        <v>53</v>
      </c>
      <c r="C749" s="206" t="s">
        <v>105</v>
      </c>
      <c r="D749" s="207">
        <v>38690.874305555553</v>
      </c>
      <c r="E749" s="208">
        <v>1.2708333333333334E-2</v>
      </c>
      <c r="F749" s="194">
        <v>0</v>
      </c>
      <c r="G749" s="194">
        <v>1</v>
      </c>
      <c r="H749" s="195">
        <v>3.7986111106874887E-2</v>
      </c>
      <c r="I749" s="196" t="s">
        <v>1001</v>
      </c>
      <c r="J749" s="197">
        <v>54.7</v>
      </c>
      <c r="K749" s="209">
        <v>40516.874305555553</v>
      </c>
      <c r="L749" s="199">
        <v>102.2</v>
      </c>
      <c r="M749" s="101">
        <v>38690.870138888888</v>
      </c>
      <c r="N749" s="200">
        <v>-32.1</v>
      </c>
      <c r="O749" s="199">
        <v>102.2</v>
      </c>
      <c r="P749" s="201">
        <v>-32.1</v>
      </c>
      <c r="Q749" s="202">
        <v>0.91166666666666674</v>
      </c>
      <c r="R749" s="203">
        <v>102.2</v>
      </c>
      <c r="S749" s="204">
        <v>171.03135568986679</v>
      </c>
      <c r="T749" s="201">
        <v>181.4</v>
      </c>
      <c r="U749" s="105"/>
      <c r="V749" s="57">
        <v>134.30000000000001</v>
      </c>
      <c r="W749" s="57">
        <f t="shared" si="258"/>
        <v>36.731355689866774</v>
      </c>
      <c r="X749" s="86">
        <f t="shared" si="259"/>
        <v>67.016760000000005</v>
      </c>
      <c r="Y749" s="86" t="str">
        <f t="shared" si="260"/>
        <v/>
      </c>
      <c r="Z749" s="44">
        <f t="shared" si="261"/>
        <v>0</v>
      </c>
      <c r="AA749" s="44" t="str">
        <f t="shared" si="262"/>
        <v>o</v>
      </c>
      <c r="AB749" s="89">
        <f t="shared" si="279"/>
        <v>67.283240000000006</v>
      </c>
      <c r="AC749" s="89">
        <f t="shared" si="279"/>
        <v>8.392559999999996</v>
      </c>
      <c r="AD749" s="44">
        <f t="shared" si="263"/>
        <v>1</v>
      </c>
      <c r="AE749" s="44">
        <v>5.3</v>
      </c>
      <c r="AF749" s="87">
        <f t="shared" si="270"/>
        <v>0</v>
      </c>
      <c r="AG749" s="44">
        <f t="shared" si="271"/>
        <v>0</v>
      </c>
      <c r="AH749" s="90">
        <f t="shared" si="264"/>
        <v>138.93135568986679</v>
      </c>
      <c r="AI749" s="91">
        <f t="shared" si="272"/>
        <v>35.183240000000005</v>
      </c>
      <c r="AJ749" s="82">
        <f t="shared" si="265"/>
        <v>-23.707440000000005</v>
      </c>
      <c r="AK749" s="271">
        <f t="shared" si="273"/>
        <v>103</v>
      </c>
      <c r="AL749" s="271">
        <f>VLOOKUP(AK749,RevisedCalcs!$AE$65:$AJ$72,2,FALSE)</f>
        <v>45</v>
      </c>
      <c r="AM749" s="92" t="str">
        <f t="shared" si="266"/>
        <v>&lt;-20</v>
      </c>
      <c r="AN749" s="93">
        <f t="shared" si="267"/>
        <v>0</v>
      </c>
      <c r="AO749" s="93" t="str">
        <f t="shared" si="274"/>
        <v>o</v>
      </c>
      <c r="AP749" s="94" t="str">
        <f t="shared" si="268"/>
        <v/>
      </c>
      <c r="AQ749" s="224">
        <v>1</v>
      </c>
      <c r="AR749" s="214">
        <f t="shared" si="269"/>
        <v>0</v>
      </c>
      <c r="AS749" s="214">
        <f t="shared" si="275"/>
        <v>0</v>
      </c>
      <c r="AT749" s="282">
        <f t="shared" si="276"/>
        <v>18.3</v>
      </c>
      <c r="AU749" s="268" t="str">
        <f>IF(F749&gt;0,RevisedCalcs!$AB$53*F749,"")</f>
        <v/>
      </c>
      <c r="AV749" s="268">
        <f>IF(AU749&lt;&gt;"","",SUMIFS(RevisedCalcs!$AF$6:$BN$6,RevisedCalcs!$AF$4:$BN$4,"&lt;="&amp;AT749)/10^3*VLOOKUP(AK749,RevisedCalcs!$AE$65:$AJ$72,6,FALSE))</f>
        <v>0.33437306084110541</v>
      </c>
      <c r="AW749" s="270" t="str">
        <f ca="1">IF(AU749="","",IF(AR749=1,-AU749*OFFSET(RevisedCalcs!$AD$79,0,MATCH(E748*24*60,RevisedCalcs!$AE$80:$AI$80,1)),""))</f>
        <v/>
      </c>
      <c r="AX749" s="268">
        <f t="shared" ca="1" si="277"/>
        <v>0.33437306084110541</v>
      </c>
    </row>
    <row r="750" spans="1:50" x14ac:dyDescent="0.3">
      <c r="A750" s="194" t="s">
        <v>957</v>
      </c>
      <c r="B750" s="205">
        <v>54</v>
      </c>
      <c r="C750" s="206" t="s">
        <v>107</v>
      </c>
      <c r="D750" s="207">
        <v>38690.888194444444</v>
      </c>
      <c r="E750" s="208">
        <v>1.269675925925926E-2</v>
      </c>
      <c r="F750" s="194">
        <v>0</v>
      </c>
      <c r="G750" s="194">
        <v>1</v>
      </c>
      <c r="H750" s="195">
        <v>1.1805555550381541E-3</v>
      </c>
      <c r="I750" s="196" t="s">
        <v>1002</v>
      </c>
      <c r="J750" s="197">
        <v>1.7</v>
      </c>
      <c r="K750" s="209">
        <v>40516.888194444444</v>
      </c>
      <c r="L750" s="199">
        <v>181.4</v>
      </c>
      <c r="M750" s="101">
        <v>38690.870138888888</v>
      </c>
      <c r="N750" s="200">
        <v>-32.1</v>
      </c>
      <c r="O750" s="199">
        <v>181.4</v>
      </c>
      <c r="P750" s="201">
        <v>-32.1</v>
      </c>
      <c r="Q750" s="202">
        <v>2.8333333333333332E-2</v>
      </c>
      <c r="R750" s="203">
        <v>181.4</v>
      </c>
      <c r="S750" s="204">
        <v>212.31742235934939</v>
      </c>
      <c r="T750" s="201">
        <v>194</v>
      </c>
      <c r="U750" s="105"/>
      <c r="V750" s="57">
        <v>213.5</v>
      </c>
      <c r="W750" s="57">
        <f t="shared" si="258"/>
        <v>1.1825776406506066</v>
      </c>
      <c r="X750" s="86">
        <f t="shared" si="259"/>
        <v>146.21675999999999</v>
      </c>
      <c r="Y750" s="86" t="str">
        <f t="shared" si="260"/>
        <v/>
      </c>
      <c r="Z750" s="44">
        <f t="shared" si="261"/>
        <v>0</v>
      </c>
      <c r="AA750" s="44" t="str">
        <f t="shared" si="262"/>
        <v>o</v>
      </c>
      <c r="AB750" s="89">
        <f t="shared" si="279"/>
        <v>67.283240000000006</v>
      </c>
      <c r="AC750" s="89">
        <f t="shared" si="279"/>
        <v>8.392559999999996</v>
      </c>
      <c r="AD750" s="44">
        <f t="shared" si="263"/>
        <v>1</v>
      </c>
      <c r="AE750" s="44">
        <v>5.3</v>
      </c>
      <c r="AF750" s="87">
        <f t="shared" si="270"/>
        <v>0</v>
      </c>
      <c r="AG750" s="44">
        <f t="shared" si="271"/>
        <v>0</v>
      </c>
      <c r="AH750" s="90">
        <f t="shared" si="264"/>
        <v>180.2174223593494</v>
      </c>
      <c r="AI750" s="91">
        <f t="shared" si="272"/>
        <v>35.183240000000005</v>
      </c>
      <c r="AJ750" s="82">
        <f t="shared" si="265"/>
        <v>-23.707440000000005</v>
      </c>
      <c r="AK750" s="271">
        <f t="shared" si="273"/>
        <v>101</v>
      </c>
      <c r="AL750" s="271">
        <f>VLOOKUP(AK750,RevisedCalcs!$AE$65:$AJ$72,2,FALSE)</f>
        <v>3</v>
      </c>
      <c r="AM750" s="92" t="str">
        <f t="shared" si="266"/>
        <v>&lt;-20</v>
      </c>
      <c r="AN750" s="93">
        <f t="shared" si="267"/>
        <v>0</v>
      </c>
      <c r="AO750" s="93" t="str">
        <f t="shared" si="274"/>
        <v>o</v>
      </c>
      <c r="AP750" s="94" t="str">
        <f t="shared" si="268"/>
        <v/>
      </c>
      <c r="AQ750" s="224">
        <v>1</v>
      </c>
      <c r="AR750" s="214">
        <f t="shared" si="269"/>
        <v>1</v>
      </c>
      <c r="AS750" s="214">
        <f t="shared" si="275"/>
        <v>0</v>
      </c>
      <c r="AT750" s="282">
        <f t="shared" si="276"/>
        <v>18.283333333333335</v>
      </c>
      <c r="AU750" s="268" t="str">
        <f>IF(F750&gt;0,RevisedCalcs!$AB$53*F750,"")</f>
        <v/>
      </c>
      <c r="AV750" s="268">
        <f>IF(AU750&lt;&gt;"","",SUMIFS(RevisedCalcs!$AF$6:$BN$6,RevisedCalcs!$AF$4:$BN$4,"&lt;="&amp;AT750)/10^3*VLOOKUP(AK750,RevisedCalcs!$AE$65:$AJ$72,6,FALSE))</f>
        <v>3.2481954481707376E-2</v>
      </c>
      <c r="AW750" s="270" t="str">
        <f ca="1">IF(AU750="","",IF(AR750=1,-AU750*OFFSET(RevisedCalcs!$AD$79,0,MATCH(E749*24*60,RevisedCalcs!$AE$80:$AI$80,1)),""))</f>
        <v/>
      </c>
      <c r="AX750" s="268">
        <f t="shared" ca="1" si="277"/>
        <v>3.2481954481707376E-2</v>
      </c>
    </row>
    <row r="751" spans="1:50" x14ac:dyDescent="0.3">
      <c r="A751" s="194" t="s">
        <v>957</v>
      </c>
      <c r="B751" s="205">
        <v>55</v>
      </c>
      <c r="C751" s="206" t="s">
        <v>109</v>
      </c>
      <c r="D751" s="207">
        <v>38691.277777777781</v>
      </c>
      <c r="E751" s="208">
        <v>1.2708333333333334E-2</v>
      </c>
      <c r="F751" s="194">
        <v>0</v>
      </c>
      <c r="G751" s="194">
        <v>2</v>
      </c>
      <c r="H751" s="195">
        <v>0.37688657407852588</v>
      </c>
      <c r="I751" s="196" t="s">
        <v>1003</v>
      </c>
      <c r="J751" s="197">
        <v>542.7166666666667</v>
      </c>
      <c r="K751" s="209">
        <v>40517.277777777781</v>
      </c>
      <c r="L751" s="199">
        <v>60.8</v>
      </c>
      <c r="M751" s="101">
        <v>38691.286805555559</v>
      </c>
      <c r="N751" s="200">
        <v>-6</v>
      </c>
      <c r="O751" s="199">
        <v>60.8</v>
      </c>
      <c r="P751" s="201">
        <v>-6</v>
      </c>
      <c r="Q751" s="202">
        <v>9.0452777777777786</v>
      </c>
      <c r="R751" s="203">
        <v>60.8</v>
      </c>
      <c r="S751" s="204">
        <v>33.957223184756138</v>
      </c>
      <c r="T751" s="201">
        <v>176</v>
      </c>
      <c r="U751" s="105"/>
      <c r="V751" s="86">
        <v>66.8</v>
      </c>
      <c r="W751" s="86">
        <f t="shared" si="258"/>
        <v>32.842776815243859</v>
      </c>
      <c r="X751" s="86">
        <f t="shared" si="259"/>
        <v>12.4206</v>
      </c>
      <c r="Y751" s="86" t="str">
        <f t="shared" si="260"/>
        <v>Y</v>
      </c>
      <c r="Z751" s="88">
        <f t="shared" si="261"/>
        <v>1</v>
      </c>
      <c r="AA751" s="88" t="str">
        <f t="shared" si="262"/>
        <v>+</v>
      </c>
      <c r="AB751" s="89">
        <f t="shared" si="279"/>
        <v>54.379399999999997</v>
      </c>
      <c r="AC751" s="89">
        <f t="shared" si="279"/>
        <v>1.3559999999999999</v>
      </c>
      <c r="AD751" s="88">
        <f t="shared" si="263"/>
        <v>1</v>
      </c>
      <c r="AE751" s="88">
        <v>5.3</v>
      </c>
      <c r="AF751" s="87">
        <f t="shared" si="270"/>
        <v>1</v>
      </c>
      <c r="AG751" s="88">
        <f t="shared" si="271"/>
        <v>1</v>
      </c>
      <c r="AH751" s="90">
        <f t="shared" si="264"/>
        <v>27.957223184756138</v>
      </c>
      <c r="AI751" s="91">
        <f t="shared" si="272"/>
        <v>48.379399999999997</v>
      </c>
      <c r="AJ751" s="82">
        <f t="shared" si="265"/>
        <v>-4.6440000000000001</v>
      </c>
      <c r="AK751" s="271">
        <f t="shared" si="273"/>
        <v>107</v>
      </c>
      <c r="AL751" s="271">
        <f>VLOOKUP(AK751,RevisedCalcs!$AE$65:$AJ$72,2,FALSE)</f>
        <v>540</v>
      </c>
      <c r="AM751" s="92" t="str">
        <f t="shared" si="266"/>
        <v>-10 to 0</v>
      </c>
      <c r="AN751" s="93">
        <f t="shared" si="267"/>
        <v>1</v>
      </c>
      <c r="AO751" s="93" t="str">
        <f t="shared" si="274"/>
        <v>+</v>
      </c>
      <c r="AP751" s="94" t="str">
        <f t="shared" si="268"/>
        <v/>
      </c>
      <c r="AQ751" s="224">
        <v>1</v>
      </c>
      <c r="AR751" s="214">
        <f t="shared" si="269"/>
        <v>0</v>
      </c>
      <c r="AS751" s="214">
        <f t="shared" si="275"/>
        <v>1</v>
      </c>
      <c r="AT751" s="282">
        <f t="shared" si="276"/>
        <v>18.3</v>
      </c>
      <c r="AU751" s="268" t="str">
        <f>IF(F751&gt;0,RevisedCalcs!$AB$53*F751,"")</f>
        <v/>
      </c>
      <c r="AV751" s="268">
        <f>IF(AU751&lt;&gt;"","",SUMIFS(RevisedCalcs!$AF$6:$BN$6,RevisedCalcs!$AF$4:$BN$4,"&lt;="&amp;AT751)/10^3*VLOOKUP(AK751,RevisedCalcs!$AE$65:$AJ$72,6,FALSE))</f>
        <v>0.57894307105631393</v>
      </c>
      <c r="AW751" s="270" t="str">
        <f ca="1">IF(AU751="","",IF(AR751=1,-AU751*OFFSET(RevisedCalcs!$AD$79,0,MATCH(E750*24*60,RevisedCalcs!$AE$80:$AI$80,1)),""))</f>
        <v/>
      </c>
      <c r="AX751" s="268">
        <f t="shared" ca="1" si="277"/>
        <v>0.57894307105631393</v>
      </c>
    </row>
    <row r="752" spans="1:50" x14ac:dyDescent="0.3">
      <c r="A752" s="194" t="s">
        <v>957</v>
      </c>
      <c r="B752" s="205">
        <v>56</v>
      </c>
      <c r="C752" s="206" t="s">
        <v>111</v>
      </c>
      <c r="D752" s="207">
        <v>38691.293055555558</v>
      </c>
      <c r="E752" s="208">
        <v>1.269675925925926E-2</v>
      </c>
      <c r="F752" s="194">
        <v>0</v>
      </c>
      <c r="G752" s="194">
        <v>2</v>
      </c>
      <c r="H752" s="195">
        <v>2.5694444411783479E-3</v>
      </c>
      <c r="I752" s="196" t="s">
        <v>1004</v>
      </c>
      <c r="J752" s="197">
        <v>3.7</v>
      </c>
      <c r="K752" s="209">
        <v>40517.293055555558</v>
      </c>
      <c r="L752" s="199">
        <v>174.2</v>
      </c>
      <c r="M752" s="101">
        <v>38691.286805555559</v>
      </c>
      <c r="N752" s="200">
        <v>-6</v>
      </c>
      <c r="O752" s="199">
        <v>174.2</v>
      </c>
      <c r="P752" s="201">
        <v>-6</v>
      </c>
      <c r="Q752" s="202">
        <v>6.1666666666666668E-2</v>
      </c>
      <c r="R752" s="203">
        <v>174.2</v>
      </c>
      <c r="S752" s="204">
        <v>179.81304879835793</v>
      </c>
      <c r="T752" s="201">
        <v>192.2</v>
      </c>
      <c r="U752" s="105"/>
      <c r="V752" s="57">
        <v>180.2</v>
      </c>
      <c r="W752" s="57">
        <f t="shared" si="258"/>
        <v>0.38695120164206287</v>
      </c>
      <c r="X752" s="86">
        <f t="shared" si="259"/>
        <v>125.82059999999998</v>
      </c>
      <c r="Y752" s="86" t="str">
        <f t="shared" si="260"/>
        <v/>
      </c>
      <c r="Z752" s="44">
        <f t="shared" si="261"/>
        <v>0</v>
      </c>
      <c r="AA752" s="44" t="str">
        <f t="shared" si="262"/>
        <v>o</v>
      </c>
      <c r="AB752" s="89">
        <f t="shared" si="279"/>
        <v>54.379399999999997</v>
      </c>
      <c r="AC752" s="89">
        <f t="shared" si="279"/>
        <v>1.3559999999999999</v>
      </c>
      <c r="AD752" s="44">
        <f t="shared" si="263"/>
        <v>1</v>
      </c>
      <c r="AE752" s="44">
        <v>5.3</v>
      </c>
      <c r="AF752" s="87">
        <f t="shared" si="270"/>
        <v>0</v>
      </c>
      <c r="AG752" s="44">
        <f t="shared" si="271"/>
        <v>0</v>
      </c>
      <c r="AH752" s="90">
        <f t="shared" si="264"/>
        <v>173.81304879835793</v>
      </c>
      <c r="AI752" s="91">
        <f t="shared" si="272"/>
        <v>48.379399999999997</v>
      </c>
      <c r="AJ752" s="82">
        <f t="shared" si="265"/>
        <v>-4.6440000000000001</v>
      </c>
      <c r="AK752" s="271">
        <f t="shared" si="273"/>
        <v>101</v>
      </c>
      <c r="AL752" s="271">
        <f>VLOOKUP(AK752,RevisedCalcs!$AE$65:$AJ$72,2,FALSE)</f>
        <v>3</v>
      </c>
      <c r="AM752" s="92" t="str">
        <f t="shared" si="266"/>
        <v>-10 to 0</v>
      </c>
      <c r="AN752" s="93">
        <f t="shared" si="267"/>
        <v>0</v>
      </c>
      <c r="AO752" s="93" t="str">
        <f t="shared" si="274"/>
        <v>o</v>
      </c>
      <c r="AP752" s="94" t="str">
        <f t="shared" si="268"/>
        <v/>
      </c>
      <c r="AQ752" s="224">
        <v>1</v>
      </c>
      <c r="AR752" s="214">
        <f t="shared" si="269"/>
        <v>1</v>
      </c>
      <c r="AS752" s="214">
        <f t="shared" si="275"/>
        <v>0</v>
      </c>
      <c r="AT752" s="282">
        <f t="shared" si="276"/>
        <v>18.283333333333335</v>
      </c>
      <c r="AU752" s="268" t="str">
        <f>IF(F752&gt;0,RevisedCalcs!$AB$53*F752,"")</f>
        <v/>
      </c>
      <c r="AV752" s="268">
        <f>IF(AU752&lt;&gt;"","",SUMIFS(RevisedCalcs!$AF$6:$BN$6,RevisedCalcs!$AF$4:$BN$4,"&lt;="&amp;AT752)/10^3*VLOOKUP(AK752,RevisedCalcs!$AE$65:$AJ$72,6,FALSE))</f>
        <v>3.2481954481707376E-2</v>
      </c>
      <c r="AW752" s="270" t="str">
        <f ca="1">IF(AU752="","",IF(AR752=1,-AU752*OFFSET(RevisedCalcs!$AD$79,0,MATCH(E751*24*60,RevisedCalcs!$AE$80:$AI$80,1)),""))</f>
        <v/>
      </c>
      <c r="AX752" s="268">
        <f t="shared" ca="1" si="277"/>
        <v>3.2481954481707376E-2</v>
      </c>
    </row>
    <row r="753" spans="1:50" x14ac:dyDescent="0.3">
      <c r="A753" s="41" t="s">
        <v>957</v>
      </c>
      <c r="B753" s="42">
        <v>57</v>
      </c>
      <c r="C753" s="68" t="s">
        <v>113</v>
      </c>
      <c r="D753" s="95">
        <v>38691.310416666667</v>
      </c>
      <c r="E753" s="96">
        <v>8.9583333333333338E-3</v>
      </c>
      <c r="F753" s="41">
        <v>4.5999999999999996</v>
      </c>
      <c r="G753" s="41">
        <v>2</v>
      </c>
      <c r="H753" s="97">
        <v>4.6643518508062698E-3</v>
      </c>
      <c r="I753" s="98" t="s">
        <v>1005</v>
      </c>
      <c r="J753" s="99">
        <v>6.7166666666666668</v>
      </c>
      <c r="K753" s="100">
        <v>40517.310416666667</v>
      </c>
      <c r="L753" s="46">
        <v>186.8</v>
      </c>
      <c r="M753" s="101">
        <v>38691.328472222223</v>
      </c>
      <c r="N753" s="102">
        <v>-5.0999999999999996</v>
      </c>
      <c r="O753" s="46">
        <v>186.8</v>
      </c>
      <c r="P753" s="57">
        <v>-5.0999999999999996</v>
      </c>
      <c r="Q753" s="50">
        <v>0.11194444444444444</v>
      </c>
      <c r="R753" s="103">
        <v>186.8</v>
      </c>
      <c r="S753" s="104">
        <v>193.0173492976667</v>
      </c>
      <c r="T753" s="57">
        <v>197.6</v>
      </c>
      <c r="U753" s="105"/>
      <c r="V753" s="57">
        <v>191.9</v>
      </c>
      <c r="W753" s="57">
        <f t="shared" si="258"/>
        <v>1.1173492976666921</v>
      </c>
      <c r="X753" s="86">
        <f t="shared" si="259"/>
        <v>137.96556000000001</v>
      </c>
      <c r="Y753" s="86" t="str">
        <f t="shared" si="260"/>
        <v/>
      </c>
      <c r="Z753" s="44">
        <f t="shared" si="261"/>
        <v>0</v>
      </c>
      <c r="AA753" s="44" t="str">
        <f t="shared" si="262"/>
        <v>o</v>
      </c>
      <c r="AB753" s="89">
        <f t="shared" si="279"/>
        <v>53.934439999999995</v>
      </c>
      <c r="AC753" s="89">
        <f t="shared" si="279"/>
        <v>1.1133599999999997</v>
      </c>
      <c r="AD753" s="44">
        <f t="shared" si="263"/>
        <v>1</v>
      </c>
      <c r="AE753" s="44">
        <v>5.3</v>
      </c>
      <c r="AF753" s="87">
        <f t="shared" si="270"/>
        <v>0</v>
      </c>
      <c r="AG753" s="44">
        <f t="shared" si="271"/>
        <v>0</v>
      </c>
      <c r="AH753" s="90">
        <f t="shared" si="264"/>
        <v>187.9173492976667</v>
      </c>
      <c r="AI753" s="91">
        <f t="shared" si="272"/>
        <v>48.834439999999994</v>
      </c>
      <c r="AJ753" s="82">
        <f t="shared" si="265"/>
        <v>-3.98664</v>
      </c>
      <c r="AK753" s="271">
        <f t="shared" si="273"/>
        <v>102</v>
      </c>
      <c r="AL753" s="271">
        <f>VLOOKUP(AK753,RevisedCalcs!$AE$65:$AJ$72,2,FALSE)</f>
        <v>18</v>
      </c>
      <c r="AM753" s="92" t="str">
        <f t="shared" si="266"/>
        <v>-10 to 0</v>
      </c>
      <c r="AN753" s="93">
        <f t="shared" si="267"/>
        <v>0</v>
      </c>
      <c r="AO753" s="93" t="str">
        <f t="shared" si="274"/>
        <v>o</v>
      </c>
      <c r="AP753" s="94" t="str">
        <f t="shared" si="268"/>
        <v/>
      </c>
      <c r="AQ753" s="54">
        <v>0</v>
      </c>
      <c r="AR753" s="214">
        <f t="shared" si="269"/>
        <v>1</v>
      </c>
      <c r="AS753" s="214">
        <f t="shared" si="275"/>
        <v>0</v>
      </c>
      <c r="AT753" s="282">
        <f t="shared" si="276"/>
        <v>12.900000000000002</v>
      </c>
      <c r="AU753" s="268">
        <f>IF(F753&gt;0,RevisedCalcs!$AB$53*F753,"")</f>
        <v>0.64146656375073241</v>
      </c>
      <c r="AV753" s="268" t="str">
        <f>IF(AU753&lt;&gt;"","",SUMIFS(RevisedCalcs!$AF$6:$BN$6,RevisedCalcs!$AF$4:$BN$4,"&lt;="&amp;AT753)/10^3*VLOOKUP(AK753,RevisedCalcs!$AE$65:$AJ$72,6,FALSE))</f>
        <v/>
      </c>
      <c r="AW753" s="270">
        <f ca="1">IF(AU753="","",IF(AR753=1,-AU753*OFFSET(RevisedCalcs!$AD$79,0,MATCH(E752*24*60,RevisedCalcs!$AE$80:$AI$80,1)),""))</f>
        <v>-0.23824398052296952</v>
      </c>
      <c r="AX753" s="268">
        <f t="shared" ca="1" si="277"/>
        <v>0.40322258322776289</v>
      </c>
    </row>
    <row r="754" spans="1:50" x14ac:dyDescent="0.3">
      <c r="A754" s="194" t="s">
        <v>957</v>
      </c>
      <c r="B754" s="205">
        <v>58</v>
      </c>
      <c r="C754" s="206" t="s">
        <v>115</v>
      </c>
      <c r="D754" s="207">
        <v>38691.331944444442</v>
      </c>
      <c r="E754" s="208">
        <v>1.269675925925926E-2</v>
      </c>
      <c r="F754" s="194">
        <v>0</v>
      </c>
      <c r="G754" s="194">
        <v>2</v>
      </c>
      <c r="H754" s="195">
        <v>1.2569444443215616E-2</v>
      </c>
      <c r="I754" s="196" t="s">
        <v>1006</v>
      </c>
      <c r="J754" s="197">
        <v>18.100000000000001</v>
      </c>
      <c r="K754" s="209">
        <v>40517.331944444442</v>
      </c>
      <c r="L754" s="199">
        <v>176</v>
      </c>
      <c r="M754" s="101">
        <v>38691.328472222223</v>
      </c>
      <c r="N754" s="200">
        <v>-5.0999999999999996</v>
      </c>
      <c r="O754" s="199">
        <v>176</v>
      </c>
      <c r="P754" s="201">
        <v>-5.0999999999999996</v>
      </c>
      <c r="Q754" s="202">
        <v>0.30166666666666669</v>
      </c>
      <c r="R754" s="203">
        <v>176</v>
      </c>
      <c r="S754" s="204">
        <v>191.06028435512039</v>
      </c>
      <c r="T754" s="201">
        <v>194</v>
      </c>
      <c r="U754" s="105"/>
      <c r="V754" s="57">
        <v>181.1</v>
      </c>
      <c r="W754" s="57">
        <f t="shared" si="258"/>
        <v>9.9602843551203932</v>
      </c>
      <c r="X754" s="86">
        <f t="shared" si="259"/>
        <v>127.16556</v>
      </c>
      <c r="Y754" s="86" t="str">
        <f t="shared" si="260"/>
        <v/>
      </c>
      <c r="Z754" s="44">
        <f t="shared" si="261"/>
        <v>0</v>
      </c>
      <c r="AA754" s="44" t="str">
        <f t="shared" si="262"/>
        <v>o</v>
      </c>
      <c r="AB754" s="89">
        <f t="shared" si="279"/>
        <v>53.934439999999995</v>
      </c>
      <c r="AC754" s="89">
        <f t="shared" si="279"/>
        <v>1.1133599999999997</v>
      </c>
      <c r="AD754" s="44">
        <f t="shared" si="263"/>
        <v>1</v>
      </c>
      <c r="AE754" s="44">
        <v>5.3</v>
      </c>
      <c r="AF754" s="87">
        <f t="shared" si="270"/>
        <v>0</v>
      </c>
      <c r="AG754" s="44">
        <f t="shared" si="271"/>
        <v>0</v>
      </c>
      <c r="AH754" s="90">
        <f t="shared" si="264"/>
        <v>185.96028435512039</v>
      </c>
      <c r="AI754" s="91">
        <f t="shared" si="272"/>
        <v>48.834439999999994</v>
      </c>
      <c r="AJ754" s="82">
        <f t="shared" si="265"/>
        <v>-3.98664</v>
      </c>
      <c r="AK754" s="271">
        <f t="shared" si="273"/>
        <v>102</v>
      </c>
      <c r="AL754" s="271">
        <f>VLOOKUP(AK754,RevisedCalcs!$AE$65:$AJ$72,2,FALSE)</f>
        <v>18</v>
      </c>
      <c r="AM754" s="92" t="str">
        <f t="shared" si="266"/>
        <v>-10 to 0</v>
      </c>
      <c r="AN754" s="93">
        <f t="shared" si="267"/>
        <v>0</v>
      </c>
      <c r="AO754" s="93" t="str">
        <f t="shared" si="274"/>
        <v>o</v>
      </c>
      <c r="AP754" s="94" t="str">
        <f t="shared" si="268"/>
        <v/>
      </c>
      <c r="AQ754" s="224">
        <v>1</v>
      </c>
      <c r="AR754" s="214">
        <f t="shared" si="269"/>
        <v>0</v>
      </c>
      <c r="AS754" s="214">
        <f t="shared" si="275"/>
        <v>0</v>
      </c>
      <c r="AT754" s="282">
        <f t="shared" si="276"/>
        <v>18.283333333333335</v>
      </c>
      <c r="AU754" s="268" t="str">
        <f>IF(F754&gt;0,RevisedCalcs!$AB$53*F754,"")</f>
        <v/>
      </c>
      <c r="AV754" s="268">
        <f>IF(AU754&lt;&gt;"","",SUMIFS(RevisedCalcs!$AF$6:$BN$6,RevisedCalcs!$AF$4:$BN$4,"&lt;="&amp;AT754)/10^3*VLOOKUP(AK754,RevisedCalcs!$AE$65:$AJ$72,6,FALSE))</f>
        <v>0.17132638736429973</v>
      </c>
      <c r="AW754" s="270" t="str">
        <f ca="1">IF(AU754="","",IF(AR754=1,-AU754*OFFSET(RevisedCalcs!$AD$79,0,MATCH(E753*24*60,RevisedCalcs!$AE$80:$AI$80,1)),""))</f>
        <v/>
      </c>
      <c r="AX754" s="268">
        <f t="shared" ca="1" si="277"/>
        <v>0.17132638736429973</v>
      </c>
    </row>
    <row r="755" spans="1:50" x14ac:dyDescent="0.3">
      <c r="A755" s="41" t="s">
        <v>957</v>
      </c>
      <c r="B755" s="42">
        <v>59</v>
      </c>
      <c r="C755" s="68" t="s">
        <v>117</v>
      </c>
      <c r="D755" s="95">
        <v>38691.345833333333</v>
      </c>
      <c r="E755" s="96">
        <v>1.1064814814814814E-2</v>
      </c>
      <c r="F755" s="41">
        <v>3.1</v>
      </c>
      <c r="G755" s="41">
        <v>2</v>
      </c>
      <c r="H755" s="97">
        <v>1.1921296318178065E-3</v>
      </c>
      <c r="I755" s="98" t="s">
        <v>450</v>
      </c>
      <c r="J755" s="99">
        <v>1.7166666666666668</v>
      </c>
      <c r="K755" s="100">
        <v>40517.345833333333</v>
      </c>
      <c r="L755" s="46">
        <v>195.8</v>
      </c>
      <c r="M755" s="101">
        <v>38691.328472222223</v>
      </c>
      <c r="N755" s="102">
        <v>-5.0999999999999996</v>
      </c>
      <c r="O755" s="46">
        <v>195.8</v>
      </c>
      <c r="P755" s="57">
        <v>-5.0999999999999996</v>
      </c>
      <c r="Q755" s="50">
        <v>2.8611111111111111E-2</v>
      </c>
      <c r="R755" s="103">
        <v>195.8</v>
      </c>
      <c r="S755" s="104">
        <v>197.98640240771365</v>
      </c>
      <c r="T755" s="57">
        <v>197.6</v>
      </c>
      <c r="U755" s="105"/>
      <c r="V755" s="57">
        <v>200.9</v>
      </c>
      <c r="W755" s="57">
        <f t="shared" si="258"/>
        <v>2.9135975922863508</v>
      </c>
      <c r="X755" s="86">
        <f t="shared" si="259"/>
        <v>146.96556000000001</v>
      </c>
      <c r="Y755" s="86" t="str">
        <f t="shared" si="260"/>
        <v/>
      </c>
      <c r="Z755" s="44">
        <f t="shared" si="261"/>
        <v>0</v>
      </c>
      <c r="AA755" s="44" t="str">
        <f t="shared" si="262"/>
        <v>o</v>
      </c>
      <c r="AB755" s="89">
        <f t="shared" si="279"/>
        <v>53.934439999999995</v>
      </c>
      <c r="AC755" s="89">
        <f t="shared" si="279"/>
        <v>1.1133599999999997</v>
      </c>
      <c r="AD755" s="44">
        <f t="shared" si="263"/>
        <v>1</v>
      </c>
      <c r="AE755" s="44">
        <v>5.3</v>
      </c>
      <c r="AF755" s="87">
        <f t="shared" si="270"/>
        <v>0</v>
      </c>
      <c r="AG755" s="44">
        <f t="shared" si="271"/>
        <v>0</v>
      </c>
      <c r="AH755" s="90">
        <f t="shared" si="264"/>
        <v>192.88640240771366</v>
      </c>
      <c r="AI755" s="91">
        <f t="shared" si="272"/>
        <v>48.834439999999994</v>
      </c>
      <c r="AJ755" s="82">
        <f t="shared" si="265"/>
        <v>-3.98664</v>
      </c>
      <c r="AK755" s="271">
        <f t="shared" si="273"/>
        <v>101</v>
      </c>
      <c r="AL755" s="271">
        <f>VLOOKUP(AK755,RevisedCalcs!$AE$65:$AJ$72,2,FALSE)</f>
        <v>3</v>
      </c>
      <c r="AM755" s="92" t="str">
        <f t="shared" si="266"/>
        <v>-10 to 0</v>
      </c>
      <c r="AN755" s="93">
        <f t="shared" si="267"/>
        <v>0</v>
      </c>
      <c r="AO755" s="93" t="str">
        <f t="shared" si="274"/>
        <v>o</v>
      </c>
      <c r="AP755" s="94" t="str">
        <f t="shared" si="268"/>
        <v/>
      </c>
      <c r="AQ755" s="54">
        <v>0</v>
      </c>
      <c r="AR755" s="214">
        <f t="shared" si="269"/>
        <v>1</v>
      </c>
      <c r="AS755" s="214">
        <f t="shared" si="275"/>
        <v>0</v>
      </c>
      <c r="AT755" s="282">
        <f t="shared" si="276"/>
        <v>15.933333333333334</v>
      </c>
      <c r="AU755" s="268">
        <f>IF(F755&gt;0,RevisedCalcs!$AB$53*F755,"")</f>
        <v>0.43229268426679801</v>
      </c>
      <c r="AV755" s="268" t="str">
        <f>IF(AU755&lt;&gt;"","",SUMIFS(RevisedCalcs!$AF$6:$BN$6,RevisedCalcs!$AF$4:$BN$4,"&lt;="&amp;AT755)/10^3*VLOOKUP(AK755,RevisedCalcs!$AE$65:$AJ$72,6,FALSE))</f>
        <v/>
      </c>
      <c r="AW755" s="270">
        <f ca="1">IF(AU755="","",IF(AR755=1,-AU755*OFFSET(RevisedCalcs!$AD$79,0,MATCH(E754*24*60,RevisedCalcs!$AE$80:$AI$80,1)),""))</f>
        <v>-0.16055572600460993</v>
      </c>
      <c r="AX755" s="268">
        <f t="shared" ca="1" si="277"/>
        <v>0.27173695826218808</v>
      </c>
    </row>
    <row r="756" spans="1:50" x14ac:dyDescent="0.3">
      <c r="A756" s="41" t="s">
        <v>957</v>
      </c>
      <c r="B756" s="42">
        <v>60</v>
      </c>
      <c r="C756" s="68" t="s">
        <v>119</v>
      </c>
      <c r="D756" s="95">
        <v>38691.46875</v>
      </c>
      <c r="E756" s="96">
        <v>1.037037037037037E-2</v>
      </c>
      <c r="F756" s="41">
        <v>2.9</v>
      </c>
      <c r="G756" s="41">
        <v>2</v>
      </c>
      <c r="H756" s="97">
        <v>0.111851851848769</v>
      </c>
      <c r="I756" s="98" t="s">
        <v>1007</v>
      </c>
      <c r="J756" s="99">
        <v>161.06666666666666</v>
      </c>
      <c r="K756" s="100">
        <v>40517.46875</v>
      </c>
      <c r="L756" s="46">
        <v>75.2</v>
      </c>
      <c r="M756" s="101">
        <v>38691.453472222223</v>
      </c>
      <c r="N756" s="102">
        <v>-9</v>
      </c>
      <c r="O756" s="46">
        <v>75.2</v>
      </c>
      <c r="P756" s="57">
        <v>-9</v>
      </c>
      <c r="Q756" s="50">
        <v>2.6844444444444444</v>
      </c>
      <c r="R756" s="103">
        <v>75.2</v>
      </c>
      <c r="S756" s="104">
        <v>122.06237026559573</v>
      </c>
      <c r="T756" s="57">
        <v>179.6</v>
      </c>
      <c r="U756" s="105"/>
      <c r="V756" s="57">
        <v>84.2</v>
      </c>
      <c r="W756" s="57">
        <f t="shared" si="258"/>
        <v>37.862370265595729</v>
      </c>
      <c r="X756" s="86">
        <f t="shared" si="259"/>
        <v>28.337400000000009</v>
      </c>
      <c r="Y756" s="86" t="str">
        <f t="shared" si="260"/>
        <v/>
      </c>
      <c r="Z756" s="44">
        <f t="shared" si="261"/>
        <v>1</v>
      </c>
      <c r="AA756" s="44" t="str">
        <f t="shared" si="262"/>
        <v>+</v>
      </c>
      <c r="AB756" s="89">
        <f t="shared" si="279"/>
        <v>55.862599999999993</v>
      </c>
      <c r="AC756" s="89">
        <f t="shared" si="279"/>
        <v>2.1647999999999996</v>
      </c>
      <c r="AD756" s="44">
        <f t="shared" si="263"/>
        <v>1</v>
      </c>
      <c r="AE756" s="44">
        <v>5.3</v>
      </c>
      <c r="AF756" s="87">
        <f t="shared" si="270"/>
        <v>0</v>
      </c>
      <c r="AG756" s="44">
        <f t="shared" si="271"/>
        <v>0</v>
      </c>
      <c r="AH756" s="90">
        <f t="shared" si="264"/>
        <v>113.06237026559573</v>
      </c>
      <c r="AI756" s="91">
        <f t="shared" si="272"/>
        <v>46.862599999999993</v>
      </c>
      <c r="AJ756" s="82">
        <f t="shared" si="265"/>
        <v>-6.8352000000000004</v>
      </c>
      <c r="AK756" s="271">
        <f t="shared" si="273"/>
        <v>106</v>
      </c>
      <c r="AL756" s="271">
        <f>VLOOKUP(AK756,RevisedCalcs!$AE$65:$AJ$72,2,FALSE)</f>
        <v>240</v>
      </c>
      <c r="AM756" s="92" t="str">
        <f t="shared" si="266"/>
        <v>-10 to 0</v>
      </c>
      <c r="AN756" s="93">
        <f t="shared" si="267"/>
        <v>1</v>
      </c>
      <c r="AO756" s="93" t="str">
        <f t="shared" si="274"/>
        <v>+</v>
      </c>
      <c r="AP756" s="94" t="str">
        <f t="shared" si="268"/>
        <v/>
      </c>
      <c r="AQ756" s="54">
        <v>0</v>
      </c>
      <c r="AR756" s="214">
        <f t="shared" si="269"/>
        <v>0</v>
      </c>
      <c r="AS756" s="214">
        <f t="shared" si="275"/>
        <v>0</v>
      </c>
      <c r="AT756" s="282">
        <f t="shared" si="276"/>
        <v>14.933333333333334</v>
      </c>
      <c r="AU756" s="268">
        <f>IF(F756&gt;0,RevisedCalcs!$AB$53*F756,"")</f>
        <v>0.40440283366894003</v>
      </c>
      <c r="AV756" s="268" t="str">
        <f>IF(AU756&lt;&gt;"","",SUMIFS(RevisedCalcs!$AF$6:$BN$6,RevisedCalcs!$AF$4:$BN$4,"&lt;="&amp;AT756)/10^3*VLOOKUP(AK756,RevisedCalcs!$AE$65:$AJ$72,6,FALSE))</f>
        <v/>
      </c>
      <c r="AW756" s="270" t="str">
        <f ca="1">IF(AU756="","",IF(AR756=1,-AU756*OFFSET(RevisedCalcs!$AD$79,0,MATCH(E755*24*60,RevisedCalcs!$AE$80:$AI$80,1)),""))</f>
        <v/>
      </c>
      <c r="AX756" s="268">
        <f t="shared" ca="1" si="277"/>
        <v>0.40440283366894003</v>
      </c>
    </row>
    <row r="757" spans="1:50" x14ac:dyDescent="0.3">
      <c r="A757" s="41" t="s">
        <v>957</v>
      </c>
      <c r="B757" s="42">
        <v>61</v>
      </c>
      <c r="C757" s="68" t="s">
        <v>121</v>
      </c>
      <c r="D757" s="95">
        <v>38691.484027777777</v>
      </c>
      <c r="E757" s="96">
        <v>1.1122685185185185E-2</v>
      </c>
      <c r="F757" s="41">
        <v>4.2</v>
      </c>
      <c r="G757" s="41">
        <v>2</v>
      </c>
      <c r="H757" s="97">
        <v>4.907407404971309E-3</v>
      </c>
      <c r="I757" s="98" t="s">
        <v>1008</v>
      </c>
      <c r="J757" s="99">
        <v>7.0666666666666664</v>
      </c>
      <c r="K757" s="100">
        <v>40517.484027777777</v>
      </c>
      <c r="L757" s="46">
        <v>172.4</v>
      </c>
      <c r="M757" s="101">
        <v>38691.495138888888</v>
      </c>
      <c r="N757" s="102">
        <v>-9.9</v>
      </c>
      <c r="O757" s="46">
        <v>172.4</v>
      </c>
      <c r="P757" s="57">
        <v>-9.9</v>
      </c>
      <c r="Q757" s="50">
        <v>0.11777777777777777</v>
      </c>
      <c r="R757" s="103">
        <v>172.4</v>
      </c>
      <c r="S757" s="104">
        <v>185.17477996301849</v>
      </c>
      <c r="T757" s="57">
        <v>197.6</v>
      </c>
      <c r="U757" s="105"/>
      <c r="V757" s="57">
        <v>182.3</v>
      </c>
      <c r="W757" s="57">
        <f t="shared" si="258"/>
        <v>2.8747799630184829</v>
      </c>
      <c r="X757" s="86">
        <f t="shared" si="259"/>
        <v>125.99244000000002</v>
      </c>
      <c r="Y757" s="86" t="str">
        <f t="shared" si="260"/>
        <v/>
      </c>
      <c r="Z757" s="44">
        <f t="shared" si="261"/>
        <v>0</v>
      </c>
      <c r="AA757" s="44" t="str">
        <f t="shared" si="262"/>
        <v>o</v>
      </c>
      <c r="AB757" s="89">
        <f t="shared" si="279"/>
        <v>56.307559999999995</v>
      </c>
      <c r="AC757" s="89">
        <f t="shared" si="279"/>
        <v>2.4074400000000002</v>
      </c>
      <c r="AD757" s="44">
        <f t="shared" si="263"/>
        <v>1</v>
      </c>
      <c r="AE757" s="44">
        <v>5.3</v>
      </c>
      <c r="AF757" s="87">
        <f t="shared" si="270"/>
        <v>0</v>
      </c>
      <c r="AG757" s="44">
        <f t="shared" si="271"/>
        <v>0</v>
      </c>
      <c r="AH757" s="90">
        <f t="shared" si="264"/>
        <v>175.27477996301849</v>
      </c>
      <c r="AI757" s="91">
        <f t="shared" si="272"/>
        <v>46.407559999999997</v>
      </c>
      <c r="AJ757" s="82">
        <f t="shared" si="265"/>
        <v>-7.4925600000000001</v>
      </c>
      <c r="AK757" s="271">
        <f t="shared" si="273"/>
        <v>102</v>
      </c>
      <c r="AL757" s="271">
        <f>VLOOKUP(AK757,RevisedCalcs!$AE$65:$AJ$72,2,FALSE)</f>
        <v>18</v>
      </c>
      <c r="AM757" s="92" t="str">
        <f t="shared" si="266"/>
        <v>-10 to 0</v>
      </c>
      <c r="AN757" s="93">
        <f t="shared" si="267"/>
        <v>0</v>
      </c>
      <c r="AO757" s="93" t="str">
        <f t="shared" si="274"/>
        <v>o</v>
      </c>
      <c r="AP757" s="94" t="str">
        <f t="shared" si="268"/>
        <v/>
      </c>
      <c r="AQ757" s="54">
        <v>0</v>
      </c>
      <c r="AR757" s="214">
        <f t="shared" si="269"/>
        <v>0</v>
      </c>
      <c r="AS757" s="214">
        <f t="shared" si="275"/>
        <v>0</v>
      </c>
      <c r="AT757" s="282">
        <f t="shared" si="276"/>
        <v>16.016666666666666</v>
      </c>
      <c r="AU757" s="268">
        <f>IF(F757&gt;0,RevisedCalcs!$AB$53*F757,"")</f>
        <v>0.58568686255501667</v>
      </c>
      <c r="AV757" s="268" t="str">
        <f>IF(AU757&lt;&gt;"","",SUMIFS(RevisedCalcs!$AF$6:$BN$6,RevisedCalcs!$AF$4:$BN$4,"&lt;="&amp;AT757)/10^3*VLOOKUP(AK757,RevisedCalcs!$AE$65:$AJ$72,6,FALSE))</f>
        <v/>
      </c>
      <c r="AW757" s="270" t="str">
        <f ca="1">IF(AU757="","",IF(AR757=1,-AU757*OFFSET(RevisedCalcs!$AD$79,0,MATCH(E756*24*60,RevisedCalcs!$AE$80:$AI$80,1)),""))</f>
        <v/>
      </c>
      <c r="AX757" s="268">
        <f t="shared" ca="1" si="277"/>
        <v>0.58568686255501667</v>
      </c>
    </row>
    <row r="758" spans="1:50" x14ac:dyDescent="0.3">
      <c r="A758" s="41" t="s">
        <v>957</v>
      </c>
      <c r="B758" s="42">
        <v>62</v>
      </c>
      <c r="C758" s="68" t="s">
        <v>123</v>
      </c>
      <c r="D758" s="95">
        <v>38691.506249999999</v>
      </c>
      <c r="E758" s="96">
        <v>3.2800925925925928E-2</v>
      </c>
      <c r="F758" s="41">
        <v>8</v>
      </c>
      <c r="G758" s="41">
        <v>2</v>
      </c>
      <c r="H758" s="97">
        <v>1.1099537034169771E-2</v>
      </c>
      <c r="I758" s="98" t="s">
        <v>879</v>
      </c>
      <c r="J758" s="99">
        <v>15.983333333333333</v>
      </c>
      <c r="K758" s="100">
        <v>40517.506249999999</v>
      </c>
      <c r="L758" s="46">
        <v>174.2</v>
      </c>
      <c r="M758" s="101">
        <v>38691.495138888888</v>
      </c>
      <c r="N758" s="102">
        <v>-9.9</v>
      </c>
      <c r="O758" s="46">
        <v>174.2</v>
      </c>
      <c r="P758" s="57">
        <v>-9.9</v>
      </c>
      <c r="Q758" s="50">
        <v>0.2663888888888889</v>
      </c>
      <c r="R758" s="103">
        <v>174.2</v>
      </c>
      <c r="S758" s="104">
        <v>196.94195980261884</v>
      </c>
      <c r="T758" s="57">
        <v>197.6</v>
      </c>
      <c r="U758" s="105"/>
      <c r="V758" s="57">
        <v>184.1</v>
      </c>
      <c r="W758" s="57">
        <f t="shared" si="258"/>
        <v>12.841959802618845</v>
      </c>
      <c r="X758" s="86">
        <f t="shared" si="259"/>
        <v>127.79244</v>
      </c>
      <c r="Y758" s="86" t="str">
        <f t="shared" si="260"/>
        <v/>
      </c>
      <c r="Z758" s="44">
        <f t="shared" si="261"/>
        <v>0</v>
      </c>
      <c r="AA758" s="44" t="str">
        <f t="shared" si="262"/>
        <v>o</v>
      </c>
      <c r="AB758" s="89">
        <f t="shared" si="279"/>
        <v>56.307559999999995</v>
      </c>
      <c r="AC758" s="89">
        <f t="shared" si="279"/>
        <v>2.4074400000000002</v>
      </c>
      <c r="AD758" s="44">
        <f t="shared" si="263"/>
        <v>1</v>
      </c>
      <c r="AE758" s="44">
        <v>5.3</v>
      </c>
      <c r="AF758" s="87">
        <f t="shared" si="270"/>
        <v>0</v>
      </c>
      <c r="AG758" s="44">
        <f t="shared" si="271"/>
        <v>0</v>
      </c>
      <c r="AH758" s="90">
        <f t="shared" si="264"/>
        <v>187.04195980261883</v>
      </c>
      <c r="AI758" s="91">
        <f t="shared" si="272"/>
        <v>46.407559999999997</v>
      </c>
      <c r="AJ758" s="82">
        <f t="shared" si="265"/>
        <v>-7.4925600000000001</v>
      </c>
      <c r="AK758" s="271">
        <f t="shared" si="273"/>
        <v>102</v>
      </c>
      <c r="AL758" s="271">
        <f>VLOOKUP(AK758,RevisedCalcs!$AE$65:$AJ$72,2,FALSE)</f>
        <v>18</v>
      </c>
      <c r="AM758" s="92" t="str">
        <f t="shared" si="266"/>
        <v>-10 to 0</v>
      </c>
      <c r="AN758" s="93">
        <f t="shared" si="267"/>
        <v>0</v>
      </c>
      <c r="AO758" s="93" t="str">
        <f t="shared" si="274"/>
        <v>o</v>
      </c>
      <c r="AP758" s="94" t="str">
        <f t="shared" si="268"/>
        <v/>
      </c>
      <c r="AQ758" s="54">
        <v>0</v>
      </c>
      <c r="AR758" s="214">
        <f t="shared" si="269"/>
        <v>0</v>
      </c>
      <c r="AS758" s="214">
        <f t="shared" si="275"/>
        <v>0</v>
      </c>
      <c r="AT758" s="282">
        <f t="shared" si="276"/>
        <v>47.233333333333334</v>
      </c>
      <c r="AU758" s="268">
        <f>IF(F758&gt;0,RevisedCalcs!$AB$53*F758,"")</f>
        <v>1.1155940239143174</v>
      </c>
      <c r="AV758" s="268" t="str">
        <f>IF(AU758&lt;&gt;"","",SUMIFS(RevisedCalcs!$AF$6:$BN$6,RevisedCalcs!$AF$4:$BN$4,"&lt;="&amp;AT758)/10^3*VLOOKUP(AK758,RevisedCalcs!$AE$65:$AJ$72,6,FALSE))</f>
        <v/>
      </c>
      <c r="AW758" s="270" t="str">
        <f ca="1">IF(AU758="","",IF(AR758=1,-AU758*OFFSET(RevisedCalcs!$AD$79,0,MATCH(E757*24*60,RevisedCalcs!$AE$80:$AI$80,1)),""))</f>
        <v/>
      </c>
      <c r="AX758" s="268">
        <f t="shared" ca="1" si="277"/>
        <v>1.1155940239143174</v>
      </c>
    </row>
    <row r="759" spans="1:50" x14ac:dyDescent="0.3">
      <c r="A759" s="41" t="s">
        <v>957</v>
      </c>
      <c r="B759" s="42">
        <v>63</v>
      </c>
      <c r="C759" s="68" t="s">
        <v>125</v>
      </c>
      <c r="D759" s="95">
        <v>38691.560416666667</v>
      </c>
      <c r="E759" s="96">
        <v>2.8240740740740739E-3</v>
      </c>
      <c r="F759" s="41">
        <v>0</v>
      </c>
      <c r="G759" s="41">
        <v>2</v>
      </c>
      <c r="H759" s="97">
        <v>2.1365740743931383E-2</v>
      </c>
      <c r="I759" s="98" t="s">
        <v>1009</v>
      </c>
      <c r="J759" s="99">
        <v>30.766666666666666</v>
      </c>
      <c r="K759" s="100">
        <v>40517.560416666667</v>
      </c>
      <c r="L759" s="46">
        <v>158</v>
      </c>
      <c r="M759" s="101">
        <v>38691.578472222223</v>
      </c>
      <c r="N759" s="102">
        <v>-11</v>
      </c>
      <c r="O759" s="46">
        <v>158</v>
      </c>
      <c r="P759" s="57">
        <v>-11</v>
      </c>
      <c r="Q759" s="50">
        <v>0.51277777777777778</v>
      </c>
      <c r="R759" s="103">
        <v>158</v>
      </c>
      <c r="S759" s="104">
        <v>188.65024554833664</v>
      </c>
      <c r="T759" s="57">
        <v>163.4</v>
      </c>
      <c r="U759" s="105"/>
      <c r="V759" s="57">
        <v>169</v>
      </c>
      <c r="W759" s="57">
        <f t="shared" si="258"/>
        <v>19.650245548336642</v>
      </c>
      <c r="X759" s="86">
        <f t="shared" si="259"/>
        <v>112.1486</v>
      </c>
      <c r="Y759" s="86" t="str">
        <f t="shared" si="260"/>
        <v/>
      </c>
      <c r="Z759" s="44">
        <f t="shared" si="261"/>
        <v>0</v>
      </c>
      <c r="AA759" s="44" t="str">
        <f t="shared" si="262"/>
        <v>o</v>
      </c>
      <c r="AB759" s="89">
        <f t="shared" si="279"/>
        <v>56.851399999999998</v>
      </c>
      <c r="AC759" s="89">
        <f t="shared" si="279"/>
        <v>2.7040000000000006</v>
      </c>
      <c r="AD759" s="44">
        <f t="shared" si="263"/>
        <v>1</v>
      </c>
      <c r="AE759" s="44">
        <v>5.3</v>
      </c>
      <c r="AF759" s="87">
        <f t="shared" si="270"/>
        <v>0</v>
      </c>
      <c r="AG759" s="44">
        <f t="shared" si="271"/>
        <v>0</v>
      </c>
      <c r="AH759" s="90">
        <f t="shared" si="264"/>
        <v>177.65024554833664</v>
      </c>
      <c r="AI759" s="91">
        <f t="shared" si="272"/>
        <v>45.851399999999998</v>
      </c>
      <c r="AJ759" s="82">
        <f t="shared" si="265"/>
        <v>-8.2959999999999994</v>
      </c>
      <c r="AK759" s="271">
        <f t="shared" si="273"/>
        <v>103</v>
      </c>
      <c r="AL759" s="271">
        <f>VLOOKUP(AK759,RevisedCalcs!$AE$65:$AJ$72,2,FALSE)</f>
        <v>45</v>
      </c>
      <c r="AM759" s="92" t="str">
        <f t="shared" si="266"/>
        <v>-20 to -10</v>
      </c>
      <c r="AN759" s="93">
        <f t="shared" si="267"/>
        <v>0</v>
      </c>
      <c r="AO759" s="93" t="str">
        <f t="shared" si="274"/>
        <v>o</v>
      </c>
      <c r="AP759" s="94" t="str">
        <f t="shared" si="268"/>
        <v/>
      </c>
      <c r="AQ759" s="54">
        <v>0</v>
      </c>
      <c r="AR759" s="214">
        <f t="shared" si="269"/>
        <v>0</v>
      </c>
      <c r="AS759" s="214">
        <f t="shared" si="275"/>
        <v>0</v>
      </c>
      <c r="AT759" s="282">
        <f t="shared" si="276"/>
        <v>4.0666666666666664</v>
      </c>
      <c r="AU759" s="268" t="str">
        <f>IF(F759&gt;0,RevisedCalcs!$AB$53*F759,"")</f>
        <v/>
      </c>
      <c r="AV759" s="268">
        <f>IF(AU759&lt;&gt;"","",SUMIFS(RevisedCalcs!$AF$6:$BN$6,RevisedCalcs!$AF$4:$BN$4,"&lt;="&amp;AT759)/10^3*VLOOKUP(AK759,RevisedCalcs!$AE$65:$AJ$72,6,FALSE))</f>
        <v>0.23130575306159518</v>
      </c>
      <c r="AW759" s="270" t="str">
        <f ca="1">IF(AU759="","",IF(AR759=1,-AU759*OFFSET(RevisedCalcs!$AD$79,0,MATCH(E758*24*60,RevisedCalcs!$AE$80:$AI$80,1)),""))</f>
        <v/>
      </c>
      <c r="AX759" s="268">
        <f t="shared" ca="1" si="277"/>
        <v>0.23130575306159518</v>
      </c>
    </row>
    <row r="760" spans="1:50" x14ac:dyDescent="0.3">
      <c r="A760" s="41" t="s">
        <v>957</v>
      </c>
      <c r="B760" s="42">
        <v>64</v>
      </c>
      <c r="C760" s="68" t="s">
        <v>127</v>
      </c>
      <c r="D760" s="95">
        <v>38691.563888888886</v>
      </c>
      <c r="E760" s="96">
        <v>1.2939814814814814E-2</v>
      </c>
      <c r="F760" s="41">
        <v>5.6</v>
      </c>
      <c r="G760" s="41">
        <v>2</v>
      </c>
      <c r="H760" s="97">
        <v>6.4814814686542377E-4</v>
      </c>
      <c r="I760" s="98" t="s">
        <v>1010</v>
      </c>
      <c r="J760" s="99">
        <v>0.93333333333333335</v>
      </c>
      <c r="K760" s="100">
        <v>40517.563888888886</v>
      </c>
      <c r="L760" s="46">
        <v>165.2</v>
      </c>
      <c r="M760" s="101">
        <v>38691.578472222223</v>
      </c>
      <c r="N760" s="102">
        <v>-11</v>
      </c>
      <c r="O760" s="46">
        <v>165.2</v>
      </c>
      <c r="P760" s="57">
        <v>-11</v>
      </c>
      <c r="Q760" s="50">
        <v>1.5555555555555555E-2</v>
      </c>
      <c r="R760" s="103">
        <v>165.2</v>
      </c>
      <c r="S760" s="104">
        <v>173.86898148020751</v>
      </c>
      <c r="T760" s="57">
        <v>197.6</v>
      </c>
      <c r="U760" s="105"/>
      <c r="V760" s="57">
        <v>176.2</v>
      </c>
      <c r="W760" s="57">
        <f t="shared" si="258"/>
        <v>2.3310185197924795</v>
      </c>
      <c r="X760" s="86">
        <f t="shared" si="259"/>
        <v>119.34859999999999</v>
      </c>
      <c r="Y760" s="86" t="str">
        <f t="shared" si="260"/>
        <v/>
      </c>
      <c r="Z760" s="44">
        <f t="shared" si="261"/>
        <v>0</v>
      </c>
      <c r="AA760" s="44" t="str">
        <f t="shared" si="262"/>
        <v>o</v>
      </c>
      <c r="AB760" s="89">
        <f t="shared" si="279"/>
        <v>56.851399999999998</v>
      </c>
      <c r="AC760" s="89">
        <f t="shared" si="279"/>
        <v>2.7040000000000006</v>
      </c>
      <c r="AD760" s="44">
        <f t="shared" si="263"/>
        <v>1</v>
      </c>
      <c r="AE760" s="44">
        <v>5.3</v>
      </c>
      <c r="AF760" s="87">
        <f t="shared" si="270"/>
        <v>0</v>
      </c>
      <c r="AG760" s="44">
        <f t="shared" si="271"/>
        <v>0</v>
      </c>
      <c r="AH760" s="90">
        <f t="shared" si="264"/>
        <v>162.86898148020751</v>
      </c>
      <c r="AI760" s="91">
        <f t="shared" si="272"/>
        <v>45.851399999999998</v>
      </c>
      <c r="AJ760" s="82">
        <f t="shared" si="265"/>
        <v>-8.2959999999999994</v>
      </c>
      <c r="AK760" s="271">
        <f t="shared" si="273"/>
        <v>101</v>
      </c>
      <c r="AL760" s="271">
        <f>VLOOKUP(AK760,RevisedCalcs!$AE$65:$AJ$72,2,FALSE)</f>
        <v>3</v>
      </c>
      <c r="AM760" s="92" t="str">
        <f t="shared" si="266"/>
        <v>-20 to -10</v>
      </c>
      <c r="AN760" s="93">
        <f t="shared" si="267"/>
        <v>0</v>
      </c>
      <c r="AO760" s="93" t="str">
        <f t="shared" si="274"/>
        <v>o</v>
      </c>
      <c r="AP760" s="94" t="str">
        <f t="shared" si="268"/>
        <v/>
      </c>
      <c r="AQ760" s="54">
        <v>0</v>
      </c>
      <c r="AR760" s="214">
        <f t="shared" si="269"/>
        <v>0</v>
      </c>
      <c r="AS760" s="214">
        <f t="shared" si="275"/>
        <v>0</v>
      </c>
      <c r="AT760" s="282">
        <f t="shared" si="276"/>
        <v>18.633333333333333</v>
      </c>
      <c r="AU760" s="268">
        <f>IF(F760&gt;0,RevisedCalcs!$AB$53*F760,"")</f>
        <v>0.78091581674002208</v>
      </c>
      <c r="AV760" s="268" t="str">
        <f>IF(AU760&lt;&gt;"","",SUMIFS(RevisedCalcs!$AF$6:$BN$6,RevisedCalcs!$AF$4:$BN$4,"&lt;="&amp;AT760)/10^3*VLOOKUP(AK760,RevisedCalcs!$AE$65:$AJ$72,6,FALSE))</f>
        <v/>
      </c>
      <c r="AW760" s="270" t="str">
        <f ca="1">IF(AU760="","",IF(AR760=1,-AU760*OFFSET(RevisedCalcs!$AD$79,0,MATCH(E759*24*60,RevisedCalcs!$AE$80:$AI$80,1)),""))</f>
        <v/>
      </c>
      <c r="AX760" s="268">
        <f t="shared" ca="1" si="277"/>
        <v>0.78091581674002208</v>
      </c>
    </row>
    <row r="761" spans="1:50" x14ac:dyDescent="0.3">
      <c r="A761" s="41" t="s">
        <v>957</v>
      </c>
      <c r="B761" s="42">
        <v>65</v>
      </c>
      <c r="C761" s="68" t="s">
        <v>129</v>
      </c>
      <c r="D761" s="95">
        <v>38691.57916666667</v>
      </c>
      <c r="E761" s="96">
        <v>5.3125000000000004E-3</v>
      </c>
      <c r="F761" s="41">
        <v>3.5</v>
      </c>
      <c r="G761" s="41">
        <v>2</v>
      </c>
      <c r="H761" s="97">
        <v>2.3379629710689187E-3</v>
      </c>
      <c r="I761" s="98" t="s">
        <v>1011</v>
      </c>
      <c r="J761" s="99">
        <v>3.3666666666666667</v>
      </c>
      <c r="K761" s="100">
        <v>40517.57916666667</v>
      </c>
      <c r="L761" s="46">
        <v>197.6</v>
      </c>
      <c r="M761" s="101">
        <v>38691.578472222223</v>
      </c>
      <c r="N761" s="102">
        <v>-11</v>
      </c>
      <c r="O761" s="46">
        <v>197.6</v>
      </c>
      <c r="P761" s="57">
        <v>-11</v>
      </c>
      <c r="Q761" s="50">
        <v>5.6111111111111112E-2</v>
      </c>
      <c r="R761" s="103">
        <v>197.6</v>
      </c>
      <c r="S761" s="104">
        <v>206.31799577916507</v>
      </c>
      <c r="T761" s="57">
        <v>195.8</v>
      </c>
      <c r="U761" s="105"/>
      <c r="V761" s="57">
        <v>208.6</v>
      </c>
      <c r="W761" s="57">
        <f t="shared" si="258"/>
        <v>2.2820042208349207</v>
      </c>
      <c r="X761" s="86">
        <f t="shared" si="259"/>
        <v>151.74860000000001</v>
      </c>
      <c r="Y761" s="86" t="str">
        <f t="shared" si="260"/>
        <v/>
      </c>
      <c r="Z761" s="44">
        <f t="shared" si="261"/>
        <v>0</v>
      </c>
      <c r="AA761" s="44" t="str">
        <f t="shared" si="262"/>
        <v>o</v>
      </c>
      <c r="AB761" s="89">
        <f t="shared" si="279"/>
        <v>56.851399999999998</v>
      </c>
      <c r="AC761" s="89">
        <f t="shared" si="279"/>
        <v>2.7040000000000006</v>
      </c>
      <c r="AD761" s="44">
        <f t="shared" si="263"/>
        <v>1</v>
      </c>
      <c r="AE761" s="44">
        <v>5.3</v>
      </c>
      <c r="AF761" s="87">
        <f t="shared" si="270"/>
        <v>0</v>
      </c>
      <c r="AG761" s="44">
        <f t="shared" si="271"/>
        <v>0</v>
      </c>
      <c r="AH761" s="90">
        <f t="shared" si="264"/>
        <v>195.31799577916507</v>
      </c>
      <c r="AI761" s="91">
        <f t="shared" si="272"/>
        <v>45.851399999999998</v>
      </c>
      <c r="AJ761" s="82">
        <f t="shared" si="265"/>
        <v>-8.2959999999999994</v>
      </c>
      <c r="AK761" s="271">
        <f t="shared" si="273"/>
        <v>101</v>
      </c>
      <c r="AL761" s="271">
        <f>VLOOKUP(AK761,RevisedCalcs!$AE$65:$AJ$72,2,FALSE)</f>
        <v>3</v>
      </c>
      <c r="AM761" s="92" t="str">
        <f t="shared" si="266"/>
        <v>-20 to -10</v>
      </c>
      <c r="AN761" s="93">
        <f t="shared" si="267"/>
        <v>0</v>
      </c>
      <c r="AO761" s="93" t="str">
        <f t="shared" si="274"/>
        <v>o</v>
      </c>
      <c r="AP761" s="94" t="str">
        <f t="shared" si="268"/>
        <v/>
      </c>
      <c r="AQ761" s="54">
        <v>0</v>
      </c>
      <c r="AR761" s="214">
        <f t="shared" si="269"/>
        <v>0</v>
      </c>
      <c r="AS761" s="214">
        <f t="shared" si="275"/>
        <v>0</v>
      </c>
      <c r="AT761" s="282">
        <f t="shared" si="276"/>
        <v>7.65</v>
      </c>
      <c r="AU761" s="268">
        <f>IF(F761&gt;0,RevisedCalcs!$AB$53*F761,"")</f>
        <v>0.48807238546251386</v>
      </c>
      <c r="AV761" s="268" t="str">
        <f>IF(AU761&lt;&gt;"","",SUMIFS(RevisedCalcs!$AF$6:$BN$6,RevisedCalcs!$AF$4:$BN$4,"&lt;="&amp;AT761)/10^3*VLOOKUP(AK761,RevisedCalcs!$AE$65:$AJ$72,6,FALSE))</f>
        <v/>
      </c>
      <c r="AW761" s="270" t="str">
        <f ca="1">IF(AU761="","",IF(AR761=1,-AU761*OFFSET(RevisedCalcs!$AD$79,0,MATCH(E760*24*60,RevisedCalcs!$AE$80:$AI$80,1)),""))</f>
        <v/>
      </c>
      <c r="AX761" s="268">
        <f t="shared" ca="1" si="277"/>
        <v>0.48807238546251386</v>
      </c>
    </row>
    <row r="762" spans="1:50" x14ac:dyDescent="0.3">
      <c r="A762" s="194" t="s">
        <v>957</v>
      </c>
      <c r="B762" s="205">
        <v>66</v>
      </c>
      <c r="C762" s="206" t="s">
        <v>131</v>
      </c>
      <c r="D762" s="207">
        <v>38691.725694444445</v>
      </c>
      <c r="E762" s="208">
        <v>1.2708333333333334E-2</v>
      </c>
      <c r="F762" s="194">
        <v>0</v>
      </c>
      <c r="G762" s="194">
        <v>2</v>
      </c>
      <c r="H762" s="195">
        <v>0.14121527777751908</v>
      </c>
      <c r="I762" s="196" t="s">
        <v>1012</v>
      </c>
      <c r="J762" s="197">
        <v>203.35</v>
      </c>
      <c r="K762" s="209">
        <v>40517.725694444445</v>
      </c>
      <c r="L762" s="199">
        <v>57.2</v>
      </c>
      <c r="M762" s="101">
        <v>38691.745138888888</v>
      </c>
      <c r="N762" s="200">
        <v>-2</v>
      </c>
      <c r="O762" s="199">
        <v>57.2</v>
      </c>
      <c r="P762" s="201">
        <v>-2</v>
      </c>
      <c r="Q762" s="202">
        <v>3.3891666666666667</v>
      </c>
      <c r="R762" s="203">
        <v>57.2</v>
      </c>
      <c r="S762" s="204">
        <v>101.78389196649785</v>
      </c>
      <c r="T762" s="201">
        <v>152.6</v>
      </c>
      <c r="U762" s="105"/>
      <c r="V762" s="57">
        <v>59.2</v>
      </c>
      <c r="W762" s="57">
        <f t="shared" si="258"/>
        <v>42.583891966497845</v>
      </c>
      <c r="X762" s="86">
        <f t="shared" si="259"/>
        <v>6.7982000000000085</v>
      </c>
      <c r="Y762" s="86" t="str">
        <f t="shared" si="260"/>
        <v/>
      </c>
      <c r="Z762" s="44">
        <f t="shared" si="261"/>
        <v>1</v>
      </c>
      <c r="AA762" s="44" t="str">
        <f t="shared" si="262"/>
        <v>+</v>
      </c>
      <c r="AB762" s="89">
        <f t="shared" si="279"/>
        <v>52.401799999999994</v>
      </c>
      <c r="AC762" s="89">
        <f t="shared" si="279"/>
        <v>0.27759999999999985</v>
      </c>
      <c r="AD762" s="44">
        <f t="shared" si="263"/>
        <v>1</v>
      </c>
      <c r="AE762" s="44">
        <v>5.3</v>
      </c>
      <c r="AF762" s="87">
        <f t="shared" si="270"/>
        <v>0</v>
      </c>
      <c r="AG762" s="44">
        <f t="shared" si="271"/>
        <v>0</v>
      </c>
      <c r="AH762" s="90">
        <f t="shared" si="264"/>
        <v>99.783891966497848</v>
      </c>
      <c r="AI762" s="91">
        <f t="shared" si="272"/>
        <v>50.401799999999994</v>
      </c>
      <c r="AJ762" s="82">
        <f t="shared" si="265"/>
        <v>-1.7224000000000002</v>
      </c>
      <c r="AK762" s="271">
        <f t="shared" si="273"/>
        <v>106</v>
      </c>
      <c r="AL762" s="271">
        <f>VLOOKUP(AK762,RevisedCalcs!$AE$65:$AJ$72,2,FALSE)</f>
        <v>240</v>
      </c>
      <c r="AM762" s="92" t="str">
        <f t="shared" si="266"/>
        <v>-10 to 0</v>
      </c>
      <c r="AN762" s="93">
        <f t="shared" si="267"/>
        <v>1</v>
      </c>
      <c r="AO762" s="93" t="str">
        <f t="shared" si="274"/>
        <v>+</v>
      </c>
      <c r="AP762" s="94" t="str">
        <f t="shared" si="268"/>
        <v/>
      </c>
      <c r="AQ762" s="224">
        <v>1</v>
      </c>
      <c r="AR762" s="214">
        <f t="shared" si="269"/>
        <v>0</v>
      </c>
      <c r="AS762" s="214">
        <f t="shared" si="275"/>
        <v>1</v>
      </c>
      <c r="AT762" s="282">
        <f t="shared" si="276"/>
        <v>18.3</v>
      </c>
      <c r="AU762" s="268" t="str">
        <f>IF(F762&gt;0,RevisedCalcs!$AB$53*F762,"")</f>
        <v/>
      </c>
      <c r="AV762" s="268">
        <f>IF(AU762&lt;&gt;"","",SUMIFS(RevisedCalcs!$AF$6:$BN$6,RevisedCalcs!$AF$4:$BN$4,"&lt;="&amp;AT762)/10^3*VLOOKUP(AK762,RevisedCalcs!$AE$65:$AJ$72,6,FALSE))</f>
        <v>0.46748538410927876</v>
      </c>
      <c r="AW762" s="270" t="str">
        <f ca="1">IF(AU762="","",IF(AR762=1,-AU762*OFFSET(RevisedCalcs!$AD$79,0,MATCH(E761*24*60,RevisedCalcs!$AE$80:$AI$80,1)),""))</f>
        <v/>
      </c>
      <c r="AX762" s="268">
        <f t="shared" ca="1" si="277"/>
        <v>0.46748538410927876</v>
      </c>
    </row>
    <row r="763" spans="1:50" x14ac:dyDescent="0.3">
      <c r="A763" s="194" t="s">
        <v>957</v>
      </c>
      <c r="B763" s="205">
        <v>67</v>
      </c>
      <c r="C763" s="206" t="s">
        <v>133</v>
      </c>
      <c r="D763" s="207">
        <v>38691.823611111111</v>
      </c>
      <c r="E763" s="208">
        <v>1.3321759259259261E-2</v>
      </c>
      <c r="F763" s="194">
        <v>0</v>
      </c>
      <c r="G763" s="194">
        <v>2</v>
      </c>
      <c r="H763" s="195">
        <v>8.5208333330228925E-2</v>
      </c>
      <c r="I763" s="196" t="s">
        <v>1013</v>
      </c>
      <c r="J763" s="197">
        <v>122.7</v>
      </c>
      <c r="K763" s="209">
        <v>40517.823611111111</v>
      </c>
      <c r="L763" s="199">
        <v>69.8</v>
      </c>
      <c r="M763" s="101">
        <v>38691.828472222223</v>
      </c>
      <c r="N763" s="200">
        <v>-0.9</v>
      </c>
      <c r="O763" s="199">
        <v>69.8</v>
      </c>
      <c r="P763" s="201">
        <v>-0.9</v>
      </c>
      <c r="Q763" s="202">
        <v>2.0449999999999999</v>
      </c>
      <c r="R763" s="203">
        <v>69.8</v>
      </c>
      <c r="S763" s="204">
        <v>102.80185495996784</v>
      </c>
      <c r="T763" s="201">
        <v>152.6</v>
      </c>
      <c r="U763" s="105"/>
      <c r="V763" s="57">
        <v>70.7</v>
      </c>
      <c r="W763" s="57">
        <f t="shared" si="258"/>
        <v>32.101854959967838</v>
      </c>
      <c r="X763" s="86">
        <f t="shared" si="259"/>
        <v>18.842040000000004</v>
      </c>
      <c r="Y763" s="86" t="str">
        <f t="shared" si="260"/>
        <v/>
      </c>
      <c r="Z763" s="44">
        <f t="shared" si="261"/>
        <v>1</v>
      </c>
      <c r="AA763" s="44" t="str">
        <f t="shared" si="262"/>
        <v>+</v>
      </c>
      <c r="AB763" s="89">
        <f t="shared" si="279"/>
        <v>51.857959999999999</v>
      </c>
      <c r="AC763" s="89">
        <f t="shared" si="279"/>
        <v>-1.8959999999999977E-2</v>
      </c>
      <c r="AD763" s="44">
        <f t="shared" si="263"/>
        <v>1</v>
      </c>
      <c r="AE763" s="44">
        <v>5.3</v>
      </c>
      <c r="AF763" s="87">
        <f t="shared" si="270"/>
        <v>0</v>
      </c>
      <c r="AG763" s="44">
        <f t="shared" si="271"/>
        <v>0</v>
      </c>
      <c r="AH763" s="90">
        <f t="shared" si="264"/>
        <v>101.90185495996784</v>
      </c>
      <c r="AI763" s="91">
        <f t="shared" si="272"/>
        <v>50.95796</v>
      </c>
      <c r="AJ763" s="82">
        <f t="shared" si="265"/>
        <v>-0.91896</v>
      </c>
      <c r="AK763" s="271">
        <f t="shared" si="273"/>
        <v>106</v>
      </c>
      <c r="AL763" s="271">
        <f>VLOOKUP(AK763,RevisedCalcs!$AE$65:$AJ$72,2,FALSE)</f>
        <v>240</v>
      </c>
      <c r="AM763" s="92" t="str">
        <f t="shared" si="266"/>
        <v>-10 to 0</v>
      </c>
      <c r="AN763" s="93">
        <f t="shared" si="267"/>
        <v>1</v>
      </c>
      <c r="AO763" s="93" t="str">
        <f t="shared" si="274"/>
        <v>+</v>
      </c>
      <c r="AP763" s="94" t="str">
        <f t="shared" si="268"/>
        <v/>
      </c>
      <c r="AQ763" s="224">
        <v>1</v>
      </c>
      <c r="AR763" s="214">
        <f t="shared" si="269"/>
        <v>0</v>
      </c>
      <c r="AS763" s="214">
        <f t="shared" si="275"/>
        <v>1</v>
      </c>
      <c r="AT763" s="282">
        <f t="shared" si="276"/>
        <v>19.183333333333334</v>
      </c>
      <c r="AU763" s="268" t="str">
        <f>IF(F763&gt;0,RevisedCalcs!$AB$53*F763,"")</f>
        <v/>
      </c>
      <c r="AV763" s="268">
        <f>IF(AU763&lt;&gt;"","",SUMIFS(RevisedCalcs!$AF$6:$BN$6,RevisedCalcs!$AF$4:$BN$4,"&lt;="&amp;AT763)/10^3*VLOOKUP(AK763,RevisedCalcs!$AE$65:$AJ$72,6,FALSE))</f>
        <v>0.47195806039973642</v>
      </c>
      <c r="AW763" s="270" t="str">
        <f ca="1">IF(AU763="","",IF(AR763=1,-AU763*OFFSET(RevisedCalcs!$AD$79,0,MATCH(E762*24*60,RevisedCalcs!$AE$80:$AI$80,1)),""))</f>
        <v/>
      </c>
      <c r="AX763" s="268">
        <f t="shared" ca="1" si="277"/>
        <v>0.47195806039973642</v>
      </c>
    </row>
    <row r="764" spans="1:50" x14ac:dyDescent="0.3">
      <c r="A764" s="41" t="s">
        <v>957</v>
      </c>
      <c r="B764" s="42">
        <v>68</v>
      </c>
      <c r="C764" s="68" t="s">
        <v>135</v>
      </c>
      <c r="D764" s="95">
        <v>38691.844444444447</v>
      </c>
      <c r="E764" s="96">
        <v>7.1527777777777787E-3</v>
      </c>
      <c r="F764" s="41">
        <v>5.9</v>
      </c>
      <c r="G764" s="41">
        <v>2</v>
      </c>
      <c r="H764" s="97">
        <v>7.5115740764886141E-3</v>
      </c>
      <c r="I764" s="98" t="s">
        <v>1014</v>
      </c>
      <c r="J764" s="99">
        <v>10.816666666666666</v>
      </c>
      <c r="K764" s="100">
        <v>40517.844444444447</v>
      </c>
      <c r="L764" s="46">
        <v>149</v>
      </c>
      <c r="M764" s="101">
        <v>38691.828472222223</v>
      </c>
      <c r="N764" s="102">
        <v>-0.9</v>
      </c>
      <c r="O764" s="46">
        <v>149</v>
      </c>
      <c r="P764" s="57">
        <v>-0.9</v>
      </c>
      <c r="Q764" s="50">
        <v>0.18027777777777779</v>
      </c>
      <c r="R764" s="103">
        <v>149</v>
      </c>
      <c r="S764" s="104">
        <v>148.16986019087733</v>
      </c>
      <c r="T764" s="57">
        <v>194</v>
      </c>
      <c r="U764" s="105"/>
      <c r="V764" s="57">
        <v>149.9</v>
      </c>
      <c r="W764" s="57">
        <f t="shared" si="258"/>
        <v>1.7301398091226758</v>
      </c>
      <c r="X764" s="86">
        <f t="shared" si="259"/>
        <v>98.042040000000014</v>
      </c>
      <c r="Y764" s="86" t="str">
        <f t="shared" si="260"/>
        <v/>
      </c>
      <c r="Z764" s="44">
        <f t="shared" si="261"/>
        <v>0</v>
      </c>
      <c r="AA764" s="44" t="str">
        <f t="shared" si="262"/>
        <v>o</v>
      </c>
      <c r="AB764" s="89">
        <f t="shared" si="279"/>
        <v>51.857959999999999</v>
      </c>
      <c r="AC764" s="89">
        <f t="shared" si="279"/>
        <v>-1.8959999999999977E-2</v>
      </c>
      <c r="AD764" s="44">
        <f t="shared" si="263"/>
        <v>1</v>
      </c>
      <c r="AE764" s="44">
        <v>5.3</v>
      </c>
      <c r="AF764" s="87">
        <f t="shared" si="270"/>
        <v>0</v>
      </c>
      <c r="AG764" s="44">
        <f t="shared" si="271"/>
        <v>0</v>
      </c>
      <c r="AH764" s="90">
        <f t="shared" si="264"/>
        <v>147.26986019087732</v>
      </c>
      <c r="AI764" s="91">
        <f t="shared" si="272"/>
        <v>50.95796</v>
      </c>
      <c r="AJ764" s="82">
        <f t="shared" si="265"/>
        <v>-0.91896</v>
      </c>
      <c r="AK764" s="271">
        <f t="shared" si="273"/>
        <v>102</v>
      </c>
      <c r="AL764" s="271">
        <f>VLOOKUP(AK764,RevisedCalcs!$AE$65:$AJ$72,2,FALSE)</f>
        <v>18</v>
      </c>
      <c r="AM764" s="92" t="str">
        <f t="shared" si="266"/>
        <v>-10 to 0</v>
      </c>
      <c r="AN764" s="93">
        <f t="shared" si="267"/>
        <v>0</v>
      </c>
      <c r="AO764" s="93" t="str">
        <f t="shared" si="274"/>
        <v>o</v>
      </c>
      <c r="AP764" s="94" t="str">
        <f t="shared" si="268"/>
        <v/>
      </c>
      <c r="AQ764" s="54">
        <v>0</v>
      </c>
      <c r="AR764" s="214">
        <f t="shared" si="269"/>
        <v>1</v>
      </c>
      <c r="AS764" s="214">
        <f t="shared" si="275"/>
        <v>0</v>
      </c>
      <c r="AT764" s="282">
        <f t="shared" si="276"/>
        <v>10.3</v>
      </c>
      <c r="AU764" s="268">
        <f>IF(F764&gt;0,RevisedCalcs!$AB$53*F764,"")</f>
        <v>0.82275059263680916</v>
      </c>
      <c r="AV764" s="268" t="str">
        <f>IF(AU764&lt;&gt;"","",SUMIFS(RevisedCalcs!$AF$6:$BN$6,RevisedCalcs!$AF$4:$BN$4,"&lt;="&amp;AT764)/10^3*VLOOKUP(AK764,RevisedCalcs!$AE$65:$AJ$72,6,FALSE))</f>
        <v/>
      </c>
      <c r="AW764" s="270">
        <f ca="1">IF(AU764="","",IF(AR764=1,-AU764*OFFSET(RevisedCalcs!$AD$79,0,MATCH(E763*24*60,RevisedCalcs!$AE$80:$AI$80,1)),""))</f>
        <v>-0.30557380110554794</v>
      </c>
      <c r="AX764" s="268">
        <f t="shared" ca="1" si="277"/>
        <v>0.51717679153126128</v>
      </c>
    </row>
    <row r="765" spans="1:50" x14ac:dyDescent="0.3">
      <c r="A765" s="41" t="s">
        <v>957</v>
      </c>
      <c r="B765" s="42">
        <v>69</v>
      </c>
      <c r="C765" s="68" t="s">
        <v>137</v>
      </c>
      <c r="D765" s="95">
        <v>38691.869444444441</v>
      </c>
      <c r="E765" s="96">
        <v>9.7685185185185184E-3</v>
      </c>
      <c r="F765" s="41">
        <v>6.1</v>
      </c>
      <c r="G765" s="41">
        <v>2</v>
      </c>
      <c r="H765" s="97">
        <v>1.784722221782431E-2</v>
      </c>
      <c r="I765" s="98" t="s">
        <v>1015</v>
      </c>
      <c r="J765" s="99">
        <v>25.7</v>
      </c>
      <c r="K765" s="100">
        <v>40517.869444444441</v>
      </c>
      <c r="L765" s="46">
        <v>161.6</v>
      </c>
      <c r="M765" s="101">
        <v>38691.870138888888</v>
      </c>
      <c r="N765" s="106">
        <v>1.0000000000000001E-5</v>
      </c>
      <c r="O765" s="46">
        <v>161.6</v>
      </c>
      <c r="P765" s="57">
        <v>0</v>
      </c>
      <c r="Q765" s="50">
        <v>0.42833333333333334</v>
      </c>
      <c r="R765" s="103">
        <v>161.6</v>
      </c>
      <c r="S765" s="104">
        <v>178.37510460108953</v>
      </c>
      <c r="T765" s="57">
        <v>195.8</v>
      </c>
      <c r="U765" s="105"/>
      <c r="V765" s="57">
        <v>161.6</v>
      </c>
      <c r="W765" s="57">
        <f t="shared" si="258"/>
        <v>16.775104601089538</v>
      </c>
      <c r="X765" s="86">
        <f t="shared" si="259"/>
        <v>110.18700494399999</v>
      </c>
      <c r="Y765" s="86" t="str">
        <f t="shared" si="260"/>
        <v/>
      </c>
      <c r="Z765" s="44">
        <f t="shared" si="261"/>
        <v>0</v>
      </c>
      <c r="AA765" s="44" t="str">
        <f t="shared" si="262"/>
        <v>o</v>
      </c>
      <c r="AB765" s="89">
        <f t="shared" si="279"/>
        <v>51.412995055999993</v>
      </c>
      <c r="AC765" s="89">
        <f t="shared" si="279"/>
        <v>-0.26160269600000002</v>
      </c>
      <c r="AD765" s="44">
        <f t="shared" si="263"/>
        <v>1</v>
      </c>
      <c r="AE765" s="44">
        <v>5.3</v>
      </c>
      <c r="AF765" s="87">
        <f t="shared" si="270"/>
        <v>0</v>
      </c>
      <c r="AG765" s="44">
        <f t="shared" si="271"/>
        <v>0</v>
      </c>
      <c r="AH765" s="90">
        <f t="shared" si="264"/>
        <v>178.37510460108953</v>
      </c>
      <c r="AI765" s="91">
        <f t="shared" si="272"/>
        <v>51.412995055999993</v>
      </c>
      <c r="AJ765" s="82">
        <f t="shared" si="265"/>
        <v>-0.26160269600000002</v>
      </c>
      <c r="AK765" s="271">
        <f t="shared" si="273"/>
        <v>102</v>
      </c>
      <c r="AL765" s="271">
        <f>VLOOKUP(AK765,RevisedCalcs!$AE$65:$AJ$72,2,FALSE)</f>
        <v>18</v>
      </c>
      <c r="AM765" s="92" t="str">
        <f t="shared" si="266"/>
        <v>0 to 10</v>
      </c>
      <c r="AN765" s="93">
        <f t="shared" si="267"/>
        <v>0</v>
      </c>
      <c r="AO765" s="93" t="str">
        <f t="shared" si="274"/>
        <v>o</v>
      </c>
      <c r="AP765" s="94" t="str">
        <f t="shared" si="268"/>
        <v/>
      </c>
      <c r="AQ765" s="54">
        <v>0</v>
      </c>
      <c r="AR765" s="214">
        <f t="shared" si="269"/>
        <v>0</v>
      </c>
      <c r="AS765" s="214">
        <f t="shared" si="275"/>
        <v>0</v>
      </c>
      <c r="AT765" s="282">
        <f t="shared" si="276"/>
        <v>14.066666666666666</v>
      </c>
      <c r="AU765" s="268">
        <f>IF(F765&gt;0,RevisedCalcs!$AB$53*F765,"")</f>
        <v>0.85064044323466692</v>
      </c>
      <c r="AV765" s="268" t="str">
        <f>IF(AU765&lt;&gt;"","",SUMIFS(RevisedCalcs!$AF$6:$BN$6,RevisedCalcs!$AF$4:$BN$4,"&lt;="&amp;AT765)/10^3*VLOOKUP(AK765,RevisedCalcs!$AE$65:$AJ$72,6,FALSE))</f>
        <v/>
      </c>
      <c r="AW765" s="270" t="str">
        <f ca="1">IF(AU765="","",IF(AR765=1,-AU765*OFFSET(RevisedCalcs!$AD$79,0,MATCH(E764*24*60,RevisedCalcs!$AE$80:$AI$80,1)),""))</f>
        <v/>
      </c>
      <c r="AX765" s="268">
        <f t="shared" ca="1" si="277"/>
        <v>0.85064044323466692</v>
      </c>
    </row>
    <row r="766" spans="1:50" x14ac:dyDescent="0.3">
      <c r="A766" s="41" t="s">
        <v>957</v>
      </c>
      <c r="B766" s="42">
        <v>70</v>
      </c>
      <c r="C766" s="68" t="s">
        <v>139</v>
      </c>
      <c r="D766" s="95">
        <v>38691.879861111112</v>
      </c>
      <c r="E766" s="96">
        <v>3.9351851851851852E-4</v>
      </c>
      <c r="F766" s="41">
        <v>0</v>
      </c>
      <c r="G766" s="41">
        <v>2</v>
      </c>
      <c r="H766" s="97">
        <v>6.4814815414138138E-4</v>
      </c>
      <c r="I766" s="98" t="s">
        <v>1010</v>
      </c>
      <c r="J766" s="99">
        <v>0.93333333333333335</v>
      </c>
      <c r="K766" s="100">
        <v>40517.879861111112</v>
      </c>
      <c r="L766" s="46">
        <v>199.4</v>
      </c>
      <c r="M766" s="101">
        <v>38691.870138888888</v>
      </c>
      <c r="N766" s="106">
        <v>1.0000000000000001E-5</v>
      </c>
      <c r="O766" s="46">
        <v>199.4</v>
      </c>
      <c r="P766" s="57">
        <v>0</v>
      </c>
      <c r="Q766" s="50">
        <v>1.5555555555555555E-2</v>
      </c>
      <c r="R766" s="103">
        <v>199.4</v>
      </c>
      <c r="S766" s="104">
        <v>195.20382209761829</v>
      </c>
      <c r="T766" s="57">
        <v>197.6</v>
      </c>
      <c r="U766" s="105"/>
      <c r="V766" s="57">
        <v>199.4</v>
      </c>
      <c r="W766" s="57">
        <f t="shared" si="258"/>
        <v>4.1961779023817201</v>
      </c>
      <c r="X766" s="86">
        <f t="shared" si="259"/>
        <v>147.98700494400001</v>
      </c>
      <c r="Y766" s="86" t="str">
        <f t="shared" si="260"/>
        <v/>
      </c>
      <c r="Z766" s="44">
        <f t="shared" si="261"/>
        <v>0</v>
      </c>
      <c r="AA766" s="44" t="str">
        <f t="shared" si="262"/>
        <v>o</v>
      </c>
      <c r="AB766" s="89">
        <f t="shared" si="279"/>
        <v>51.412995055999993</v>
      </c>
      <c r="AC766" s="89">
        <f t="shared" si="279"/>
        <v>-0.26160269600000002</v>
      </c>
      <c r="AD766" s="44">
        <f t="shared" si="263"/>
        <v>1</v>
      </c>
      <c r="AE766" s="44">
        <v>5.3</v>
      </c>
      <c r="AF766" s="87">
        <f t="shared" si="270"/>
        <v>0</v>
      </c>
      <c r="AG766" s="44">
        <f t="shared" si="271"/>
        <v>0</v>
      </c>
      <c r="AH766" s="90">
        <f t="shared" si="264"/>
        <v>195.20382209761829</v>
      </c>
      <c r="AI766" s="91">
        <f t="shared" si="272"/>
        <v>51.412995055999993</v>
      </c>
      <c r="AJ766" s="82">
        <f t="shared" si="265"/>
        <v>-0.26160269600000002</v>
      </c>
      <c r="AK766" s="271">
        <f t="shared" si="273"/>
        <v>101</v>
      </c>
      <c r="AL766" s="271">
        <f>VLOOKUP(AK766,RevisedCalcs!$AE$65:$AJ$72,2,FALSE)</f>
        <v>3</v>
      </c>
      <c r="AM766" s="92" t="str">
        <f t="shared" si="266"/>
        <v>0 to 10</v>
      </c>
      <c r="AN766" s="93">
        <f t="shared" si="267"/>
        <v>0</v>
      </c>
      <c r="AO766" s="93" t="str">
        <f t="shared" si="274"/>
        <v>o</v>
      </c>
      <c r="AP766" s="94" t="str">
        <f t="shared" si="268"/>
        <v/>
      </c>
      <c r="AQ766" s="54">
        <v>0</v>
      </c>
      <c r="AR766" s="214">
        <f t="shared" si="269"/>
        <v>0</v>
      </c>
      <c r="AS766" s="214">
        <f t="shared" si="275"/>
        <v>0</v>
      </c>
      <c r="AT766" s="282">
        <f t="shared" si="276"/>
        <v>0.56666666666666665</v>
      </c>
      <c r="AU766" s="268" t="str">
        <f>IF(F766&gt;0,RevisedCalcs!$AB$53*F766,"")</f>
        <v/>
      </c>
      <c r="AV766" s="268">
        <f>IF(AU766&lt;&gt;"","",SUMIFS(RevisedCalcs!$AF$6:$BN$6,RevisedCalcs!$AF$4:$BN$4,"&lt;="&amp;AT766)/10^3*VLOOKUP(AK766,RevisedCalcs!$AE$65:$AJ$72,6,FALSE))</f>
        <v>0</v>
      </c>
      <c r="AW766" s="270" t="str">
        <f ca="1">IF(AU766="","",IF(AR766=1,-AU766*OFFSET(RevisedCalcs!$AD$79,0,MATCH(E765*24*60,RevisedCalcs!$AE$80:$AI$80,1)),""))</f>
        <v/>
      </c>
      <c r="AX766" s="268">
        <f t="shared" ca="1" si="277"/>
        <v>0</v>
      </c>
    </row>
    <row r="767" spans="1:50" x14ac:dyDescent="0.3">
      <c r="A767" s="41" t="s">
        <v>957</v>
      </c>
      <c r="B767" s="42">
        <v>71</v>
      </c>
      <c r="C767" s="68" t="s">
        <v>141</v>
      </c>
      <c r="D767" s="95">
        <v>38691.880555555559</v>
      </c>
      <c r="E767" s="96">
        <v>1.1979166666666666E-2</v>
      </c>
      <c r="F767" s="41">
        <v>5.7</v>
      </c>
      <c r="G767" s="41">
        <v>2</v>
      </c>
      <c r="H767" s="97">
        <v>3.0092593078734353E-4</v>
      </c>
      <c r="I767" s="98" t="s">
        <v>1016</v>
      </c>
      <c r="J767" s="99">
        <v>0.43333333333333335</v>
      </c>
      <c r="K767" s="100">
        <v>40517.880555555559</v>
      </c>
      <c r="L767" s="46">
        <v>197.6</v>
      </c>
      <c r="M767" s="101">
        <v>38691.870138888888</v>
      </c>
      <c r="N767" s="106">
        <v>1.0000000000000001E-5</v>
      </c>
      <c r="O767" s="46">
        <v>197.6</v>
      </c>
      <c r="P767" s="57">
        <v>0</v>
      </c>
      <c r="Q767" s="50">
        <v>7.2222222222222228E-3</v>
      </c>
      <c r="R767" s="103">
        <v>197.6</v>
      </c>
      <c r="S767" s="104">
        <v>197.32043032697254</v>
      </c>
      <c r="T767" s="57">
        <v>197.6</v>
      </c>
      <c r="U767" s="105"/>
      <c r="V767" s="57">
        <v>197.6</v>
      </c>
      <c r="W767" s="57">
        <f t="shared" si="258"/>
        <v>0.27956967302745284</v>
      </c>
      <c r="X767" s="86">
        <f t="shared" si="259"/>
        <v>146.18700494399999</v>
      </c>
      <c r="Y767" s="86" t="str">
        <f t="shared" si="260"/>
        <v/>
      </c>
      <c r="Z767" s="44">
        <f t="shared" si="261"/>
        <v>0</v>
      </c>
      <c r="AA767" s="44" t="str">
        <f t="shared" si="262"/>
        <v>o</v>
      </c>
      <c r="AB767" s="89">
        <f t="shared" ref="AB767:AC786" si="280">(AB$3+AB$4*$N767)-$N767</f>
        <v>51.412995055999993</v>
      </c>
      <c r="AC767" s="89">
        <f t="shared" si="280"/>
        <v>-0.26160269600000002</v>
      </c>
      <c r="AD767" s="44">
        <f t="shared" si="263"/>
        <v>1</v>
      </c>
      <c r="AE767" s="44">
        <v>5.3</v>
      </c>
      <c r="AF767" s="87">
        <f t="shared" si="270"/>
        <v>0</v>
      </c>
      <c r="AG767" s="44">
        <f t="shared" si="271"/>
        <v>0</v>
      </c>
      <c r="AH767" s="90">
        <f t="shared" si="264"/>
        <v>197.32043032697254</v>
      </c>
      <c r="AI767" s="91">
        <f t="shared" si="272"/>
        <v>51.412995055999993</v>
      </c>
      <c r="AJ767" s="82">
        <f t="shared" si="265"/>
        <v>-0.26160269600000002</v>
      </c>
      <c r="AK767" s="271">
        <f t="shared" si="273"/>
        <v>101</v>
      </c>
      <c r="AL767" s="271">
        <f>VLOOKUP(AK767,RevisedCalcs!$AE$65:$AJ$72,2,FALSE)</f>
        <v>3</v>
      </c>
      <c r="AM767" s="92" t="str">
        <f t="shared" si="266"/>
        <v>0 to 10</v>
      </c>
      <c r="AN767" s="93">
        <f t="shared" si="267"/>
        <v>0</v>
      </c>
      <c r="AO767" s="93" t="str">
        <f t="shared" si="274"/>
        <v>o</v>
      </c>
      <c r="AP767" s="94" t="str">
        <f t="shared" si="268"/>
        <v/>
      </c>
      <c r="AQ767" s="54">
        <v>0</v>
      </c>
      <c r="AR767" s="214">
        <f t="shared" si="269"/>
        <v>0</v>
      </c>
      <c r="AS767" s="214">
        <f t="shared" si="275"/>
        <v>0</v>
      </c>
      <c r="AT767" s="282">
        <f t="shared" si="276"/>
        <v>17.25</v>
      </c>
      <c r="AU767" s="268">
        <f>IF(F767&gt;0,RevisedCalcs!$AB$53*F767,"")</f>
        <v>0.79486074203895118</v>
      </c>
      <c r="AV767" s="268" t="str">
        <f>IF(AU767&lt;&gt;"","",SUMIFS(RevisedCalcs!$AF$6:$BN$6,RevisedCalcs!$AF$4:$BN$4,"&lt;="&amp;AT767)/10^3*VLOOKUP(AK767,RevisedCalcs!$AE$65:$AJ$72,6,FALSE))</f>
        <v/>
      </c>
      <c r="AW767" s="270" t="str">
        <f ca="1">IF(AU767="","",IF(AR767=1,-AU767*OFFSET(RevisedCalcs!$AD$79,0,MATCH(E766*24*60,RevisedCalcs!$AE$80:$AI$80,1)),""))</f>
        <v/>
      </c>
      <c r="AX767" s="268">
        <f t="shared" ca="1" si="277"/>
        <v>0.79486074203895118</v>
      </c>
    </row>
    <row r="768" spans="1:50" x14ac:dyDescent="0.3">
      <c r="A768" s="194" t="s">
        <v>957</v>
      </c>
      <c r="B768" s="205">
        <v>72</v>
      </c>
      <c r="C768" s="206" t="s">
        <v>143</v>
      </c>
      <c r="D768" s="207">
        <v>38691.921527777777</v>
      </c>
      <c r="E768" s="208">
        <v>1.269675925925926E-2</v>
      </c>
      <c r="F768" s="194">
        <v>0</v>
      </c>
      <c r="G768" s="194">
        <v>2</v>
      </c>
      <c r="H768" s="195">
        <v>2.8993055551836733E-2</v>
      </c>
      <c r="I768" s="196" t="s">
        <v>1017</v>
      </c>
      <c r="J768" s="197">
        <v>41.75</v>
      </c>
      <c r="K768" s="209">
        <v>40517.921527777777</v>
      </c>
      <c r="L768" s="199">
        <v>161.6</v>
      </c>
      <c r="M768" s="101">
        <v>38691.911805555559</v>
      </c>
      <c r="N768" s="200">
        <v>1.9</v>
      </c>
      <c r="O768" s="199">
        <v>161.6</v>
      </c>
      <c r="P768" s="201">
        <v>1.9</v>
      </c>
      <c r="Q768" s="202">
        <v>0.6958333333333333</v>
      </c>
      <c r="R768" s="203">
        <v>161.6</v>
      </c>
      <c r="S768" s="204">
        <v>170.74535306034883</v>
      </c>
      <c r="T768" s="201">
        <v>185</v>
      </c>
      <c r="U768" s="105"/>
      <c r="V768" s="57">
        <v>159.69999999999999</v>
      </c>
      <c r="W768" s="57">
        <f t="shared" si="258"/>
        <v>11.045353060348845</v>
      </c>
      <c r="X768" s="86">
        <f t="shared" si="259"/>
        <v>109.22636</v>
      </c>
      <c r="Y768" s="86" t="str">
        <f t="shared" si="260"/>
        <v/>
      </c>
      <c r="Z768" s="44">
        <f t="shared" si="261"/>
        <v>0</v>
      </c>
      <c r="AA768" s="44" t="str">
        <f t="shared" si="262"/>
        <v>o</v>
      </c>
      <c r="AB768" s="89">
        <f t="shared" si="280"/>
        <v>50.473639999999996</v>
      </c>
      <c r="AC768" s="89">
        <f t="shared" si="280"/>
        <v>-0.77383999999999986</v>
      </c>
      <c r="AD768" s="44">
        <f t="shared" si="263"/>
        <v>1</v>
      </c>
      <c r="AE768" s="44">
        <v>5.3</v>
      </c>
      <c r="AF768" s="87">
        <f t="shared" si="270"/>
        <v>0</v>
      </c>
      <c r="AG768" s="44">
        <f t="shared" si="271"/>
        <v>0</v>
      </c>
      <c r="AH768" s="90">
        <f t="shared" si="264"/>
        <v>172.64535306034884</v>
      </c>
      <c r="AI768" s="91">
        <f t="shared" si="272"/>
        <v>52.373639999999995</v>
      </c>
      <c r="AJ768" s="82">
        <f t="shared" si="265"/>
        <v>1.12616</v>
      </c>
      <c r="AK768" s="271">
        <f t="shared" si="273"/>
        <v>103</v>
      </c>
      <c r="AL768" s="271">
        <f>VLOOKUP(AK768,RevisedCalcs!$AE$65:$AJ$72,2,FALSE)</f>
        <v>45</v>
      </c>
      <c r="AM768" s="92" t="str">
        <f t="shared" si="266"/>
        <v>0 to 10</v>
      </c>
      <c r="AN768" s="93">
        <f t="shared" si="267"/>
        <v>0</v>
      </c>
      <c r="AO768" s="93" t="str">
        <f t="shared" si="274"/>
        <v>o</v>
      </c>
      <c r="AP768" s="94" t="str">
        <f t="shared" si="268"/>
        <v/>
      </c>
      <c r="AQ768" s="224">
        <v>1</v>
      </c>
      <c r="AR768" s="214">
        <f t="shared" si="269"/>
        <v>0</v>
      </c>
      <c r="AS768" s="214">
        <f t="shared" si="275"/>
        <v>0</v>
      </c>
      <c r="AT768" s="282">
        <f t="shared" si="276"/>
        <v>18.283333333333335</v>
      </c>
      <c r="AU768" s="268" t="str">
        <f>IF(F768&gt;0,RevisedCalcs!$AB$53*F768,"")</f>
        <v/>
      </c>
      <c r="AV768" s="268">
        <f>IF(AU768&lt;&gt;"","",SUMIFS(RevisedCalcs!$AF$6:$BN$6,RevisedCalcs!$AF$4:$BN$4,"&lt;="&amp;AT768)/10^3*VLOOKUP(AK768,RevisedCalcs!$AE$65:$AJ$72,6,FALSE))</f>
        <v>0.33437306084110541</v>
      </c>
      <c r="AW768" s="270" t="str">
        <f ca="1">IF(AU768="","",IF(AR768=1,-AU768*OFFSET(RevisedCalcs!$AD$79,0,MATCH(E767*24*60,RevisedCalcs!$AE$80:$AI$80,1)),""))</f>
        <v/>
      </c>
      <c r="AX768" s="268">
        <f t="shared" ca="1" si="277"/>
        <v>0.33437306084110541</v>
      </c>
    </row>
    <row r="769" spans="1:50" x14ac:dyDescent="0.3">
      <c r="A769" s="41" t="s">
        <v>957</v>
      </c>
      <c r="B769" s="42">
        <v>73</v>
      </c>
      <c r="C769" s="68" t="s">
        <v>145</v>
      </c>
      <c r="D769" s="95">
        <v>38691.936805555553</v>
      </c>
      <c r="E769" s="96">
        <v>3.2060185185185191E-3</v>
      </c>
      <c r="F769" s="41">
        <v>0.8</v>
      </c>
      <c r="G769" s="41">
        <v>2</v>
      </c>
      <c r="H769" s="97">
        <v>2.5810185179580003E-3</v>
      </c>
      <c r="I769" s="98" t="s">
        <v>1018</v>
      </c>
      <c r="J769" s="99">
        <v>3.7166666666666668</v>
      </c>
      <c r="K769" s="100">
        <v>40517.936805555553</v>
      </c>
      <c r="L769" s="46">
        <v>183.2</v>
      </c>
      <c r="M769" s="101">
        <v>38691.953472222223</v>
      </c>
      <c r="N769" s="102">
        <v>3</v>
      </c>
      <c r="O769" s="46">
        <v>183.2</v>
      </c>
      <c r="P769" s="57">
        <v>3</v>
      </c>
      <c r="Q769" s="50">
        <v>6.1944444444444448E-2</v>
      </c>
      <c r="R769" s="103">
        <v>183.2</v>
      </c>
      <c r="S769" s="104">
        <v>179.80325735857792</v>
      </c>
      <c r="T769" s="57">
        <v>195.8</v>
      </c>
      <c r="U769" s="105"/>
      <c r="V769" s="57">
        <v>180.2</v>
      </c>
      <c r="W769" s="57">
        <f t="shared" si="258"/>
        <v>0.39674264142206539</v>
      </c>
      <c r="X769" s="86">
        <f t="shared" si="259"/>
        <v>130.27019999999999</v>
      </c>
      <c r="Y769" s="86" t="str">
        <f t="shared" si="260"/>
        <v/>
      </c>
      <c r="Z769" s="44">
        <f t="shared" si="261"/>
        <v>0</v>
      </c>
      <c r="AA769" s="44" t="str">
        <f t="shared" si="262"/>
        <v>o</v>
      </c>
      <c r="AB769" s="89">
        <f t="shared" si="280"/>
        <v>49.9298</v>
      </c>
      <c r="AC769" s="89">
        <f t="shared" si="280"/>
        <v>-1.0703999999999998</v>
      </c>
      <c r="AD769" s="44">
        <f t="shared" si="263"/>
        <v>1</v>
      </c>
      <c r="AE769" s="44">
        <v>5.3</v>
      </c>
      <c r="AF769" s="87">
        <f t="shared" si="270"/>
        <v>0</v>
      </c>
      <c r="AG769" s="44">
        <f t="shared" si="271"/>
        <v>0</v>
      </c>
      <c r="AH769" s="90">
        <f t="shared" si="264"/>
        <v>182.80325735857792</v>
      </c>
      <c r="AI769" s="91">
        <f t="shared" si="272"/>
        <v>52.9298</v>
      </c>
      <c r="AJ769" s="82">
        <f t="shared" si="265"/>
        <v>1.9296000000000002</v>
      </c>
      <c r="AK769" s="271">
        <f t="shared" si="273"/>
        <v>101</v>
      </c>
      <c r="AL769" s="271">
        <f>VLOOKUP(AK769,RevisedCalcs!$AE$65:$AJ$72,2,FALSE)</f>
        <v>3</v>
      </c>
      <c r="AM769" s="92" t="str">
        <f t="shared" si="266"/>
        <v>0 to 10</v>
      </c>
      <c r="AN769" s="93">
        <f t="shared" si="267"/>
        <v>0</v>
      </c>
      <c r="AO769" s="93" t="str">
        <f t="shared" si="274"/>
        <v>o</v>
      </c>
      <c r="AP769" s="94" t="str">
        <f t="shared" si="268"/>
        <v/>
      </c>
      <c r="AQ769" s="54">
        <v>0</v>
      </c>
      <c r="AR769" s="214">
        <f t="shared" si="269"/>
        <v>1</v>
      </c>
      <c r="AS769" s="214">
        <f t="shared" si="275"/>
        <v>0</v>
      </c>
      <c r="AT769" s="282">
        <f t="shared" si="276"/>
        <v>4.6166666666666671</v>
      </c>
      <c r="AU769" s="268">
        <f>IF(F769&gt;0,RevisedCalcs!$AB$53*F769,"")</f>
        <v>0.11155940239143175</v>
      </c>
      <c r="AV769" s="268" t="str">
        <f>IF(AU769&lt;&gt;"","",SUMIFS(RevisedCalcs!$AF$6:$BN$6,RevisedCalcs!$AF$4:$BN$4,"&lt;="&amp;AT769)/10^3*VLOOKUP(AK769,RevisedCalcs!$AE$65:$AJ$72,6,FALSE))</f>
        <v/>
      </c>
      <c r="AW769" s="270">
        <f ca="1">IF(AU769="","",IF(AR769=1,-AU769*OFFSET(RevisedCalcs!$AD$79,0,MATCH(E768*24*60,RevisedCalcs!$AE$80:$AI$80,1)),""))</f>
        <v>-4.1433735743125144E-2</v>
      </c>
      <c r="AX769" s="268">
        <f t="shared" ca="1" si="277"/>
        <v>7.0125666648306606E-2</v>
      </c>
    </row>
    <row r="770" spans="1:50" x14ac:dyDescent="0.3">
      <c r="A770" s="41" t="s">
        <v>957</v>
      </c>
      <c r="B770" s="42">
        <v>74</v>
      </c>
      <c r="C770" s="68" t="s">
        <v>569</v>
      </c>
      <c r="D770" s="95">
        <v>38691.94027777778</v>
      </c>
      <c r="E770" s="96">
        <v>6.3657407407407404E-3</v>
      </c>
      <c r="F770" s="41">
        <v>2.2999999999999998</v>
      </c>
      <c r="G770" s="41">
        <v>2</v>
      </c>
      <c r="H770" s="97">
        <v>2.6620370772434399E-4</v>
      </c>
      <c r="I770" s="98" t="s">
        <v>1019</v>
      </c>
      <c r="J770" s="99">
        <v>0.38333333333333336</v>
      </c>
      <c r="K770" s="100">
        <v>40517.94027777778</v>
      </c>
      <c r="L770" s="46">
        <v>197.6</v>
      </c>
      <c r="M770" s="101">
        <v>38691.953472222223</v>
      </c>
      <c r="N770" s="102">
        <v>3</v>
      </c>
      <c r="O770" s="46">
        <v>197.6</v>
      </c>
      <c r="P770" s="57">
        <v>3</v>
      </c>
      <c r="Q770" s="50">
        <v>6.3888888888888893E-3</v>
      </c>
      <c r="R770" s="103">
        <v>197.6</v>
      </c>
      <c r="S770" s="104">
        <v>192.55867622950609</v>
      </c>
      <c r="T770" s="57">
        <v>195.8</v>
      </c>
      <c r="U770" s="105"/>
      <c r="V770" s="57">
        <v>194.6</v>
      </c>
      <c r="W770" s="57">
        <f t="shared" si="258"/>
        <v>2.0413237704939036</v>
      </c>
      <c r="X770" s="86">
        <f t="shared" si="259"/>
        <v>144.67019999999999</v>
      </c>
      <c r="Y770" s="86" t="str">
        <f t="shared" si="260"/>
        <v/>
      </c>
      <c r="Z770" s="44">
        <f t="shared" si="261"/>
        <v>0</v>
      </c>
      <c r="AA770" s="44" t="str">
        <f t="shared" si="262"/>
        <v>o</v>
      </c>
      <c r="AB770" s="89">
        <f t="shared" si="280"/>
        <v>49.9298</v>
      </c>
      <c r="AC770" s="89">
        <f t="shared" si="280"/>
        <v>-1.0703999999999998</v>
      </c>
      <c r="AD770" s="44">
        <f t="shared" si="263"/>
        <v>1</v>
      </c>
      <c r="AE770" s="44">
        <v>5.3</v>
      </c>
      <c r="AF770" s="87">
        <f t="shared" si="270"/>
        <v>0</v>
      </c>
      <c r="AG770" s="44">
        <f t="shared" si="271"/>
        <v>0</v>
      </c>
      <c r="AH770" s="90">
        <f t="shared" si="264"/>
        <v>195.55867622950609</v>
      </c>
      <c r="AI770" s="91">
        <f t="shared" si="272"/>
        <v>52.9298</v>
      </c>
      <c r="AJ770" s="82">
        <f t="shared" si="265"/>
        <v>1.9296000000000002</v>
      </c>
      <c r="AK770" s="271">
        <f t="shared" si="273"/>
        <v>101</v>
      </c>
      <c r="AL770" s="271">
        <f>VLOOKUP(AK770,RevisedCalcs!$AE$65:$AJ$72,2,FALSE)</f>
        <v>3</v>
      </c>
      <c r="AM770" s="92" t="str">
        <f t="shared" si="266"/>
        <v>0 to 10</v>
      </c>
      <c r="AN770" s="93">
        <f t="shared" si="267"/>
        <v>0</v>
      </c>
      <c r="AO770" s="93" t="str">
        <f t="shared" si="274"/>
        <v>o</v>
      </c>
      <c r="AP770" s="94" t="str">
        <f t="shared" si="268"/>
        <v/>
      </c>
      <c r="AQ770" s="54">
        <v>0</v>
      </c>
      <c r="AR770" s="214">
        <f t="shared" si="269"/>
        <v>0</v>
      </c>
      <c r="AS770" s="214">
        <f t="shared" si="275"/>
        <v>0</v>
      </c>
      <c r="AT770" s="282">
        <f t="shared" si="276"/>
        <v>9.1666666666666661</v>
      </c>
      <c r="AU770" s="268">
        <f>IF(F770&gt;0,RevisedCalcs!$AB$53*F770,"")</f>
        <v>0.32073328187536621</v>
      </c>
      <c r="AV770" s="268" t="str">
        <f>IF(AU770&lt;&gt;"","",SUMIFS(RevisedCalcs!$AF$6:$BN$6,RevisedCalcs!$AF$4:$BN$4,"&lt;="&amp;AT770)/10^3*VLOOKUP(AK770,RevisedCalcs!$AE$65:$AJ$72,6,FALSE))</f>
        <v/>
      </c>
      <c r="AW770" s="270" t="str">
        <f ca="1">IF(AU770="","",IF(AR770=1,-AU770*OFFSET(RevisedCalcs!$AD$79,0,MATCH(E769*24*60,RevisedCalcs!$AE$80:$AI$80,1)),""))</f>
        <v/>
      </c>
      <c r="AX770" s="268">
        <f t="shared" ca="1" si="277"/>
        <v>0.32073328187536621</v>
      </c>
    </row>
    <row r="771" spans="1:50" x14ac:dyDescent="0.3">
      <c r="A771" s="194" t="s">
        <v>957</v>
      </c>
      <c r="B771" s="205">
        <v>75</v>
      </c>
      <c r="C771" s="206" t="s">
        <v>571</v>
      </c>
      <c r="D771" s="207">
        <v>38692.272222222222</v>
      </c>
      <c r="E771" s="208">
        <v>1.269675925925926E-2</v>
      </c>
      <c r="F771" s="194">
        <v>0</v>
      </c>
      <c r="G771" s="194">
        <v>3</v>
      </c>
      <c r="H771" s="195">
        <v>0.325578703705105</v>
      </c>
      <c r="I771" s="196" t="s">
        <v>1020</v>
      </c>
      <c r="J771" s="197">
        <v>468.83333333333331</v>
      </c>
      <c r="K771" s="209">
        <v>40518.272222222222</v>
      </c>
      <c r="L771" s="199">
        <v>82.4</v>
      </c>
      <c r="M771" s="101">
        <v>38692.279166666667</v>
      </c>
      <c r="N771" s="200">
        <v>10.4</v>
      </c>
      <c r="O771" s="199">
        <v>82.4</v>
      </c>
      <c r="P771" s="201">
        <v>10.4</v>
      </c>
      <c r="Q771" s="202">
        <v>7.8138888888888882</v>
      </c>
      <c r="R771" s="203">
        <v>82.4</v>
      </c>
      <c r="S771" s="204">
        <v>40.072830746154381</v>
      </c>
      <c r="T771" s="201">
        <v>181.4</v>
      </c>
      <c r="U771" s="105"/>
      <c r="V771" s="86">
        <v>72</v>
      </c>
      <c r="W771" s="86">
        <f t="shared" si="258"/>
        <v>31.927169253845619</v>
      </c>
      <c r="X771" s="86">
        <f t="shared" si="259"/>
        <v>25.728760000000001</v>
      </c>
      <c r="Y771" s="86" t="str">
        <f t="shared" si="260"/>
        <v>Y</v>
      </c>
      <c r="Z771" s="88">
        <f t="shared" si="261"/>
        <v>1</v>
      </c>
      <c r="AA771" s="88" t="str">
        <f t="shared" si="262"/>
        <v>+</v>
      </c>
      <c r="AB771" s="89">
        <f t="shared" si="280"/>
        <v>46.271239999999999</v>
      </c>
      <c r="AC771" s="89">
        <f t="shared" si="280"/>
        <v>-3.0654399999999988</v>
      </c>
      <c r="AD771" s="88">
        <f t="shared" si="263"/>
        <v>1</v>
      </c>
      <c r="AE771" s="88">
        <v>5.3</v>
      </c>
      <c r="AF771" s="87">
        <f t="shared" si="270"/>
        <v>1</v>
      </c>
      <c r="AG771" s="88">
        <f t="shared" si="271"/>
        <v>1</v>
      </c>
      <c r="AH771" s="90">
        <f t="shared" si="264"/>
        <v>50.472830746154379</v>
      </c>
      <c r="AI771" s="91">
        <f t="shared" si="272"/>
        <v>56.671239999999997</v>
      </c>
      <c r="AJ771" s="82">
        <f t="shared" si="265"/>
        <v>7.3345600000000015</v>
      </c>
      <c r="AK771" s="271">
        <f t="shared" si="273"/>
        <v>107</v>
      </c>
      <c r="AL771" s="271">
        <f>VLOOKUP(AK771,RevisedCalcs!$AE$65:$AJ$72,2,FALSE)</f>
        <v>540</v>
      </c>
      <c r="AM771" s="92" t="str">
        <f t="shared" si="266"/>
        <v>10 to 20</v>
      </c>
      <c r="AN771" s="93">
        <f t="shared" si="267"/>
        <v>1</v>
      </c>
      <c r="AO771" s="93" t="str">
        <f t="shared" si="274"/>
        <v>+</v>
      </c>
      <c r="AP771" s="94" t="str">
        <f t="shared" si="268"/>
        <v/>
      </c>
      <c r="AQ771" s="224">
        <v>1</v>
      </c>
      <c r="AR771" s="214">
        <f t="shared" si="269"/>
        <v>0</v>
      </c>
      <c r="AS771" s="214">
        <f t="shared" si="275"/>
        <v>1</v>
      </c>
      <c r="AT771" s="282">
        <f t="shared" si="276"/>
        <v>18.283333333333335</v>
      </c>
      <c r="AU771" s="268" t="str">
        <f>IF(F771&gt;0,RevisedCalcs!$AB$53*F771,"")</f>
        <v/>
      </c>
      <c r="AV771" s="268">
        <f>IF(AU771&lt;&gt;"","",SUMIFS(RevisedCalcs!$AF$6:$BN$6,RevisedCalcs!$AF$4:$BN$4,"&lt;="&amp;AT771)/10^3*VLOOKUP(AK771,RevisedCalcs!$AE$65:$AJ$72,6,FALSE))</f>
        <v>0.57894307105631393</v>
      </c>
      <c r="AW771" s="270" t="str">
        <f ca="1">IF(AU771="","",IF(AR771=1,-AU771*OFFSET(RevisedCalcs!$AD$79,0,MATCH(E770*24*60,RevisedCalcs!$AE$80:$AI$80,1)),""))</f>
        <v/>
      </c>
      <c r="AX771" s="268">
        <f t="shared" ca="1" si="277"/>
        <v>0.57894307105631393</v>
      </c>
    </row>
    <row r="772" spans="1:50" x14ac:dyDescent="0.3">
      <c r="A772" s="41" t="s">
        <v>957</v>
      </c>
      <c r="B772" s="42">
        <v>76</v>
      </c>
      <c r="C772" s="68" t="s">
        <v>148</v>
      </c>
      <c r="D772" s="95">
        <v>38692.287499999999</v>
      </c>
      <c r="E772" s="96">
        <v>9.7916666666666655E-3</v>
      </c>
      <c r="F772" s="41">
        <v>2.9</v>
      </c>
      <c r="G772" s="41">
        <v>3</v>
      </c>
      <c r="H772" s="97">
        <v>2.5810185179580003E-3</v>
      </c>
      <c r="I772" s="98" t="s">
        <v>1018</v>
      </c>
      <c r="J772" s="99">
        <v>3.7166666666666668</v>
      </c>
      <c r="K772" s="100">
        <v>40518.287499999999</v>
      </c>
      <c r="L772" s="46">
        <v>183.2</v>
      </c>
      <c r="M772" s="101">
        <v>38692.286805555559</v>
      </c>
      <c r="N772" s="102">
        <v>10.9</v>
      </c>
      <c r="O772" s="46">
        <v>183.2</v>
      </c>
      <c r="P772" s="57">
        <v>10.9</v>
      </c>
      <c r="Q772" s="50">
        <v>6.1944444444444448E-2</v>
      </c>
      <c r="R772" s="103">
        <v>183.2</v>
      </c>
      <c r="S772" s="104">
        <v>168.44206252548096</v>
      </c>
      <c r="T772" s="57">
        <v>195.8</v>
      </c>
      <c r="U772" s="105"/>
      <c r="V772" s="57">
        <v>172.29999999999998</v>
      </c>
      <c r="W772" s="57">
        <f t="shared" si="258"/>
        <v>3.8579374745190194</v>
      </c>
      <c r="X772" s="86">
        <f t="shared" si="259"/>
        <v>126.27595999999998</v>
      </c>
      <c r="Y772" s="86" t="str">
        <f t="shared" si="260"/>
        <v/>
      </c>
      <c r="Z772" s="44">
        <f t="shared" si="261"/>
        <v>0</v>
      </c>
      <c r="AA772" s="44" t="str">
        <f t="shared" si="262"/>
        <v>o</v>
      </c>
      <c r="AB772" s="89">
        <f t="shared" si="280"/>
        <v>46.024039999999999</v>
      </c>
      <c r="AC772" s="89">
        <f t="shared" si="280"/>
        <v>-3.2002399999999991</v>
      </c>
      <c r="AD772" s="44">
        <f t="shared" si="263"/>
        <v>1</v>
      </c>
      <c r="AE772" s="44">
        <v>5.3</v>
      </c>
      <c r="AF772" s="87">
        <f t="shared" si="270"/>
        <v>0</v>
      </c>
      <c r="AG772" s="44">
        <f t="shared" si="271"/>
        <v>0</v>
      </c>
      <c r="AH772" s="90">
        <f t="shared" si="264"/>
        <v>179.34206252548097</v>
      </c>
      <c r="AI772" s="91">
        <f t="shared" si="272"/>
        <v>56.924039999999998</v>
      </c>
      <c r="AJ772" s="82">
        <f t="shared" si="265"/>
        <v>7.6997600000000013</v>
      </c>
      <c r="AK772" s="271">
        <f t="shared" si="273"/>
        <v>101</v>
      </c>
      <c r="AL772" s="271">
        <f>VLOOKUP(AK772,RevisedCalcs!$AE$65:$AJ$72,2,FALSE)</f>
        <v>3</v>
      </c>
      <c r="AM772" s="92" t="str">
        <f t="shared" si="266"/>
        <v>10 to 20</v>
      </c>
      <c r="AN772" s="93">
        <f t="shared" si="267"/>
        <v>0</v>
      </c>
      <c r="AO772" s="93" t="str">
        <f t="shared" si="274"/>
        <v>o</v>
      </c>
      <c r="AP772" s="94" t="str">
        <f t="shared" si="268"/>
        <v/>
      </c>
      <c r="AQ772" s="54">
        <v>0</v>
      </c>
      <c r="AR772" s="214">
        <f t="shared" si="269"/>
        <v>1</v>
      </c>
      <c r="AS772" s="214">
        <f t="shared" si="275"/>
        <v>0</v>
      </c>
      <c r="AT772" s="282">
        <f t="shared" si="276"/>
        <v>14.1</v>
      </c>
      <c r="AU772" s="268">
        <f>IF(F772&gt;0,RevisedCalcs!$AB$53*F772,"")</f>
        <v>0.40440283366894003</v>
      </c>
      <c r="AV772" s="268" t="str">
        <f>IF(AU772&lt;&gt;"","",SUMIFS(RevisedCalcs!$AF$6:$BN$6,RevisedCalcs!$AF$4:$BN$4,"&lt;="&amp;AT772)/10^3*VLOOKUP(AK772,RevisedCalcs!$AE$65:$AJ$72,6,FALSE))</f>
        <v/>
      </c>
      <c r="AW772" s="270">
        <f ca="1">IF(AU772="","",IF(AR772=1,-AU772*OFFSET(RevisedCalcs!$AD$79,0,MATCH(E771*24*60,RevisedCalcs!$AE$80:$AI$80,1)),""))</f>
        <v>-0.15019729206882862</v>
      </c>
      <c r="AX772" s="268">
        <f t="shared" ca="1" si="277"/>
        <v>0.25420554160011144</v>
      </c>
    </row>
    <row r="773" spans="1:50" x14ac:dyDescent="0.3">
      <c r="A773" s="194" t="s">
        <v>957</v>
      </c>
      <c r="B773" s="205">
        <v>77</v>
      </c>
      <c r="C773" s="206" t="s">
        <v>150</v>
      </c>
      <c r="D773" s="207">
        <v>38692.340277777781</v>
      </c>
      <c r="E773" s="208">
        <v>1.269675925925926E-2</v>
      </c>
      <c r="F773" s="194">
        <v>0</v>
      </c>
      <c r="G773" s="194">
        <v>3</v>
      </c>
      <c r="H773" s="195">
        <v>4.2986111118807457E-2</v>
      </c>
      <c r="I773" s="196" t="s">
        <v>1021</v>
      </c>
      <c r="J773" s="197">
        <v>61.9</v>
      </c>
      <c r="K773" s="209">
        <v>40518.340277777781</v>
      </c>
      <c r="L773" s="199">
        <v>132.80000000000001</v>
      </c>
      <c r="M773" s="101">
        <v>38692.328472222223</v>
      </c>
      <c r="N773" s="200">
        <v>12</v>
      </c>
      <c r="O773" s="199">
        <v>132.80000000000001</v>
      </c>
      <c r="P773" s="201">
        <v>12</v>
      </c>
      <c r="Q773" s="202">
        <v>1.0316666666666667</v>
      </c>
      <c r="R773" s="203">
        <v>132.80000000000001</v>
      </c>
      <c r="S773" s="204">
        <v>150.14516795164968</v>
      </c>
      <c r="T773" s="201">
        <v>183.2</v>
      </c>
      <c r="U773" s="105"/>
      <c r="V773" s="57">
        <v>120.80000000000001</v>
      </c>
      <c r="W773" s="57">
        <f t="shared" si="258"/>
        <v>29.345167951649671</v>
      </c>
      <c r="X773" s="86">
        <f t="shared" si="259"/>
        <v>75.319800000000015</v>
      </c>
      <c r="Y773" s="86" t="str">
        <f t="shared" si="260"/>
        <v/>
      </c>
      <c r="Z773" s="44">
        <f t="shared" si="261"/>
        <v>0</v>
      </c>
      <c r="AA773" s="44" t="str">
        <f t="shared" si="262"/>
        <v>o</v>
      </c>
      <c r="AB773" s="89">
        <f t="shared" si="280"/>
        <v>45.480199999999996</v>
      </c>
      <c r="AC773" s="89">
        <f t="shared" si="280"/>
        <v>-3.4967999999999986</v>
      </c>
      <c r="AD773" s="44">
        <f t="shared" si="263"/>
        <v>1</v>
      </c>
      <c r="AE773" s="44">
        <v>5.3</v>
      </c>
      <c r="AF773" s="87">
        <f t="shared" si="270"/>
        <v>0</v>
      </c>
      <c r="AG773" s="44">
        <f t="shared" si="271"/>
        <v>0</v>
      </c>
      <c r="AH773" s="90">
        <f t="shared" si="264"/>
        <v>162.14516795164968</v>
      </c>
      <c r="AI773" s="91">
        <f t="shared" si="272"/>
        <v>57.480199999999996</v>
      </c>
      <c r="AJ773" s="82">
        <f t="shared" si="265"/>
        <v>8.5032000000000014</v>
      </c>
      <c r="AK773" s="271">
        <f t="shared" si="273"/>
        <v>104</v>
      </c>
      <c r="AL773" s="271">
        <f>VLOOKUP(AK773,RevisedCalcs!$AE$65:$AJ$72,2,FALSE)</f>
        <v>75</v>
      </c>
      <c r="AM773" s="92" t="str">
        <f t="shared" si="266"/>
        <v>10 to 20</v>
      </c>
      <c r="AN773" s="93">
        <f t="shared" si="267"/>
        <v>0</v>
      </c>
      <c r="AO773" s="93" t="str">
        <f t="shared" si="274"/>
        <v>o</v>
      </c>
      <c r="AP773" s="94" t="str">
        <f t="shared" si="268"/>
        <v/>
      </c>
      <c r="AQ773" s="224">
        <v>1</v>
      </c>
      <c r="AR773" s="214">
        <f t="shared" si="269"/>
        <v>0</v>
      </c>
      <c r="AS773" s="214">
        <f t="shared" si="275"/>
        <v>0</v>
      </c>
      <c r="AT773" s="282">
        <f t="shared" si="276"/>
        <v>18.283333333333335</v>
      </c>
      <c r="AU773" s="268" t="str">
        <f>IF(F773&gt;0,RevisedCalcs!$AB$53*F773,"")</f>
        <v/>
      </c>
      <c r="AV773" s="268">
        <f>IF(AU773&lt;&gt;"","",SUMIFS(RevisedCalcs!$AF$6:$BN$6,RevisedCalcs!$AF$4:$BN$4,"&lt;="&amp;AT773)/10^3*VLOOKUP(AK773,RevisedCalcs!$AE$65:$AJ$72,6,FALSE))</f>
        <v>0.40379527728240155</v>
      </c>
      <c r="AW773" s="270" t="str">
        <f ca="1">IF(AU773="","",IF(AR773=1,-AU773*OFFSET(RevisedCalcs!$AD$79,0,MATCH(E772*24*60,RevisedCalcs!$AE$80:$AI$80,1)),""))</f>
        <v/>
      </c>
      <c r="AX773" s="268">
        <f t="shared" ca="1" si="277"/>
        <v>0.40379527728240155</v>
      </c>
    </row>
    <row r="774" spans="1:50" x14ac:dyDescent="0.3">
      <c r="A774" s="41" t="s">
        <v>957</v>
      </c>
      <c r="B774" s="42">
        <v>78</v>
      </c>
      <c r="C774" s="68" t="s">
        <v>152</v>
      </c>
      <c r="D774" s="95">
        <v>38692.356249999997</v>
      </c>
      <c r="E774" s="96">
        <v>2.0983796296296296E-2</v>
      </c>
      <c r="F774" s="41">
        <v>13</v>
      </c>
      <c r="G774" s="41">
        <v>3</v>
      </c>
      <c r="H774" s="97">
        <v>3.2754629573901184E-3</v>
      </c>
      <c r="I774" s="98" t="s">
        <v>1022</v>
      </c>
      <c r="J774" s="99">
        <v>4.7166666666666668</v>
      </c>
      <c r="K774" s="100">
        <v>40518.356249999997</v>
      </c>
      <c r="L774" s="46">
        <v>186.8</v>
      </c>
      <c r="M774" s="101">
        <v>38692.370138888888</v>
      </c>
      <c r="N774" s="102">
        <v>12</v>
      </c>
      <c r="O774" s="46">
        <v>186.8</v>
      </c>
      <c r="P774" s="57">
        <v>12</v>
      </c>
      <c r="Q774" s="50">
        <v>7.8611111111111118E-2</v>
      </c>
      <c r="R774" s="103">
        <v>186.8</v>
      </c>
      <c r="S774" s="104">
        <v>168.58190579140521</v>
      </c>
      <c r="T774" s="57">
        <v>197.6</v>
      </c>
      <c r="U774" s="105"/>
      <c r="V774" s="57">
        <v>174.8</v>
      </c>
      <c r="W774" s="57">
        <f t="shared" si="258"/>
        <v>6.2180942085948061</v>
      </c>
      <c r="X774" s="86">
        <f t="shared" si="259"/>
        <v>129.31980000000001</v>
      </c>
      <c r="Y774" s="86" t="str">
        <f t="shared" si="260"/>
        <v/>
      </c>
      <c r="Z774" s="44">
        <f t="shared" si="261"/>
        <v>0</v>
      </c>
      <c r="AA774" s="44" t="str">
        <f t="shared" si="262"/>
        <v>o</v>
      </c>
      <c r="AB774" s="89">
        <f t="shared" si="280"/>
        <v>45.480199999999996</v>
      </c>
      <c r="AC774" s="89">
        <f t="shared" si="280"/>
        <v>-3.4967999999999986</v>
      </c>
      <c r="AD774" s="44">
        <f t="shared" si="263"/>
        <v>1</v>
      </c>
      <c r="AE774" s="44">
        <v>5.3</v>
      </c>
      <c r="AF774" s="87">
        <f t="shared" si="270"/>
        <v>0</v>
      </c>
      <c r="AG774" s="44">
        <f t="shared" si="271"/>
        <v>0</v>
      </c>
      <c r="AH774" s="90">
        <f t="shared" si="264"/>
        <v>180.58190579140521</v>
      </c>
      <c r="AI774" s="91">
        <f t="shared" si="272"/>
        <v>57.480199999999996</v>
      </c>
      <c r="AJ774" s="82">
        <f t="shared" si="265"/>
        <v>8.5032000000000014</v>
      </c>
      <c r="AK774" s="271">
        <f t="shared" si="273"/>
        <v>101</v>
      </c>
      <c r="AL774" s="271">
        <f>VLOOKUP(AK774,RevisedCalcs!$AE$65:$AJ$72,2,FALSE)</f>
        <v>3</v>
      </c>
      <c r="AM774" s="92" t="str">
        <f t="shared" si="266"/>
        <v>10 to 20</v>
      </c>
      <c r="AN774" s="93">
        <f t="shared" si="267"/>
        <v>0</v>
      </c>
      <c r="AO774" s="93" t="str">
        <f t="shared" si="274"/>
        <v>o</v>
      </c>
      <c r="AP774" s="94" t="str">
        <f t="shared" si="268"/>
        <v/>
      </c>
      <c r="AQ774" s="54">
        <v>0</v>
      </c>
      <c r="AR774" s="214">
        <f t="shared" si="269"/>
        <v>1</v>
      </c>
      <c r="AS774" s="214">
        <f t="shared" si="275"/>
        <v>0</v>
      </c>
      <c r="AT774" s="282">
        <f t="shared" si="276"/>
        <v>30.216666666666669</v>
      </c>
      <c r="AU774" s="268">
        <f>IF(F774&gt;0,RevisedCalcs!$AB$53*F774,"")</f>
        <v>1.8128402888607658</v>
      </c>
      <c r="AV774" s="268" t="str">
        <f>IF(AU774&lt;&gt;"","",SUMIFS(RevisedCalcs!$AF$6:$BN$6,RevisedCalcs!$AF$4:$BN$4,"&lt;="&amp;AT774)/10^3*VLOOKUP(AK774,RevisedCalcs!$AE$65:$AJ$72,6,FALSE))</f>
        <v/>
      </c>
      <c r="AW774" s="270">
        <f ca="1">IF(AU774="","",IF(AR774=1,-AU774*OFFSET(RevisedCalcs!$AD$79,0,MATCH(E773*24*60,RevisedCalcs!$AE$80:$AI$80,1)),""))</f>
        <v>-0.67329820582578348</v>
      </c>
      <c r="AX774" s="268">
        <f t="shared" ca="1" si="277"/>
        <v>1.1395420830349823</v>
      </c>
    </row>
    <row r="775" spans="1:50" x14ac:dyDescent="0.3">
      <c r="A775" s="194" t="s">
        <v>957</v>
      </c>
      <c r="B775" s="205">
        <v>79</v>
      </c>
      <c r="C775" s="206" t="s">
        <v>154</v>
      </c>
      <c r="D775" s="207">
        <v>38692.445833333331</v>
      </c>
      <c r="E775" s="208">
        <v>1.269675925925926E-2</v>
      </c>
      <c r="F775" s="194">
        <v>0</v>
      </c>
      <c r="G775" s="194">
        <v>3</v>
      </c>
      <c r="H775" s="195">
        <v>6.8599537036789116E-2</v>
      </c>
      <c r="I775" s="196" t="s">
        <v>1023</v>
      </c>
      <c r="J775" s="197">
        <v>98.783333333333331</v>
      </c>
      <c r="K775" s="209">
        <v>40518.445833333331</v>
      </c>
      <c r="L775" s="199">
        <v>114.8</v>
      </c>
      <c r="M775" s="101">
        <v>38692.453472222223</v>
      </c>
      <c r="N775" s="200">
        <v>12</v>
      </c>
      <c r="O775" s="199">
        <v>114.8</v>
      </c>
      <c r="P775" s="201">
        <v>12</v>
      </c>
      <c r="Q775" s="202">
        <v>1.6463888888888889</v>
      </c>
      <c r="R775" s="203">
        <v>114.8</v>
      </c>
      <c r="S775" s="204">
        <v>134.40255929043315</v>
      </c>
      <c r="T775" s="201">
        <v>183.2</v>
      </c>
      <c r="U775" s="105"/>
      <c r="V775" s="57">
        <v>102.8</v>
      </c>
      <c r="W775" s="57">
        <f t="shared" ref="W775:W838" si="281">ABS(S775-V775)</f>
        <v>31.602559290433149</v>
      </c>
      <c r="X775" s="86">
        <f t="shared" ref="X775:X838" si="282">ABS(AB775-V775)</f>
        <v>57.319800000000001</v>
      </c>
      <c r="Y775" s="86" t="str">
        <f t="shared" ref="Y775:Y838" si="283">IF(B775=2,"",IF(INT(D775)&lt;&gt;INT(D774),"Y",""))</f>
        <v/>
      </c>
      <c r="Z775" s="44">
        <f t="shared" ref="Z775:Z838" si="284">IF(X775&lt;W775,1,0)</f>
        <v>0</v>
      </c>
      <c r="AA775" s="44" t="str">
        <f t="shared" ref="AA775:AA838" si="285">IF($Z775=1,"+","o")</f>
        <v>o</v>
      </c>
      <c r="AB775" s="89">
        <f t="shared" si="280"/>
        <v>45.480199999999996</v>
      </c>
      <c r="AC775" s="89">
        <f t="shared" si="280"/>
        <v>-3.4967999999999986</v>
      </c>
      <c r="AD775" s="44">
        <f t="shared" ref="AD775:AD838" si="286">IF(L775-N775&gt;$AD$5,1,0)</f>
        <v>1</v>
      </c>
      <c r="AE775" s="44">
        <v>5.3</v>
      </c>
      <c r="AF775" s="87">
        <f t="shared" si="270"/>
        <v>0</v>
      </c>
      <c r="AG775" s="44">
        <f t="shared" si="271"/>
        <v>0</v>
      </c>
      <c r="AH775" s="90">
        <f t="shared" ref="AH775:AH838" si="287">S775+P775</f>
        <v>146.40255929043315</v>
      </c>
      <c r="AI775" s="91">
        <f t="shared" si="272"/>
        <v>57.480199999999996</v>
      </c>
      <c r="AJ775" s="82">
        <f t="shared" ref="AJ775:AJ838" si="288">AC775+P775</f>
        <v>8.5032000000000014</v>
      </c>
      <c r="AK775" s="271">
        <f t="shared" si="273"/>
        <v>105</v>
      </c>
      <c r="AL775" s="271">
        <f>VLOOKUP(AK775,RevisedCalcs!$AE$65:$AJ$72,2,FALSE)</f>
        <v>105</v>
      </c>
      <c r="AM775" s="92" t="str">
        <f t="shared" ref="AM775:AM838" si="289">IF(P775&lt;-20,"&lt;-20",IF(P775&lt;-10,"-20 to -10",IF(P775&lt;0,"-10 to 0",IF(P775&lt;10,"0 to 10",IF(P775&lt;20,"10 to 20","&gt;=20")))))</f>
        <v>10 to 20</v>
      </c>
      <c r="AN775" s="93">
        <f t="shared" ref="AN775:AN838" si="290">IF(OR(X775&lt;W775,AND(AF775=1,AG775=1)),1,0)</f>
        <v>0</v>
      </c>
      <c r="AO775" s="93" t="str">
        <f t="shared" si="274"/>
        <v>o</v>
      </c>
      <c r="AP775" s="94" t="str">
        <f t="shared" ref="AP775:AP838" si="291">IF(AN775&lt;&gt;Z775,"X","")</f>
        <v/>
      </c>
      <c r="AQ775" s="224">
        <v>1</v>
      </c>
      <c r="AR775" s="214">
        <f t="shared" ref="AR775:AR838" si="292">IF(AND(AQ774=1,J775&lt;=$AR$5),1,0)</f>
        <v>0</v>
      </c>
      <c r="AS775" s="214">
        <f t="shared" si="275"/>
        <v>0</v>
      </c>
      <c r="AT775" s="282">
        <f t="shared" si="276"/>
        <v>18.283333333333335</v>
      </c>
      <c r="AU775" s="268" t="str">
        <f>IF(F775&gt;0,RevisedCalcs!$AB$53*F775,"")</f>
        <v/>
      </c>
      <c r="AV775" s="268">
        <f>IF(AU775&lt;&gt;"","",SUMIFS(RevisedCalcs!$AF$6:$BN$6,RevisedCalcs!$AF$4:$BN$4,"&lt;="&amp;AT775)/10^3*VLOOKUP(AK775,RevisedCalcs!$AE$65:$AJ$72,6,FALSE))</f>
        <v>0.41080118903335805</v>
      </c>
      <c r="AW775" s="270" t="str">
        <f ca="1">IF(AU775="","",IF(AR775=1,-AU775*OFFSET(RevisedCalcs!$AD$79,0,MATCH(E774*24*60,RevisedCalcs!$AE$80:$AI$80,1)),""))</f>
        <v/>
      </c>
      <c r="AX775" s="268">
        <f t="shared" ca="1" si="277"/>
        <v>0.41080118903335805</v>
      </c>
    </row>
    <row r="776" spans="1:50" x14ac:dyDescent="0.3">
      <c r="A776" s="41" t="s">
        <v>957</v>
      </c>
      <c r="B776" s="42">
        <v>80</v>
      </c>
      <c r="C776" s="68" t="s">
        <v>156</v>
      </c>
      <c r="D776" s="95">
        <v>38692.459722222222</v>
      </c>
      <c r="E776" s="96">
        <v>7.1643518518518514E-3</v>
      </c>
      <c r="F776" s="41">
        <v>4.5</v>
      </c>
      <c r="G776" s="41">
        <v>3</v>
      </c>
      <c r="H776" s="97">
        <v>1.1921296318178065E-3</v>
      </c>
      <c r="I776" s="98" t="s">
        <v>450</v>
      </c>
      <c r="J776" s="99">
        <v>1.7166666666666668</v>
      </c>
      <c r="K776" s="100">
        <v>40518.459722222222</v>
      </c>
      <c r="L776" s="46">
        <v>185</v>
      </c>
      <c r="M776" s="101">
        <v>38692.453472222223</v>
      </c>
      <c r="N776" s="102">
        <v>12</v>
      </c>
      <c r="O776" s="46">
        <v>185</v>
      </c>
      <c r="P776" s="57">
        <v>12</v>
      </c>
      <c r="Q776" s="50">
        <v>2.8611111111111111E-2</v>
      </c>
      <c r="R776" s="103">
        <v>185</v>
      </c>
      <c r="S776" s="104">
        <v>170.24245149272014</v>
      </c>
      <c r="T776" s="57">
        <v>197.6</v>
      </c>
      <c r="U776" s="105"/>
      <c r="V776" s="57">
        <v>173</v>
      </c>
      <c r="W776" s="57">
        <f t="shared" si="281"/>
        <v>2.7575485072798642</v>
      </c>
      <c r="X776" s="86">
        <f t="shared" si="282"/>
        <v>127.5198</v>
      </c>
      <c r="Y776" s="86" t="str">
        <f t="shared" si="283"/>
        <v/>
      </c>
      <c r="Z776" s="44">
        <f t="shared" si="284"/>
        <v>0</v>
      </c>
      <c r="AA776" s="44" t="str">
        <f t="shared" si="285"/>
        <v>o</v>
      </c>
      <c r="AB776" s="89">
        <f t="shared" si="280"/>
        <v>45.480199999999996</v>
      </c>
      <c r="AC776" s="89">
        <f t="shared" si="280"/>
        <v>-3.4967999999999986</v>
      </c>
      <c r="AD776" s="44">
        <f t="shared" si="286"/>
        <v>1</v>
      </c>
      <c r="AE776" s="44">
        <v>5.3</v>
      </c>
      <c r="AF776" s="87">
        <f t="shared" ref="AF776:AF839" si="293">IF(R776-AH776&gt;$AF$5,1,0)</f>
        <v>0</v>
      </c>
      <c r="AG776" s="44">
        <f t="shared" ref="AG776:AG839" si="294">IF(Q776&gt;=6,1,0)</f>
        <v>0</v>
      </c>
      <c r="AH776" s="90">
        <f t="shared" si="287"/>
        <v>182.24245149272014</v>
      </c>
      <c r="AI776" s="91">
        <f t="shared" ref="AI776:AI839" si="295">AB776+P776</f>
        <v>57.480199999999996</v>
      </c>
      <c r="AJ776" s="82">
        <f t="shared" si="288"/>
        <v>8.5032000000000014</v>
      </c>
      <c r="AK776" s="271">
        <f t="shared" ref="AK776:AK839" si="296">IF(J776&lt;6,101,IF(J776&lt;30,102,IF(J776&lt;60,103,IF(J776&lt;90,104,IF(J776&lt;120,105,IF(J776&lt;360,106,IF(J776&lt;720,107,108)))))))</f>
        <v>101</v>
      </c>
      <c r="AL776" s="271">
        <f>VLOOKUP(AK776,RevisedCalcs!$AE$65:$AJ$72,2,FALSE)</f>
        <v>3</v>
      </c>
      <c r="AM776" s="92" t="str">
        <f t="shared" si="289"/>
        <v>10 to 20</v>
      </c>
      <c r="AN776" s="93">
        <f t="shared" si="290"/>
        <v>0</v>
      </c>
      <c r="AO776" s="93" t="str">
        <f t="shared" ref="AO776:AO839" si="297">IF($AN776=1,"+","o")</f>
        <v>o</v>
      </c>
      <c r="AP776" s="94" t="str">
        <f t="shared" si="291"/>
        <v/>
      </c>
      <c r="AQ776" s="54">
        <v>0</v>
      </c>
      <c r="AR776" s="214">
        <f t="shared" si="292"/>
        <v>1</v>
      </c>
      <c r="AS776" s="214">
        <f t="shared" ref="AS776:AS839" si="298">IF(AND(AQ776=1,AN776=1),1,0)</f>
        <v>0</v>
      </c>
      <c r="AT776" s="282">
        <f t="shared" ref="AT776:AT839" si="299">E776*24*60</f>
        <v>10.316666666666666</v>
      </c>
      <c r="AU776" s="268">
        <f>IF(F776&gt;0,RevisedCalcs!$AB$53*F776,"")</f>
        <v>0.62752163845180353</v>
      </c>
      <c r="AV776" s="268" t="str">
        <f>IF(AU776&lt;&gt;"","",SUMIFS(RevisedCalcs!$AF$6:$BN$6,RevisedCalcs!$AF$4:$BN$4,"&lt;="&amp;AT776)/10^3*VLOOKUP(AK776,RevisedCalcs!$AE$65:$AJ$72,6,FALSE))</f>
        <v/>
      </c>
      <c r="AW776" s="270">
        <f ca="1">IF(AU776="","",IF(AR776=1,-AU776*OFFSET(RevisedCalcs!$AD$79,0,MATCH(E775*24*60,RevisedCalcs!$AE$80:$AI$80,1)),""))</f>
        <v>-0.23306476355507891</v>
      </c>
      <c r="AX776" s="268">
        <f t="shared" ref="AX776:AX839" ca="1" si="300">SUM(AU776:AW776)</f>
        <v>0.39445687489672465</v>
      </c>
    </row>
    <row r="777" spans="1:50" x14ac:dyDescent="0.3">
      <c r="A777" s="107" t="s">
        <v>1024</v>
      </c>
      <c r="B777" s="108">
        <v>2</v>
      </c>
      <c r="C777" s="109" t="s">
        <v>232</v>
      </c>
      <c r="D777" s="110">
        <v>40568.799305555556</v>
      </c>
      <c r="E777" s="111">
        <v>1.1400462962962965E-2</v>
      </c>
      <c r="F777" s="43">
        <v>4.2</v>
      </c>
      <c r="G777" s="41">
        <v>3</v>
      </c>
      <c r="H777" s="97">
        <v>3.6724537043482997E-2</v>
      </c>
      <c r="I777" s="98" t="s">
        <v>1025</v>
      </c>
      <c r="J777" s="99">
        <v>52.883333333333333</v>
      </c>
      <c r="K777" s="112">
        <v>40568.799305555556</v>
      </c>
      <c r="L777" s="114">
        <v>69.8</v>
      </c>
      <c r="M777" s="101">
        <v>40568.786805555559</v>
      </c>
      <c r="N777" s="102">
        <v>-4</v>
      </c>
      <c r="O777" s="46">
        <v>69.8</v>
      </c>
      <c r="P777" s="57">
        <v>-4</v>
      </c>
      <c r="Q777" s="50">
        <v>0.88138888888888889</v>
      </c>
      <c r="R777" s="103">
        <v>69.8</v>
      </c>
      <c r="S777" s="104">
        <v>78.774601436398129</v>
      </c>
      <c r="T777" s="57">
        <v>168.8</v>
      </c>
      <c r="U777" s="105"/>
      <c r="V777" s="57">
        <v>73.8</v>
      </c>
      <c r="W777" s="57">
        <f t="shared" si="281"/>
        <v>4.9746014363981317</v>
      </c>
      <c r="X777" s="86">
        <f t="shared" si="282"/>
        <v>20.409399999999998</v>
      </c>
      <c r="Y777" s="86" t="str">
        <f t="shared" si="283"/>
        <v/>
      </c>
      <c r="Z777" s="44">
        <f t="shared" si="284"/>
        <v>0</v>
      </c>
      <c r="AA777" s="44" t="str">
        <f t="shared" si="285"/>
        <v>o</v>
      </c>
      <c r="AB777" s="89">
        <f t="shared" si="280"/>
        <v>53.390599999999999</v>
      </c>
      <c r="AC777" s="89">
        <f t="shared" si="280"/>
        <v>0.81679999999999975</v>
      </c>
      <c r="AD777" s="44">
        <f t="shared" si="286"/>
        <v>1</v>
      </c>
      <c r="AE777" s="44">
        <v>1.7</v>
      </c>
      <c r="AF777" s="87">
        <f t="shared" si="293"/>
        <v>0</v>
      </c>
      <c r="AG777" s="44">
        <f t="shared" si="294"/>
        <v>0</v>
      </c>
      <c r="AH777" s="90">
        <f t="shared" si="287"/>
        <v>74.774601436398129</v>
      </c>
      <c r="AI777" s="91">
        <f t="shared" si="295"/>
        <v>49.390599999999999</v>
      </c>
      <c r="AJ777" s="82">
        <f t="shared" si="288"/>
        <v>-3.1832000000000003</v>
      </c>
      <c r="AK777" s="271">
        <f t="shared" si="296"/>
        <v>103</v>
      </c>
      <c r="AL777" s="271">
        <f>VLOOKUP(AK777,RevisedCalcs!$AE$65:$AJ$72,2,FALSE)</f>
        <v>45</v>
      </c>
      <c r="AM777" s="92" t="str">
        <f t="shared" si="289"/>
        <v>-10 to 0</v>
      </c>
      <c r="AN777" s="93">
        <f t="shared" si="290"/>
        <v>0</v>
      </c>
      <c r="AO777" s="93" t="str">
        <f t="shared" si="297"/>
        <v>o</v>
      </c>
      <c r="AP777" s="94" t="str">
        <f t="shared" si="291"/>
        <v/>
      </c>
      <c r="AQ777" s="54">
        <v>0</v>
      </c>
      <c r="AR777" s="214">
        <f t="shared" si="292"/>
        <v>0</v>
      </c>
      <c r="AS777" s="214">
        <f t="shared" si="298"/>
        <v>0</v>
      </c>
      <c r="AT777" s="282">
        <f t="shared" si="299"/>
        <v>16.416666666666668</v>
      </c>
      <c r="AU777" s="268">
        <f>IF(F777&gt;0,RevisedCalcs!$AB$53*F777,"")</f>
        <v>0.58568686255501667</v>
      </c>
      <c r="AV777" s="268" t="str">
        <f>IF(AU777&lt;&gt;"","",SUMIFS(RevisedCalcs!$AF$6:$BN$6,RevisedCalcs!$AF$4:$BN$4,"&lt;="&amp;AT777)/10^3*VLOOKUP(AK777,RevisedCalcs!$AE$65:$AJ$72,6,FALSE))</f>
        <v/>
      </c>
      <c r="AW777" s="270" t="str">
        <f ca="1">IF(AU777="","",IF(AR777=1,-AU777*OFFSET(RevisedCalcs!$AD$79,0,MATCH(E776*24*60,RevisedCalcs!$AE$80:$AI$80,1)),""))</f>
        <v/>
      </c>
      <c r="AX777" s="268">
        <f t="shared" ca="1" si="300"/>
        <v>0.58568686255501667</v>
      </c>
    </row>
    <row r="778" spans="1:50" x14ac:dyDescent="0.3">
      <c r="A778" s="189" t="s">
        <v>1024</v>
      </c>
      <c r="B778" s="211">
        <v>3</v>
      </c>
      <c r="C778" s="191" t="s">
        <v>234</v>
      </c>
      <c r="D778" s="192">
        <v>40570.113888888889</v>
      </c>
      <c r="E778" s="193">
        <v>2.685185185185185E-3</v>
      </c>
      <c r="F778" s="116">
        <v>0</v>
      </c>
      <c r="G778" s="194">
        <v>5</v>
      </c>
      <c r="H778" s="195">
        <v>1.3031828703678912</v>
      </c>
      <c r="I778" s="196" t="s">
        <v>1026</v>
      </c>
      <c r="J778" s="197">
        <v>1876.5833333333333</v>
      </c>
      <c r="K778" s="198">
        <v>40570.113888888889</v>
      </c>
      <c r="L778" s="212">
        <v>80.599999999999994</v>
      </c>
      <c r="M778" s="101">
        <v>40570.120138888888</v>
      </c>
      <c r="N778" s="200">
        <v>1.9</v>
      </c>
      <c r="O778" s="199">
        <v>80.599999999999994</v>
      </c>
      <c r="P778" s="201">
        <v>1.9</v>
      </c>
      <c r="Q778" s="202">
        <v>31.276388888888889</v>
      </c>
      <c r="R778" s="203">
        <v>80.599999999999994</v>
      </c>
      <c r="S778" s="204">
        <v>8.3319498789258262E-7</v>
      </c>
      <c r="T778" s="201">
        <v>113</v>
      </c>
      <c r="U778" s="105"/>
      <c r="V778" s="86">
        <v>78.699999999999989</v>
      </c>
      <c r="W778" s="86">
        <f t="shared" si="281"/>
        <v>78.699999166805</v>
      </c>
      <c r="X778" s="86">
        <f t="shared" si="282"/>
        <v>28.226359999999993</v>
      </c>
      <c r="Y778" s="86" t="str">
        <f t="shared" si="283"/>
        <v>Y</v>
      </c>
      <c r="Z778" s="88">
        <f t="shared" si="284"/>
        <v>1</v>
      </c>
      <c r="AA778" s="88" t="str">
        <f t="shared" si="285"/>
        <v>+</v>
      </c>
      <c r="AB778" s="89">
        <f t="shared" si="280"/>
        <v>50.473639999999996</v>
      </c>
      <c r="AC778" s="89">
        <f t="shared" si="280"/>
        <v>-0.77383999999999986</v>
      </c>
      <c r="AD778" s="88">
        <f t="shared" si="286"/>
        <v>1</v>
      </c>
      <c r="AE778" s="88">
        <v>1.7</v>
      </c>
      <c r="AF778" s="87">
        <f t="shared" si="293"/>
        <v>1</v>
      </c>
      <c r="AG778" s="88">
        <f t="shared" si="294"/>
        <v>1</v>
      </c>
      <c r="AH778" s="90">
        <f t="shared" si="287"/>
        <v>1.9000008331949878</v>
      </c>
      <c r="AI778" s="91">
        <f t="shared" si="295"/>
        <v>52.373639999999995</v>
      </c>
      <c r="AJ778" s="82">
        <f t="shared" si="288"/>
        <v>1.12616</v>
      </c>
      <c r="AK778" s="271">
        <f t="shared" si="296"/>
        <v>108</v>
      </c>
      <c r="AL778" s="271">
        <f>VLOOKUP(AK778,RevisedCalcs!$AE$65:$AJ$72,2,FALSE)</f>
        <v>720</v>
      </c>
      <c r="AM778" s="92" t="str">
        <f t="shared" si="289"/>
        <v>0 to 10</v>
      </c>
      <c r="AN778" s="93">
        <f t="shared" si="290"/>
        <v>1</v>
      </c>
      <c r="AO778" s="93" t="str">
        <f t="shared" si="297"/>
        <v>+</v>
      </c>
      <c r="AP778" s="94" t="str">
        <f t="shared" si="291"/>
        <v/>
      </c>
      <c r="AQ778" s="224">
        <v>1</v>
      </c>
      <c r="AR778" s="214">
        <f t="shared" si="292"/>
        <v>0</v>
      </c>
      <c r="AS778" s="214">
        <f t="shared" si="298"/>
        <v>1</v>
      </c>
      <c r="AT778" s="282">
        <f t="shared" si="299"/>
        <v>3.8666666666666667</v>
      </c>
      <c r="AU778" s="268" t="str">
        <f>IF(F778&gt;0,RevisedCalcs!$AB$53*F778,"")</f>
        <v/>
      </c>
      <c r="AV778" s="268">
        <f>IF(AU778&lt;&gt;"","",SUMIFS(RevisedCalcs!$AF$6:$BN$6,RevisedCalcs!$AF$4:$BN$4,"&lt;="&amp;AT778)/10^3*VLOOKUP(AK778,RevisedCalcs!$AE$65:$AJ$72,6,FALSE))</f>
        <v>0.39825268062858288</v>
      </c>
      <c r="AW778" s="270" t="str">
        <f ca="1">IF(AU778="","",IF(AR778=1,-AU778*OFFSET(RevisedCalcs!$AD$79,0,MATCH(E777*24*60,RevisedCalcs!$AE$80:$AI$80,1)),""))</f>
        <v/>
      </c>
      <c r="AX778" s="268">
        <f t="shared" ca="1" si="300"/>
        <v>0.39825268062858288</v>
      </c>
    </row>
    <row r="779" spans="1:50" x14ac:dyDescent="0.3">
      <c r="A779" s="107" t="s">
        <v>1024</v>
      </c>
      <c r="B779" s="108">
        <v>4</v>
      </c>
      <c r="C779" s="109" t="s">
        <v>236</v>
      </c>
      <c r="D779" s="110">
        <v>40570.884027777778</v>
      </c>
      <c r="E779" s="111">
        <v>1.8402777777777778E-2</v>
      </c>
      <c r="F779" s="43">
        <v>6.6</v>
      </c>
      <c r="G779" s="41">
        <v>5</v>
      </c>
      <c r="H779" s="97">
        <v>0.76745370370190358</v>
      </c>
      <c r="I779" s="98" t="s">
        <v>1027</v>
      </c>
      <c r="J779" s="99">
        <v>1105.1333333333334</v>
      </c>
      <c r="K779" s="112">
        <v>40570.884027777778</v>
      </c>
      <c r="L779" s="114">
        <v>91.4</v>
      </c>
      <c r="M779" s="101">
        <v>40570.870138888888</v>
      </c>
      <c r="N779" s="102">
        <v>3.9</v>
      </c>
      <c r="O779" s="46">
        <v>91.4</v>
      </c>
      <c r="P779" s="57">
        <v>3.9</v>
      </c>
      <c r="Q779" s="50">
        <v>18.41888888888889</v>
      </c>
      <c r="R779" s="103">
        <v>91.4</v>
      </c>
      <c r="S779" s="104">
        <v>1.4089273476853847E-3</v>
      </c>
      <c r="T779" s="57">
        <v>186.8</v>
      </c>
      <c r="U779" s="105"/>
      <c r="V779" s="86">
        <v>87.5</v>
      </c>
      <c r="W779" s="86">
        <f t="shared" si="281"/>
        <v>87.498591072652317</v>
      </c>
      <c r="X779" s="86">
        <f t="shared" si="282"/>
        <v>38.015160000000002</v>
      </c>
      <c r="Y779" s="86" t="str">
        <f t="shared" si="283"/>
        <v/>
      </c>
      <c r="Z779" s="88">
        <f t="shared" si="284"/>
        <v>1</v>
      </c>
      <c r="AA779" s="88" t="str">
        <f t="shared" si="285"/>
        <v>+</v>
      </c>
      <c r="AB779" s="89">
        <f t="shared" si="280"/>
        <v>49.484839999999998</v>
      </c>
      <c r="AC779" s="89">
        <f t="shared" si="280"/>
        <v>-1.31304</v>
      </c>
      <c r="AD779" s="88">
        <f t="shared" si="286"/>
        <v>1</v>
      </c>
      <c r="AE779" s="88">
        <v>1.7</v>
      </c>
      <c r="AF779" s="87">
        <f t="shared" si="293"/>
        <v>1</v>
      </c>
      <c r="AG779" s="88">
        <f t="shared" si="294"/>
        <v>1</v>
      </c>
      <c r="AH779" s="90">
        <f t="shared" si="287"/>
        <v>3.9014089273476853</v>
      </c>
      <c r="AI779" s="91">
        <f t="shared" si="295"/>
        <v>53.384839999999997</v>
      </c>
      <c r="AJ779" s="82">
        <f t="shared" si="288"/>
        <v>2.5869599999999999</v>
      </c>
      <c r="AK779" s="271">
        <f t="shared" si="296"/>
        <v>108</v>
      </c>
      <c r="AL779" s="271">
        <f>VLOOKUP(AK779,RevisedCalcs!$AE$65:$AJ$72,2,FALSE)</f>
        <v>720</v>
      </c>
      <c r="AM779" s="92" t="str">
        <f t="shared" si="289"/>
        <v>0 to 10</v>
      </c>
      <c r="AN779" s="93">
        <f t="shared" si="290"/>
        <v>1</v>
      </c>
      <c r="AO779" s="93" t="str">
        <f t="shared" si="297"/>
        <v>+</v>
      </c>
      <c r="AP779" s="94" t="str">
        <f t="shared" si="291"/>
        <v/>
      </c>
      <c r="AQ779" s="54">
        <v>0</v>
      </c>
      <c r="AR779" s="214">
        <f t="shared" si="292"/>
        <v>0</v>
      </c>
      <c r="AS779" s="214">
        <f t="shared" si="298"/>
        <v>0</v>
      </c>
      <c r="AT779" s="282">
        <f t="shared" si="299"/>
        <v>26.5</v>
      </c>
      <c r="AU779" s="268">
        <f>IF(F779&gt;0,RevisedCalcs!$AB$53*F779,"")</f>
        <v>0.92036506972931176</v>
      </c>
      <c r="AV779" s="268" t="str">
        <f>IF(AU779&lt;&gt;"","",SUMIFS(RevisedCalcs!$AF$6:$BN$6,RevisedCalcs!$AF$4:$BN$4,"&lt;="&amp;AT779)/10^3*VLOOKUP(AK779,RevisedCalcs!$AE$65:$AJ$72,6,FALSE))</f>
        <v/>
      </c>
      <c r="AW779" s="270" t="str">
        <f ca="1">IF(AU779="","",IF(AR779=1,-AU779*OFFSET(RevisedCalcs!$AD$79,0,MATCH(E778*24*60,RevisedCalcs!$AE$80:$AI$80,1)),""))</f>
        <v/>
      </c>
      <c r="AX779" s="268">
        <f t="shared" ca="1" si="300"/>
        <v>0.92036506972931176</v>
      </c>
    </row>
    <row r="780" spans="1:50" x14ac:dyDescent="0.3">
      <c r="A780" s="107" t="s">
        <v>1024</v>
      </c>
      <c r="B780" s="115">
        <v>5</v>
      </c>
      <c r="C780" s="109" t="s">
        <v>238</v>
      </c>
      <c r="D780" s="110">
        <v>40570.904861111114</v>
      </c>
      <c r="E780" s="111">
        <v>1.7118055555555556E-2</v>
      </c>
      <c r="F780" s="43">
        <v>1.8</v>
      </c>
      <c r="G780" s="41">
        <v>5</v>
      </c>
      <c r="H780" s="97">
        <v>2.4305555562023073E-3</v>
      </c>
      <c r="I780" s="98" t="s">
        <v>1028</v>
      </c>
      <c r="J780" s="99">
        <v>3.5</v>
      </c>
      <c r="K780" s="112">
        <v>40570.904861111114</v>
      </c>
      <c r="L780" s="114">
        <v>183.2</v>
      </c>
      <c r="M780" s="101">
        <v>40570.911805555559</v>
      </c>
      <c r="N780" s="102">
        <v>-2.9</v>
      </c>
      <c r="O780" s="46">
        <v>183.2</v>
      </c>
      <c r="P780" s="57">
        <v>-2.9</v>
      </c>
      <c r="Q780" s="50">
        <v>5.8333333333333334E-2</v>
      </c>
      <c r="R780" s="103">
        <v>183.2</v>
      </c>
      <c r="S780" s="104">
        <v>183.05596324200499</v>
      </c>
      <c r="T780" s="57">
        <v>183.2</v>
      </c>
      <c r="U780" s="105"/>
      <c r="V780" s="57">
        <v>186.1</v>
      </c>
      <c r="W780" s="57">
        <f t="shared" si="281"/>
        <v>3.0440367579950021</v>
      </c>
      <c r="X780" s="86">
        <f t="shared" si="282"/>
        <v>133.25324000000001</v>
      </c>
      <c r="Y780" s="86" t="str">
        <f t="shared" si="283"/>
        <v/>
      </c>
      <c r="Z780" s="44">
        <f t="shared" si="284"/>
        <v>0</v>
      </c>
      <c r="AA780" s="44" t="str">
        <f t="shared" si="285"/>
        <v>o</v>
      </c>
      <c r="AB780" s="89">
        <f t="shared" si="280"/>
        <v>52.846759999999996</v>
      </c>
      <c r="AC780" s="89">
        <f t="shared" si="280"/>
        <v>0.52023999999999981</v>
      </c>
      <c r="AD780" s="44">
        <f t="shared" si="286"/>
        <v>1</v>
      </c>
      <c r="AE780" s="44">
        <v>1.7</v>
      </c>
      <c r="AF780" s="87">
        <f t="shared" si="293"/>
        <v>0</v>
      </c>
      <c r="AG780" s="44">
        <f t="shared" si="294"/>
        <v>0</v>
      </c>
      <c r="AH780" s="90">
        <f t="shared" si="287"/>
        <v>180.15596324200499</v>
      </c>
      <c r="AI780" s="91">
        <f t="shared" si="295"/>
        <v>49.946759999999998</v>
      </c>
      <c r="AJ780" s="82">
        <f t="shared" si="288"/>
        <v>-2.3797600000000001</v>
      </c>
      <c r="AK780" s="271">
        <f t="shared" si="296"/>
        <v>101</v>
      </c>
      <c r="AL780" s="271">
        <f>VLOOKUP(AK780,RevisedCalcs!$AE$65:$AJ$72,2,FALSE)</f>
        <v>3</v>
      </c>
      <c r="AM780" s="92" t="str">
        <f t="shared" si="289"/>
        <v>-10 to 0</v>
      </c>
      <c r="AN780" s="93">
        <f t="shared" si="290"/>
        <v>0</v>
      </c>
      <c r="AO780" s="93" t="str">
        <f t="shared" si="297"/>
        <v>o</v>
      </c>
      <c r="AP780" s="94" t="str">
        <f t="shared" si="291"/>
        <v/>
      </c>
      <c r="AQ780" s="54">
        <v>0</v>
      </c>
      <c r="AR780" s="214">
        <f t="shared" si="292"/>
        <v>0</v>
      </c>
      <c r="AS780" s="214">
        <f t="shared" si="298"/>
        <v>0</v>
      </c>
      <c r="AT780" s="282">
        <f t="shared" si="299"/>
        <v>24.650000000000002</v>
      </c>
      <c r="AU780" s="268">
        <f>IF(F780&gt;0,RevisedCalcs!$AB$53*F780,"")</f>
        <v>0.25100865538072142</v>
      </c>
      <c r="AV780" s="268" t="str">
        <f>IF(AU780&lt;&gt;"","",SUMIFS(RevisedCalcs!$AF$6:$BN$6,RevisedCalcs!$AF$4:$BN$4,"&lt;="&amp;AT780)/10^3*VLOOKUP(AK780,RevisedCalcs!$AE$65:$AJ$72,6,FALSE))</f>
        <v/>
      </c>
      <c r="AW780" s="270" t="str">
        <f ca="1">IF(AU780="","",IF(AR780=1,-AU780*OFFSET(RevisedCalcs!$AD$79,0,MATCH(E779*24*60,RevisedCalcs!$AE$80:$AI$80,1)),""))</f>
        <v/>
      </c>
      <c r="AX780" s="268">
        <f t="shared" ca="1" si="300"/>
        <v>0.25100865538072142</v>
      </c>
    </row>
    <row r="781" spans="1:50" x14ac:dyDescent="0.3">
      <c r="A781" s="107" t="s">
        <v>1024</v>
      </c>
      <c r="B781" s="108">
        <v>6</v>
      </c>
      <c r="C781" s="109" t="s">
        <v>240</v>
      </c>
      <c r="D781" s="110">
        <v>40570.947222222225</v>
      </c>
      <c r="E781" s="111">
        <v>8.3217592592592596E-3</v>
      </c>
      <c r="F781" s="43">
        <v>4.5999999999999996</v>
      </c>
      <c r="G781" s="41">
        <v>5</v>
      </c>
      <c r="H781" s="97">
        <v>2.5243055555620231E-2</v>
      </c>
      <c r="I781" s="98" t="s">
        <v>1029</v>
      </c>
      <c r="J781" s="99">
        <v>36.35</v>
      </c>
      <c r="K781" s="112">
        <v>40570.947222222225</v>
      </c>
      <c r="L781" s="114">
        <v>129.19999999999999</v>
      </c>
      <c r="M781" s="101">
        <v>40570.953472222223</v>
      </c>
      <c r="N781" s="102">
        <v>-7.1</v>
      </c>
      <c r="O781" s="46">
        <v>129.19999999999999</v>
      </c>
      <c r="P781" s="57">
        <v>-7.1</v>
      </c>
      <c r="Q781" s="50">
        <v>0.60583333333333333</v>
      </c>
      <c r="R781" s="103">
        <v>129.19999999999999</v>
      </c>
      <c r="S781" s="104">
        <v>131.41111557250255</v>
      </c>
      <c r="T781" s="57">
        <v>181.4</v>
      </c>
      <c r="U781" s="105"/>
      <c r="V781" s="57">
        <v>136.29999999999998</v>
      </c>
      <c r="W781" s="57">
        <f t="shared" si="281"/>
        <v>4.8888844274974304</v>
      </c>
      <c r="X781" s="86">
        <f t="shared" si="282"/>
        <v>81.37675999999999</v>
      </c>
      <c r="Y781" s="86" t="str">
        <f t="shared" si="283"/>
        <v/>
      </c>
      <c r="Z781" s="44">
        <f t="shared" si="284"/>
        <v>0</v>
      </c>
      <c r="AA781" s="44" t="str">
        <f t="shared" si="285"/>
        <v>o</v>
      </c>
      <c r="AB781" s="89">
        <f t="shared" si="280"/>
        <v>54.92324</v>
      </c>
      <c r="AC781" s="89">
        <f t="shared" si="280"/>
        <v>1.6525600000000003</v>
      </c>
      <c r="AD781" s="44">
        <f t="shared" si="286"/>
        <v>1</v>
      </c>
      <c r="AE781" s="44">
        <v>1.7</v>
      </c>
      <c r="AF781" s="87">
        <f t="shared" si="293"/>
        <v>0</v>
      </c>
      <c r="AG781" s="44">
        <f t="shared" si="294"/>
        <v>0</v>
      </c>
      <c r="AH781" s="90">
        <f t="shared" si="287"/>
        <v>124.31111557250256</v>
      </c>
      <c r="AI781" s="91">
        <f t="shared" si="295"/>
        <v>47.823239999999998</v>
      </c>
      <c r="AJ781" s="82">
        <f t="shared" si="288"/>
        <v>-5.4474399999999994</v>
      </c>
      <c r="AK781" s="271">
        <f t="shared" si="296"/>
        <v>103</v>
      </c>
      <c r="AL781" s="271">
        <f>VLOOKUP(AK781,RevisedCalcs!$AE$65:$AJ$72,2,FALSE)</f>
        <v>45</v>
      </c>
      <c r="AM781" s="92" t="str">
        <f t="shared" si="289"/>
        <v>-10 to 0</v>
      </c>
      <c r="AN781" s="93">
        <f t="shared" si="290"/>
        <v>0</v>
      </c>
      <c r="AO781" s="93" t="str">
        <f t="shared" si="297"/>
        <v>o</v>
      </c>
      <c r="AP781" s="94" t="str">
        <f t="shared" si="291"/>
        <v/>
      </c>
      <c r="AQ781" s="54">
        <v>0</v>
      </c>
      <c r="AR781" s="214">
        <f t="shared" si="292"/>
        <v>0</v>
      </c>
      <c r="AS781" s="214">
        <f t="shared" si="298"/>
        <v>0</v>
      </c>
      <c r="AT781" s="282">
        <f t="shared" si="299"/>
        <v>11.983333333333334</v>
      </c>
      <c r="AU781" s="268">
        <f>IF(F781&gt;0,RevisedCalcs!$AB$53*F781,"")</f>
        <v>0.64146656375073241</v>
      </c>
      <c r="AV781" s="268" t="str">
        <f>IF(AU781&lt;&gt;"","",SUMIFS(RevisedCalcs!$AF$6:$BN$6,RevisedCalcs!$AF$4:$BN$4,"&lt;="&amp;AT781)/10^3*VLOOKUP(AK781,RevisedCalcs!$AE$65:$AJ$72,6,FALSE))</f>
        <v/>
      </c>
      <c r="AW781" s="270" t="str">
        <f ca="1">IF(AU781="","",IF(AR781=1,-AU781*OFFSET(RevisedCalcs!$AD$79,0,MATCH(E780*24*60,RevisedCalcs!$AE$80:$AI$80,1)),""))</f>
        <v/>
      </c>
      <c r="AX781" s="268">
        <f t="shared" ca="1" si="300"/>
        <v>0.64146656375073241</v>
      </c>
    </row>
    <row r="782" spans="1:50" x14ac:dyDescent="0.3">
      <c r="A782" s="107" t="s">
        <v>1024</v>
      </c>
      <c r="B782" s="115">
        <v>7</v>
      </c>
      <c r="C782" s="109" t="s">
        <v>242</v>
      </c>
      <c r="D782" s="110">
        <v>40571.695138888892</v>
      </c>
      <c r="E782" s="111">
        <v>1.4386574074074072E-2</v>
      </c>
      <c r="F782" s="43">
        <v>2.5</v>
      </c>
      <c r="G782" s="41">
        <v>6</v>
      </c>
      <c r="H782" s="97">
        <v>0.73959490740526235</v>
      </c>
      <c r="I782" s="98" t="s">
        <v>1030</v>
      </c>
      <c r="J782" s="99">
        <v>1065.0166666666667</v>
      </c>
      <c r="K782" s="112">
        <v>40571.695138888892</v>
      </c>
      <c r="L782" s="114">
        <v>42.8</v>
      </c>
      <c r="M782" s="101">
        <v>40571.703472222223</v>
      </c>
      <c r="N782" s="102">
        <v>-0.9</v>
      </c>
      <c r="O782" s="46">
        <v>42.8</v>
      </c>
      <c r="P782" s="57">
        <v>-0.9</v>
      </c>
      <c r="Q782" s="50">
        <v>17.750277777777779</v>
      </c>
      <c r="R782" s="103">
        <v>42.8</v>
      </c>
      <c r="S782" s="104">
        <v>3.5425855308020004E-3</v>
      </c>
      <c r="T782" s="57">
        <v>176</v>
      </c>
      <c r="U782" s="105"/>
      <c r="V782" s="86">
        <v>43.699999999999996</v>
      </c>
      <c r="W782" s="86">
        <f t="shared" si="281"/>
        <v>43.696457414469194</v>
      </c>
      <c r="X782" s="86">
        <f t="shared" si="282"/>
        <v>8.1579600000000028</v>
      </c>
      <c r="Y782" s="86" t="str">
        <f t="shared" si="283"/>
        <v>Y</v>
      </c>
      <c r="Z782" s="88">
        <f t="shared" si="284"/>
        <v>1</v>
      </c>
      <c r="AA782" s="88" t="str">
        <f t="shared" si="285"/>
        <v>+</v>
      </c>
      <c r="AB782" s="89">
        <f t="shared" si="280"/>
        <v>51.857959999999999</v>
      </c>
      <c r="AC782" s="89">
        <f t="shared" si="280"/>
        <v>-1.8959999999999977E-2</v>
      </c>
      <c r="AD782" s="88">
        <f t="shared" si="286"/>
        <v>1</v>
      </c>
      <c r="AE782" s="88">
        <v>1.7</v>
      </c>
      <c r="AF782" s="87">
        <f t="shared" si="293"/>
        <v>1</v>
      </c>
      <c r="AG782" s="88">
        <f t="shared" si="294"/>
        <v>1</v>
      </c>
      <c r="AH782" s="90">
        <f t="shared" si="287"/>
        <v>-0.89645741446919802</v>
      </c>
      <c r="AI782" s="91">
        <f t="shared" si="295"/>
        <v>50.95796</v>
      </c>
      <c r="AJ782" s="82">
        <f t="shared" si="288"/>
        <v>-0.91896</v>
      </c>
      <c r="AK782" s="271">
        <f t="shared" si="296"/>
        <v>108</v>
      </c>
      <c r="AL782" s="271">
        <f>VLOOKUP(AK782,RevisedCalcs!$AE$65:$AJ$72,2,FALSE)</f>
        <v>720</v>
      </c>
      <c r="AM782" s="92" t="str">
        <f t="shared" si="289"/>
        <v>-10 to 0</v>
      </c>
      <c r="AN782" s="93">
        <f t="shared" si="290"/>
        <v>1</v>
      </c>
      <c r="AO782" s="93" t="str">
        <f t="shared" si="297"/>
        <v>+</v>
      </c>
      <c r="AP782" s="94" t="str">
        <f t="shared" si="291"/>
        <v/>
      </c>
      <c r="AQ782" s="54">
        <v>0</v>
      </c>
      <c r="AR782" s="214">
        <f t="shared" si="292"/>
        <v>0</v>
      </c>
      <c r="AS782" s="214">
        <f t="shared" si="298"/>
        <v>0</v>
      </c>
      <c r="AT782" s="282">
        <f t="shared" si="299"/>
        <v>20.716666666666665</v>
      </c>
      <c r="AU782" s="268">
        <f>IF(F782&gt;0,RevisedCalcs!$AB$53*F782,"")</f>
        <v>0.34862313247322418</v>
      </c>
      <c r="AV782" s="268" t="str">
        <f>IF(AU782&lt;&gt;"","",SUMIFS(RevisedCalcs!$AF$6:$BN$6,RevisedCalcs!$AF$4:$BN$4,"&lt;="&amp;AT782)/10^3*VLOOKUP(AK782,RevisedCalcs!$AE$65:$AJ$72,6,FALSE))</f>
        <v/>
      </c>
      <c r="AW782" s="270" t="str">
        <f ca="1">IF(AU782="","",IF(AR782=1,-AU782*OFFSET(RevisedCalcs!$AD$79,0,MATCH(E781*24*60,RevisedCalcs!$AE$80:$AI$80,1)),""))</f>
        <v/>
      </c>
      <c r="AX782" s="268">
        <f t="shared" ca="1" si="300"/>
        <v>0.34862313247322418</v>
      </c>
    </row>
    <row r="783" spans="1:50" x14ac:dyDescent="0.3">
      <c r="A783" s="107" t="s">
        <v>1024</v>
      </c>
      <c r="B783" s="108">
        <v>8</v>
      </c>
      <c r="C783" s="109" t="s">
        <v>244</v>
      </c>
      <c r="D783" s="110">
        <v>40571.711111111108</v>
      </c>
      <c r="E783" s="111">
        <v>3.6574074074074074E-3</v>
      </c>
      <c r="F783" s="43">
        <v>2.2000000000000002</v>
      </c>
      <c r="G783" s="41">
        <v>6</v>
      </c>
      <c r="H783" s="97">
        <v>1.5856481404625811E-3</v>
      </c>
      <c r="I783" s="98" t="s">
        <v>1031</v>
      </c>
      <c r="J783" s="99">
        <v>2.2833333333333332</v>
      </c>
      <c r="K783" s="112">
        <v>40571.711111111108</v>
      </c>
      <c r="L783" s="114">
        <v>168.8</v>
      </c>
      <c r="M783" s="101">
        <v>40571.703472222223</v>
      </c>
      <c r="N783" s="102">
        <v>-0.9</v>
      </c>
      <c r="O783" s="46">
        <v>168.8</v>
      </c>
      <c r="P783" s="57">
        <v>-0.9</v>
      </c>
      <c r="Q783" s="50">
        <v>3.8055555555555551E-2</v>
      </c>
      <c r="R783" s="103">
        <v>168.8</v>
      </c>
      <c r="S783" s="104">
        <v>172.83302258507763</v>
      </c>
      <c r="T783" s="57">
        <v>186.8</v>
      </c>
      <c r="U783" s="105"/>
      <c r="V783" s="57">
        <v>169.70000000000002</v>
      </c>
      <c r="W783" s="57">
        <f t="shared" si="281"/>
        <v>3.1330225850776117</v>
      </c>
      <c r="X783" s="86">
        <f t="shared" si="282"/>
        <v>117.84204000000003</v>
      </c>
      <c r="Y783" s="86" t="str">
        <f t="shared" si="283"/>
        <v/>
      </c>
      <c r="Z783" s="44">
        <f t="shared" si="284"/>
        <v>0</v>
      </c>
      <c r="AA783" s="44" t="str">
        <f t="shared" si="285"/>
        <v>o</v>
      </c>
      <c r="AB783" s="89">
        <f t="shared" si="280"/>
        <v>51.857959999999999</v>
      </c>
      <c r="AC783" s="89">
        <f t="shared" si="280"/>
        <v>-1.8959999999999977E-2</v>
      </c>
      <c r="AD783" s="44">
        <f t="shared" si="286"/>
        <v>1</v>
      </c>
      <c r="AE783" s="44">
        <v>1.7</v>
      </c>
      <c r="AF783" s="87">
        <f t="shared" si="293"/>
        <v>0</v>
      </c>
      <c r="AG783" s="44">
        <f t="shared" si="294"/>
        <v>0</v>
      </c>
      <c r="AH783" s="90">
        <f t="shared" si="287"/>
        <v>171.93302258507762</v>
      </c>
      <c r="AI783" s="91">
        <f t="shared" si="295"/>
        <v>50.95796</v>
      </c>
      <c r="AJ783" s="82">
        <f t="shared" si="288"/>
        <v>-0.91896</v>
      </c>
      <c r="AK783" s="271">
        <f t="shared" si="296"/>
        <v>101</v>
      </c>
      <c r="AL783" s="271">
        <f>VLOOKUP(AK783,RevisedCalcs!$AE$65:$AJ$72,2,FALSE)</f>
        <v>3</v>
      </c>
      <c r="AM783" s="92" t="str">
        <f t="shared" si="289"/>
        <v>-10 to 0</v>
      </c>
      <c r="AN783" s="93">
        <f t="shared" si="290"/>
        <v>0</v>
      </c>
      <c r="AO783" s="93" t="str">
        <f t="shared" si="297"/>
        <v>o</v>
      </c>
      <c r="AP783" s="94" t="str">
        <f t="shared" si="291"/>
        <v/>
      </c>
      <c r="AQ783" s="54">
        <v>0</v>
      </c>
      <c r="AR783" s="214">
        <f t="shared" si="292"/>
        <v>0</v>
      </c>
      <c r="AS783" s="214">
        <f t="shared" si="298"/>
        <v>0</v>
      </c>
      <c r="AT783" s="282">
        <f t="shared" si="299"/>
        <v>5.2666666666666666</v>
      </c>
      <c r="AU783" s="268">
        <f>IF(F783&gt;0,RevisedCalcs!$AB$53*F783,"")</f>
        <v>0.30678835657643733</v>
      </c>
      <c r="AV783" s="268" t="str">
        <f>IF(AU783&lt;&gt;"","",SUMIFS(RevisedCalcs!$AF$6:$BN$6,RevisedCalcs!$AF$4:$BN$4,"&lt;="&amp;AT783)/10^3*VLOOKUP(AK783,RevisedCalcs!$AE$65:$AJ$72,6,FALSE))</f>
        <v/>
      </c>
      <c r="AW783" s="270" t="str">
        <f ca="1">IF(AU783="","",IF(AR783=1,-AU783*OFFSET(RevisedCalcs!$AD$79,0,MATCH(E782*24*60,RevisedCalcs!$AE$80:$AI$80,1)),""))</f>
        <v/>
      </c>
      <c r="AX783" s="268">
        <f t="shared" ca="1" si="300"/>
        <v>0.30678835657643733</v>
      </c>
    </row>
    <row r="784" spans="1:50" x14ac:dyDescent="0.3">
      <c r="A784" s="107" t="s">
        <v>1024</v>
      </c>
      <c r="B784" s="115">
        <v>9</v>
      </c>
      <c r="C784" s="109" t="s">
        <v>245</v>
      </c>
      <c r="D784" s="110">
        <v>40571.736805555556</v>
      </c>
      <c r="E784" s="111">
        <v>5.5439814814814822E-3</v>
      </c>
      <c r="F784" s="43">
        <v>2.1</v>
      </c>
      <c r="G784" s="41">
        <v>6</v>
      </c>
      <c r="H784" s="97">
        <v>2.2037037044356111E-2</v>
      </c>
      <c r="I784" s="98" t="s">
        <v>1032</v>
      </c>
      <c r="J784" s="99">
        <v>31.733333333333334</v>
      </c>
      <c r="K784" s="112">
        <v>40571.736805555556</v>
      </c>
      <c r="L784" s="114">
        <v>131</v>
      </c>
      <c r="M784" s="101">
        <v>40571.745138888888</v>
      </c>
      <c r="N784" s="102">
        <v>-4</v>
      </c>
      <c r="O784" s="46">
        <v>131</v>
      </c>
      <c r="P784" s="57">
        <v>-4</v>
      </c>
      <c r="Q784" s="50">
        <v>0.52888888888888885</v>
      </c>
      <c r="R784" s="103">
        <v>131</v>
      </c>
      <c r="S784" s="104">
        <v>138.10044939946701</v>
      </c>
      <c r="T784" s="57">
        <v>183.2</v>
      </c>
      <c r="U784" s="105"/>
      <c r="V784" s="57">
        <v>135</v>
      </c>
      <c r="W784" s="57">
        <f t="shared" si="281"/>
        <v>3.1004493994670099</v>
      </c>
      <c r="X784" s="86">
        <f t="shared" si="282"/>
        <v>81.609399999999994</v>
      </c>
      <c r="Y784" s="86" t="str">
        <f t="shared" si="283"/>
        <v/>
      </c>
      <c r="Z784" s="44">
        <f t="shared" si="284"/>
        <v>0</v>
      </c>
      <c r="AA784" s="44" t="str">
        <f t="shared" si="285"/>
        <v>o</v>
      </c>
      <c r="AB784" s="89">
        <f t="shared" si="280"/>
        <v>53.390599999999999</v>
      </c>
      <c r="AC784" s="89">
        <f t="shared" si="280"/>
        <v>0.81679999999999975</v>
      </c>
      <c r="AD784" s="44">
        <f t="shared" si="286"/>
        <v>1</v>
      </c>
      <c r="AE784" s="44">
        <v>1.7</v>
      </c>
      <c r="AF784" s="87">
        <f t="shared" si="293"/>
        <v>0</v>
      </c>
      <c r="AG784" s="44">
        <f t="shared" si="294"/>
        <v>0</v>
      </c>
      <c r="AH784" s="90">
        <f t="shared" si="287"/>
        <v>134.10044939946701</v>
      </c>
      <c r="AI784" s="91">
        <f t="shared" si="295"/>
        <v>49.390599999999999</v>
      </c>
      <c r="AJ784" s="82">
        <f t="shared" si="288"/>
        <v>-3.1832000000000003</v>
      </c>
      <c r="AK784" s="271">
        <f t="shared" si="296"/>
        <v>103</v>
      </c>
      <c r="AL784" s="271">
        <f>VLOOKUP(AK784,RevisedCalcs!$AE$65:$AJ$72,2,FALSE)</f>
        <v>45</v>
      </c>
      <c r="AM784" s="92" t="str">
        <f t="shared" si="289"/>
        <v>-10 to 0</v>
      </c>
      <c r="AN784" s="93">
        <f t="shared" si="290"/>
        <v>0</v>
      </c>
      <c r="AO784" s="93" t="str">
        <f t="shared" si="297"/>
        <v>o</v>
      </c>
      <c r="AP784" s="94" t="str">
        <f t="shared" si="291"/>
        <v/>
      </c>
      <c r="AQ784" s="54">
        <v>0</v>
      </c>
      <c r="AR784" s="214">
        <f t="shared" si="292"/>
        <v>0</v>
      </c>
      <c r="AS784" s="214">
        <f t="shared" si="298"/>
        <v>0</v>
      </c>
      <c r="AT784" s="282">
        <f t="shared" si="299"/>
        <v>7.9833333333333343</v>
      </c>
      <c r="AU784" s="268">
        <f>IF(F784&gt;0,RevisedCalcs!$AB$53*F784,"")</f>
        <v>0.29284343127750834</v>
      </c>
      <c r="AV784" s="268" t="str">
        <f>IF(AU784&lt;&gt;"","",SUMIFS(RevisedCalcs!$AF$6:$BN$6,RevisedCalcs!$AF$4:$BN$4,"&lt;="&amp;AT784)/10^3*VLOOKUP(AK784,RevisedCalcs!$AE$65:$AJ$72,6,FALSE))</f>
        <v/>
      </c>
      <c r="AW784" s="270" t="str">
        <f ca="1">IF(AU784="","",IF(AR784=1,-AU784*OFFSET(RevisedCalcs!$AD$79,0,MATCH(E783*24*60,RevisedCalcs!$AE$80:$AI$80,1)),""))</f>
        <v/>
      </c>
      <c r="AX784" s="268">
        <f t="shared" ca="1" si="300"/>
        <v>0.29284343127750834</v>
      </c>
    </row>
    <row r="785" spans="1:50" x14ac:dyDescent="0.3">
      <c r="A785" s="107" t="s">
        <v>1024</v>
      </c>
      <c r="B785" s="108">
        <v>10</v>
      </c>
      <c r="C785" s="109" t="s">
        <v>247</v>
      </c>
      <c r="D785" s="110">
        <v>40571.774305555555</v>
      </c>
      <c r="E785" s="111">
        <v>7.6851851851851847E-3</v>
      </c>
      <c r="F785" s="43">
        <v>4.8</v>
      </c>
      <c r="G785" s="41">
        <v>6</v>
      </c>
      <c r="H785" s="97">
        <v>3.195601851621177E-2</v>
      </c>
      <c r="I785" s="98" t="s">
        <v>1033</v>
      </c>
      <c r="J785" s="99">
        <v>46.016666666666666</v>
      </c>
      <c r="K785" s="112">
        <v>40571.774305555555</v>
      </c>
      <c r="L785" s="114">
        <v>116.6</v>
      </c>
      <c r="M785" s="101">
        <v>40571.786805555559</v>
      </c>
      <c r="N785" s="102">
        <v>-6</v>
      </c>
      <c r="O785" s="46">
        <v>116.6</v>
      </c>
      <c r="P785" s="57">
        <v>-6</v>
      </c>
      <c r="Q785" s="50">
        <v>0.76694444444444443</v>
      </c>
      <c r="R785" s="103">
        <v>116.6</v>
      </c>
      <c r="S785" s="104">
        <v>118.39970820060692</v>
      </c>
      <c r="T785" s="57">
        <v>186.8</v>
      </c>
      <c r="U785" s="105"/>
      <c r="V785" s="57">
        <v>122.6</v>
      </c>
      <c r="W785" s="57">
        <f t="shared" si="281"/>
        <v>4.2002917993930708</v>
      </c>
      <c r="X785" s="86">
        <f t="shared" si="282"/>
        <v>68.22059999999999</v>
      </c>
      <c r="Y785" s="86" t="str">
        <f t="shared" si="283"/>
        <v/>
      </c>
      <c r="Z785" s="44">
        <f t="shared" si="284"/>
        <v>0</v>
      </c>
      <c r="AA785" s="44" t="str">
        <f t="shared" si="285"/>
        <v>o</v>
      </c>
      <c r="AB785" s="89">
        <f t="shared" si="280"/>
        <v>54.379399999999997</v>
      </c>
      <c r="AC785" s="89">
        <f t="shared" si="280"/>
        <v>1.3559999999999999</v>
      </c>
      <c r="AD785" s="44">
        <f t="shared" si="286"/>
        <v>1</v>
      </c>
      <c r="AE785" s="44">
        <v>1.7</v>
      </c>
      <c r="AF785" s="87">
        <f t="shared" si="293"/>
        <v>0</v>
      </c>
      <c r="AG785" s="44">
        <f t="shared" si="294"/>
        <v>0</v>
      </c>
      <c r="AH785" s="90">
        <f t="shared" si="287"/>
        <v>112.39970820060692</v>
      </c>
      <c r="AI785" s="91">
        <f t="shared" si="295"/>
        <v>48.379399999999997</v>
      </c>
      <c r="AJ785" s="82">
        <f t="shared" si="288"/>
        <v>-4.6440000000000001</v>
      </c>
      <c r="AK785" s="271">
        <f t="shared" si="296"/>
        <v>103</v>
      </c>
      <c r="AL785" s="271">
        <f>VLOOKUP(AK785,RevisedCalcs!$AE$65:$AJ$72,2,FALSE)</f>
        <v>45</v>
      </c>
      <c r="AM785" s="92" t="str">
        <f t="shared" si="289"/>
        <v>-10 to 0</v>
      </c>
      <c r="AN785" s="93">
        <f t="shared" si="290"/>
        <v>0</v>
      </c>
      <c r="AO785" s="93" t="str">
        <f t="shared" si="297"/>
        <v>o</v>
      </c>
      <c r="AP785" s="94" t="str">
        <f t="shared" si="291"/>
        <v/>
      </c>
      <c r="AQ785" s="54">
        <v>0</v>
      </c>
      <c r="AR785" s="214">
        <f t="shared" si="292"/>
        <v>0</v>
      </c>
      <c r="AS785" s="214">
        <f t="shared" si="298"/>
        <v>0</v>
      </c>
      <c r="AT785" s="282">
        <f t="shared" si="299"/>
        <v>11.066666666666666</v>
      </c>
      <c r="AU785" s="268">
        <f>IF(F785&gt;0,RevisedCalcs!$AB$53*F785,"")</f>
        <v>0.66935641434859039</v>
      </c>
      <c r="AV785" s="268" t="str">
        <f>IF(AU785&lt;&gt;"","",SUMIFS(RevisedCalcs!$AF$6:$BN$6,RevisedCalcs!$AF$4:$BN$4,"&lt;="&amp;AT785)/10^3*VLOOKUP(AK785,RevisedCalcs!$AE$65:$AJ$72,6,FALSE))</f>
        <v/>
      </c>
      <c r="AW785" s="270" t="str">
        <f ca="1">IF(AU785="","",IF(AR785=1,-AU785*OFFSET(RevisedCalcs!$AD$79,0,MATCH(E784*24*60,RevisedCalcs!$AE$80:$AI$80,1)),""))</f>
        <v/>
      </c>
      <c r="AX785" s="268">
        <f t="shared" ca="1" si="300"/>
        <v>0.66935641434859039</v>
      </c>
    </row>
    <row r="786" spans="1:50" x14ac:dyDescent="0.3">
      <c r="A786" s="107" t="s">
        <v>1024</v>
      </c>
      <c r="B786" s="115">
        <v>11</v>
      </c>
      <c r="C786" s="109" t="s">
        <v>249</v>
      </c>
      <c r="D786" s="110">
        <v>40571.850694444445</v>
      </c>
      <c r="E786" s="111">
        <v>1.082175925925926E-2</v>
      </c>
      <c r="F786" s="43">
        <v>3.9</v>
      </c>
      <c r="G786" s="41">
        <v>6</v>
      </c>
      <c r="H786" s="97">
        <v>6.8703703705978114E-2</v>
      </c>
      <c r="I786" s="98" t="s">
        <v>1034</v>
      </c>
      <c r="J786" s="99">
        <v>98.933333333333337</v>
      </c>
      <c r="K786" s="112">
        <v>40571.850694444445</v>
      </c>
      <c r="L786" s="114">
        <v>80.599999999999994</v>
      </c>
      <c r="M786" s="101">
        <v>40571.870138888888</v>
      </c>
      <c r="N786" s="102">
        <v>-6</v>
      </c>
      <c r="O786" s="46">
        <v>80.599999999999994</v>
      </c>
      <c r="P786" s="57">
        <v>-6</v>
      </c>
      <c r="Q786" s="50">
        <v>1.6488888888888888</v>
      </c>
      <c r="R786" s="103">
        <v>80.599999999999994</v>
      </c>
      <c r="S786" s="104">
        <v>70.37874434611922</v>
      </c>
      <c r="T786" s="57">
        <v>188.6</v>
      </c>
      <c r="U786" s="105"/>
      <c r="V786" s="57">
        <v>86.6</v>
      </c>
      <c r="W786" s="57">
        <f t="shared" si="281"/>
        <v>16.221255653880775</v>
      </c>
      <c r="X786" s="86">
        <f t="shared" si="282"/>
        <v>32.220599999999997</v>
      </c>
      <c r="Y786" s="86" t="str">
        <f t="shared" si="283"/>
        <v/>
      </c>
      <c r="Z786" s="44">
        <f t="shared" si="284"/>
        <v>0</v>
      </c>
      <c r="AA786" s="44" t="str">
        <f t="shared" si="285"/>
        <v>o</v>
      </c>
      <c r="AB786" s="89">
        <f t="shared" si="280"/>
        <v>54.379399999999997</v>
      </c>
      <c r="AC786" s="89">
        <f t="shared" si="280"/>
        <v>1.3559999999999999</v>
      </c>
      <c r="AD786" s="44">
        <f t="shared" si="286"/>
        <v>1</v>
      </c>
      <c r="AE786" s="44">
        <v>1.7</v>
      </c>
      <c r="AF786" s="87">
        <f t="shared" si="293"/>
        <v>0</v>
      </c>
      <c r="AG786" s="44">
        <f t="shared" si="294"/>
        <v>0</v>
      </c>
      <c r="AH786" s="90">
        <f t="shared" si="287"/>
        <v>64.37874434611922</v>
      </c>
      <c r="AI786" s="91">
        <f t="shared" si="295"/>
        <v>48.379399999999997</v>
      </c>
      <c r="AJ786" s="82">
        <f t="shared" si="288"/>
        <v>-4.6440000000000001</v>
      </c>
      <c r="AK786" s="271">
        <f t="shared" si="296"/>
        <v>105</v>
      </c>
      <c r="AL786" s="271">
        <f>VLOOKUP(AK786,RevisedCalcs!$AE$65:$AJ$72,2,FALSE)</f>
        <v>105</v>
      </c>
      <c r="AM786" s="92" t="str">
        <f t="shared" si="289"/>
        <v>-10 to 0</v>
      </c>
      <c r="AN786" s="93">
        <f t="shared" si="290"/>
        <v>0</v>
      </c>
      <c r="AO786" s="93" t="str">
        <f t="shared" si="297"/>
        <v>o</v>
      </c>
      <c r="AP786" s="94" t="str">
        <f t="shared" si="291"/>
        <v/>
      </c>
      <c r="AQ786" s="54">
        <v>0</v>
      </c>
      <c r="AR786" s="214">
        <f t="shared" si="292"/>
        <v>0</v>
      </c>
      <c r="AS786" s="214">
        <f t="shared" si="298"/>
        <v>0</v>
      </c>
      <c r="AT786" s="282">
        <f t="shared" si="299"/>
        <v>15.583333333333334</v>
      </c>
      <c r="AU786" s="268">
        <f>IF(F786&gt;0,RevisedCalcs!$AB$53*F786,"")</f>
        <v>0.54385208665822971</v>
      </c>
      <c r="AV786" s="268" t="str">
        <f>IF(AU786&lt;&gt;"","",SUMIFS(RevisedCalcs!$AF$6:$BN$6,RevisedCalcs!$AF$4:$BN$4,"&lt;="&amp;AT786)/10^3*VLOOKUP(AK786,RevisedCalcs!$AE$65:$AJ$72,6,FALSE))</f>
        <v/>
      </c>
      <c r="AW786" s="270" t="str">
        <f ca="1">IF(AU786="","",IF(AR786=1,-AU786*OFFSET(RevisedCalcs!$AD$79,0,MATCH(E785*24*60,RevisedCalcs!$AE$80:$AI$80,1)),""))</f>
        <v/>
      </c>
      <c r="AX786" s="268">
        <f t="shared" ca="1" si="300"/>
        <v>0.54385208665822971</v>
      </c>
    </row>
    <row r="787" spans="1:50" x14ac:dyDescent="0.3">
      <c r="A787" s="107" t="s">
        <v>1024</v>
      </c>
      <c r="B787" s="108">
        <v>12</v>
      </c>
      <c r="C787" s="109" t="s">
        <v>251</v>
      </c>
      <c r="D787" s="110">
        <v>40571.977083333331</v>
      </c>
      <c r="E787" s="111">
        <v>1.0300925925925927E-2</v>
      </c>
      <c r="F787" s="43">
        <v>3.5</v>
      </c>
      <c r="G787" s="41">
        <v>6</v>
      </c>
      <c r="H787" s="97">
        <v>0.11556712962919846</v>
      </c>
      <c r="I787" s="98" t="s">
        <v>1035</v>
      </c>
      <c r="J787" s="99">
        <v>166.41666666666666</v>
      </c>
      <c r="K787" s="112">
        <v>40571.977083333331</v>
      </c>
      <c r="L787" s="114">
        <v>48.2</v>
      </c>
      <c r="M787" s="101">
        <v>40571.995138888888</v>
      </c>
      <c r="N787" s="102">
        <v>-2.9</v>
      </c>
      <c r="O787" s="46">
        <v>48.2</v>
      </c>
      <c r="P787" s="57">
        <v>-2.9</v>
      </c>
      <c r="Q787" s="50">
        <v>2.7736111111111108</v>
      </c>
      <c r="R787" s="103">
        <v>48.2</v>
      </c>
      <c r="S787" s="104">
        <v>35.153421691814707</v>
      </c>
      <c r="T787" s="57">
        <v>183.2</v>
      </c>
      <c r="U787" s="105"/>
      <c r="V787" s="57">
        <v>51.1</v>
      </c>
      <c r="W787" s="57">
        <f t="shared" si="281"/>
        <v>15.946578308185295</v>
      </c>
      <c r="X787" s="86">
        <f t="shared" si="282"/>
        <v>1.7467599999999948</v>
      </c>
      <c r="Y787" s="86" t="str">
        <f t="shared" si="283"/>
        <v/>
      </c>
      <c r="Z787" s="44">
        <f t="shared" si="284"/>
        <v>1</v>
      </c>
      <c r="AA787" s="44" t="str">
        <f t="shared" si="285"/>
        <v>+</v>
      </c>
      <c r="AB787" s="89">
        <f t="shared" ref="AB787:AC806" si="301">(AB$3+AB$4*$N787)-$N787</f>
        <v>52.846759999999996</v>
      </c>
      <c r="AC787" s="89">
        <f t="shared" si="301"/>
        <v>0.52023999999999981</v>
      </c>
      <c r="AD787" s="44">
        <f t="shared" si="286"/>
        <v>1</v>
      </c>
      <c r="AE787" s="44">
        <v>1.7</v>
      </c>
      <c r="AF787" s="87">
        <f t="shared" si="293"/>
        <v>0</v>
      </c>
      <c r="AG787" s="44">
        <f t="shared" si="294"/>
        <v>0</v>
      </c>
      <c r="AH787" s="90">
        <f t="shared" si="287"/>
        <v>32.253421691814708</v>
      </c>
      <c r="AI787" s="91">
        <f t="shared" si="295"/>
        <v>49.946759999999998</v>
      </c>
      <c r="AJ787" s="82">
        <f t="shared" si="288"/>
        <v>-2.3797600000000001</v>
      </c>
      <c r="AK787" s="271">
        <f t="shared" si="296"/>
        <v>106</v>
      </c>
      <c r="AL787" s="271">
        <f>VLOOKUP(AK787,RevisedCalcs!$AE$65:$AJ$72,2,FALSE)</f>
        <v>240</v>
      </c>
      <c r="AM787" s="92" t="str">
        <f t="shared" si="289"/>
        <v>-10 to 0</v>
      </c>
      <c r="AN787" s="93">
        <f t="shared" si="290"/>
        <v>1</v>
      </c>
      <c r="AO787" s="93" t="str">
        <f t="shared" si="297"/>
        <v>+</v>
      </c>
      <c r="AP787" s="94" t="str">
        <f t="shared" si="291"/>
        <v/>
      </c>
      <c r="AQ787" s="54">
        <v>0</v>
      </c>
      <c r="AR787" s="214">
        <f t="shared" si="292"/>
        <v>0</v>
      </c>
      <c r="AS787" s="214">
        <f t="shared" si="298"/>
        <v>0</v>
      </c>
      <c r="AT787" s="282">
        <f t="shared" si="299"/>
        <v>14.833333333333334</v>
      </c>
      <c r="AU787" s="268">
        <f>IF(F787&gt;0,RevisedCalcs!$AB$53*F787,"")</f>
        <v>0.48807238546251386</v>
      </c>
      <c r="AV787" s="268" t="str">
        <f>IF(AU787&lt;&gt;"","",SUMIFS(RevisedCalcs!$AF$6:$BN$6,RevisedCalcs!$AF$4:$BN$4,"&lt;="&amp;AT787)/10^3*VLOOKUP(AK787,RevisedCalcs!$AE$65:$AJ$72,6,FALSE))</f>
        <v/>
      </c>
      <c r="AW787" s="270" t="str">
        <f ca="1">IF(AU787="","",IF(AR787=1,-AU787*OFFSET(RevisedCalcs!$AD$79,0,MATCH(E786*24*60,RevisedCalcs!$AE$80:$AI$80,1)),""))</f>
        <v/>
      </c>
      <c r="AX787" s="268">
        <f t="shared" ca="1" si="300"/>
        <v>0.48807238546251386</v>
      </c>
    </row>
    <row r="788" spans="1:50" x14ac:dyDescent="0.3">
      <c r="A788" s="107" t="s">
        <v>1024</v>
      </c>
      <c r="B788" s="115">
        <v>13</v>
      </c>
      <c r="C788" s="109" t="s">
        <v>253</v>
      </c>
      <c r="D788" s="110">
        <v>40572.475694444445</v>
      </c>
      <c r="E788" s="111">
        <v>2.011574074074074E-2</v>
      </c>
      <c r="F788" s="43">
        <v>5.4</v>
      </c>
      <c r="G788" s="41">
        <v>7</v>
      </c>
      <c r="H788" s="97">
        <v>0.48831018518831115</v>
      </c>
      <c r="I788" s="98" t="s">
        <v>1036</v>
      </c>
      <c r="J788" s="99">
        <v>703.16666666666663</v>
      </c>
      <c r="K788" s="112">
        <v>40572.475694444445</v>
      </c>
      <c r="L788" s="114">
        <v>93.2</v>
      </c>
      <c r="M788" s="101">
        <v>40572.495138888888</v>
      </c>
      <c r="N788" s="106">
        <v>1.0000000000000001E-5</v>
      </c>
      <c r="O788" s="46">
        <v>93.2</v>
      </c>
      <c r="P788" s="57">
        <v>0</v>
      </c>
      <c r="Q788" s="50">
        <v>11.719444444444443</v>
      </c>
      <c r="R788" s="103">
        <v>93.2</v>
      </c>
      <c r="S788" s="104">
        <v>0.14197983470704709</v>
      </c>
      <c r="T788" s="57">
        <v>186.8</v>
      </c>
      <c r="U788" s="105"/>
      <c r="V788" s="86">
        <v>93.2</v>
      </c>
      <c r="W788" s="86">
        <f t="shared" si="281"/>
        <v>93.058020165292959</v>
      </c>
      <c r="X788" s="86">
        <f t="shared" si="282"/>
        <v>41.78700494400001</v>
      </c>
      <c r="Y788" s="86" t="str">
        <f t="shared" si="283"/>
        <v>Y</v>
      </c>
      <c r="Z788" s="88">
        <f t="shared" si="284"/>
        <v>1</v>
      </c>
      <c r="AA788" s="88" t="str">
        <f t="shared" si="285"/>
        <v>+</v>
      </c>
      <c r="AB788" s="89">
        <f t="shared" si="301"/>
        <v>51.412995055999993</v>
      </c>
      <c r="AC788" s="89">
        <f t="shared" si="301"/>
        <v>-0.26160269600000002</v>
      </c>
      <c r="AD788" s="88">
        <f t="shared" si="286"/>
        <v>1</v>
      </c>
      <c r="AE788" s="88">
        <v>1.7</v>
      </c>
      <c r="AF788" s="87">
        <f t="shared" si="293"/>
        <v>1</v>
      </c>
      <c r="AG788" s="88">
        <f t="shared" si="294"/>
        <v>1</v>
      </c>
      <c r="AH788" s="90">
        <f t="shared" si="287"/>
        <v>0.14197983470704709</v>
      </c>
      <c r="AI788" s="91">
        <f t="shared" si="295"/>
        <v>51.412995055999993</v>
      </c>
      <c r="AJ788" s="82">
        <f t="shared" si="288"/>
        <v>-0.26160269600000002</v>
      </c>
      <c r="AK788" s="271">
        <f t="shared" si="296"/>
        <v>107</v>
      </c>
      <c r="AL788" s="271">
        <f>VLOOKUP(AK788,RevisedCalcs!$AE$65:$AJ$72,2,FALSE)</f>
        <v>540</v>
      </c>
      <c r="AM788" s="92" t="str">
        <f t="shared" si="289"/>
        <v>0 to 10</v>
      </c>
      <c r="AN788" s="93">
        <f t="shared" si="290"/>
        <v>1</v>
      </c>
      <c r="AO788" s="93" t="str">
        <f t="shared" si="297"/>
        <v>+</v>
      </c>
      <c r="AP788" s="94" t="str">
        <f t="shared" si="291"/>
        <v/>
      </c>
      <c r="AQ788" s="54">
        <v>0</v>
      </c>
      <c r="AR788" s="214">
        <f t="shared" si="292"/>
        <v>0</v>
      </c>
      <c r="AS788" s="214">
        <f t="shared" si="298"/>
        <v>0</v>
      </c>
      <c r="AT788" s="282">
        <f t="shared" si="299"/>
        <v>28.966666666666665</v>
      </c>
      <c r="AU788" s="268">
        <f>IF(F788&gt;0,RevisedCalcs!$AB$53*F788,"")</f>
        <v>0.75302596614216433</v>
      </c>
      <c r="AV788" s="268" t="str">
        <f>IF(AU788&lt;&gt;"","",SUMIFS(RevisedCalcs!$AF$6:$BN$6,RevisedCalcs!$AF$4:$BN$4,"&lt;="&amp;AT788)/10^3*VLOOKUP(AK788,RevisedCalcs!$AE$65:$AJ$72,6,FALSE))</f>
        <v/>
      </c>
      <c r="AW788" s="270" t="str">
        <f ca="1">IF(AU788="","",IF(AR788=1,-AU788*OFFSET(RevisedCalcs!$AD$79,0,MATCH(E787*24*60,RevisedCalcs!$AE$80:$AI$80,1)),""))</f>
        <v/>
      </c>
      <c r="AX788" s="268">
        <f t="shared" ca="1" si="300"/>
        <v>0.75302596614216433</v>
      </c>
    </row>
    <row r="789" spans="1:50" x14ac:dyDescent="0.3">
      <c r="A789" s="107" t="s">
        <v>1024</v>
      </c>
      <c r="B789" s="108">
        <v>14</v>
      </c>
      <c r="C789" s="109" t="s">
        <v>255</v>
      </c>
      <c r="D789" s="110">
        <v>40572.602083333331</v>
      </c>
      <c r="E789" s="111">
        <v>4.386574074074074E-3</v>
      </c>
      <c r="F789" s="43">
        <v>1.3</v>
      </c>
      <c r="G789" s="41">
        <v>7</v>
      </c>
      <c r="H789" s="97">
        <v>0.10627314814337296</v>
      </c>
      <c r="I789" s="98" t="s">
        <v>1037</v>
      </c>
      <c r="J789" s="99">
        <v>153.03333333333333</v>
      </c>
      <c r="K789" s="112">
        <v>40572.602083333331</v>
      </c>
      <c r="L789" s="114">
        <v>55.4</v>
      </c>
      <c r="M789" s="101">
        <v>40572.620138888888</v>
      </c>
      <c r="N789" s="102">
        <v>-0.9</v>
      </c>
      <c r="O789" s="46">
        <v>55.4</v>
      </c>
      <c r="P789" s="57">
        <v>-0.9</v>
      </c>
      <c r="Q789" s="50">
        <v>2.5505555555555555</v>
      </c>
      <c r="R789" s="103">
        <v>55.4</v>
      </c>
      <c r="S789" s="104">
        <v>39.488338525199438</v>
      </c>
      <c r="T789" s="57">
        <v>149</v>
      </c>
      <c r="U789" s="105"/>
      <c r="V789" s="57">
        <v>56.3</v>
      </c>
      <c r="W789" s="57">
        <f t="shared" si="281"/>
        <v>16.811661474800559</v>
      </c>
      <c r="X789" s="86">
        <f t="shared" si="282"/>
        <v>4.4420399999999987</v>
      </c>
      <c r="Y789" s="86" t="str">
        <f t="shared" si="283"/>
        <v/>
      </c>
      <c r="Z789" s="44">
        <f t="shared" si="284"/>
        <v>1</v>
      </c>
      <c r="AA789" s="44" t="str">
        <f t="shared" si="285"/>
        <v>+</v>
      </c>
      <c r="AB789" s="89">
        <f t="shared" si="301"/>
        <v>51.857959999999999</v>
      </c>
      <c r="AC789" s="89">
        <f t="shared" si="301"/>
        <v>-1.8959999999999977E-2</v>
      </c>
      <c r="AD789" s="44">
        <f t="shared" si="286"/>
        <v>1</v>
      </c>
      <c r="AE789" s="44">
        <v>1.7</v>
      </c>
      <c r="AF789" s="87">
        <f t="shared" si="293"/>
        <v>0</v>
      </c>
      <c r="AG789" s="44">
        <f t="shared" si="294"/>
        <v>0</v>
      </c>
      <c r="AH789" s="90">
        <f t="shared" si="287"/>
        <v>38.58833852519944</v>
      </c>
      <c r="AI789" s="91">
        <f t="shared" si="295"/>
        <v>50.95796</v>
      </c>
      <c r="AJ789" s="82">
        <f t="shared" si="288"/>
        <v>-0.91896</v>
      </c>
      <c r="AK789" s="271">
        <f t="shared" si="296"/>
        <v>106</v>
      </c>
      <c r="AL789" s="271">
        <f>VLOOKUP(AK789,RevisedCalcs!$AE$65:$AJ$72,2,FALSE)</f>
        <v>240</v>
      </c>
      <c r="AM789" s="92" t="str">
        <f t="shared" si="289"/>
        <v>-10 to 0</v>
      </c>
      <c r="AN789" s="93">
        <f t="shared" si="290"/>
        <v>1</v>
      </c>
      <c r="AO789" s="93" t="str">
        <f t="shared" si="297"/>
        <v>+</v>
      </c>
      <c r="AP789" s="94" t="str">
        <f t="shared" si="291"/>
        <v/>
      </c>
      <c r="AQ789" s="54">
        <v>0</v>
      </c>
      <c r="AR789" s="214">
        <f t="shared" si="292"/>
        <v>0</v>
      </c>
      <c r="AS789" s="214">
        <f t="shared" si="298"/>
        <v>0</v>
      </c>
      <c r="AT789" s="282">
        <f t="shared" si="299"/>
        <v>6.3166666666666664</v>
      </c>
      <c r="AU789" s="268">
        <f>IF(F789&gt;0,RevisedCalcs!$AB$53*F789,"")</f>
        <v>0.18128402888607659</v>
      </c>
      <c r="AV789" s="268" t="str">
        <f>IF(AU789&lt;&gt;"","",SUMIFS(RevisedCalcs!$AF$6:$BN$6,RevisedCalcs!$AF$4:$BN$4,"&lt;="&amp;AT789)/10^3*VLOOKUP(AK789,RevisedCalcs!$AE$65:$AJ$72,6,FALSE))</f>
        <v/>
      </c>
      <c r="AW789" s="270" t="str">
        <f ca="1">IF(AU789="","",IF(AR789=1,-AU789*OFFSET(RevisedCalcs!$AD$79,0,MATCH(E788*24*60,RevisedCalcs!$AE$80:$AI$80,1)),""))</f>
        <v/>
      </c>
      <c r="AX789" s="268">
        <f t="shared" ca="1" si="300"/>
        <v>0.18128402888607659</v>
      </c>
    </row>
    <row r="790" spans="1:50" x14ac:dyDescent="0.3">
      <c r="A790" s="107" t="s">
        <v>1024</v>
      </c>
      <c r="B790" s="115">
        <v>15</v>
      </c>
      <c r="C790" s="109" t="s">
        <v>257</v>
      </c>
      <c r="D790" s="110">
        <v>40572.618750000001</v>
      </c>
      <c r="E790" s="111">
        <v>4.3749999999999995E-3</v>
      </c>
      <c r="F790" s="43">
        <v>1.8</v>
      </c>
      <c r="G790" s="41">
        <v>7</v>
      </c>
      <c r="H790" s="97">
        <v>1.2280092596483883E-2</v>
      </c>
      <c r="I790" s="98" t="s">
        <v>1038</v>
      </c>
      <c r="J790" s="99">
        <v>17.683333333333334</v>
      </c>
      <c r="K790" s="112">
        <v>40572.618750000001</v>
      </c>
      <c r="L790" s="114">
        <v>120.2</v>
      </c>
      <c r="M790" s="101">
        <v>40572.620138888888</v>
      </c>
      <c r="N790" s="102">
        <v>-0.9</v>
      </c>
      <c r="O790" s="46">
        <v>120.2</v>
      </c>
      <c r="P790" s="57">
        <v>-0.9</v>
      </c>
      <c r="Q790" s="50">
        <v>0.29472222222222222</v>
      </c>
      <c r="R790" s="103">
        <v>120.2</v>
      </c>
      <c r="S790" s="104">
        <v>125.19106840797777</v>
      </c>
      <c r="T790" s="57">
        <v>174.2</v>
      </c>
      <c r="U790" s="105"/>
      <c r="V790" s="57">
        <v>121.10000000000001</v>
      </c>
      <c r="W790" s="57">
        <f t="shared" si="281"/>
        <v>4.0910684079777582</v>
      </c>
      <c r="X790" s="86">
        <f t="shared" si="282"/>
        <v>69.242040000000003</v>
      </c>
      <c r="Y790" s="86" t="str">
        <f t="shared" si="283"/>
        <v/>
      </c>
      <c r="Z790" s="44">
        <f t="shared" si="284"/>
        <v>0</v>
      </c>
      <c r="AA790" s="44" t="str">
        <f t="shared" si="285"/>
        <v>o</v>
      </c>
      <c r="AB790" s="89">
        <f t="shared" si="301"/>
        <v>51.857959999999999</v>
      </c>
      <c r="AC790" s="89">
        <f t="shared" si="301"/>
        <v>-1.8959999999999977E-2</v>
      </c>
      <c r="AD790" s="44">
        <f t="shared" si="286"/>
        <v>1</v>
      </c>
      <c r="AE790" s="44">
        <v>1.7</v>
      </c>
      <c r="AF790" s="87">
        <f t="shared" si="293"/>
        <v>0</v>
      </c>
      <c r="AG790" s="44">
        <f t="shared" si="294"/>
        <v>0</v>
      </c>
      <c r="AH790" s="90">
        <f t="shared" si="287"/>
        <v>124.29106840797776</v>
      </c>
      <c r="AI790" s="91">
        <f t="shared" si="295"/>
        <v>50.95796</v>
      </c>
      <c r="AJ790" s="82">
        <f t="shared" si="288"/>
        <v>-0.91896</v>
      </c>
      <c r="AK790" s="271">
        <f t="shared" si="296"/>
        <v>102</v>
      </c>
      <c r="AL790" s="271">
        <f>VLOOKUP(AK790,RevisedCalcs!$AE$65:$AJ$72,2,FALSE)</f>
        <v>18</v>
      </c>
      <c r="AM790" s="92" t="str">
        <f t="shared" si="289"/>
        <v>-10 to 0</v>
      </c>
      <c r="AN790" s="93">
        <f t="shared" si="290"/>
        <v>0</v>
      </c>
      <c r="AO790" s="93" t="str">
        <f t="shared" si="297"/>
        <v>o</v>
      </c>
      <c r="AP790" s="94" t="str">
        <f t="shared" si="291"/>
        <v/>
      </c>
      <c r="AQ790" s="54">
        <v>0</v>
      </c>
      <c r="AR790" s="214">
        <f t="shared" si="292"/>
        <v>0</v>
      </c>
      <c r="AS790" s="214">
        <f t="shared" si="298"/>
        <v>0</v>
      </c>
      <c r="AT790" s="282">
        <f t="shared" si="299"/>
        <v>6.2999999999999989</v>
      </c>
      <c r="AU790" s="268">
        <f>IF(F790&gt;0,RevisedCalcs!$AB$53*F790,"")</f>
        <v>0.25100865538072142</v>
      </c>
      <c r="AV790" s="268" t="str">
        <f>IF(AU790&lt;&gt;"","",SUMIFS(RevisedCalcs!$AF$6:$BN$6,RevisedCalcs!$AF$4:$BN$4,"&lt;="&amp;AT790)/10^3*VLOOKUP(AK790,RevisedCalcs!$AE$65:$AJ$72,6,FALSE))</f>
        <v/>
      </c>
      <c r="AW790" s="270" t="str">
        <f ca="1">IF(AU790="","",IF(AR790=1,-AU790*OFFSET(RevisedCalcs!$AD$79,0,MATCH(E789*24*60,RevisedCalcs!$AE$80:$AI$80,1)),""))</f>
        <v/>
      </c>
      <c r="AX790" s="268">
        <f t="shared" ca="1" si="300"/>
        <v>0.25100865538072142</v>
      </c>
    </row>
    <row r="791" spans="1:50" x14ac:dyDescent="0.3">
      <c r="A791" s="107" t="s">
        <v>1024</v>
      </c>
      <c r="B791" s="108">
        <v>16</v>
      </c>
      <c r="C791" s="109" t="s">
        <v>259</v>
      </c>
      <c r="D791" s="110">
        <v>40572.706250000003</v>
      </c>
      <c r="E791" s="111">
        <v>2.1261574074074075E-2</v>
      </c>
      <c r="F791" s="43">
        <v>16.5</v>
      </c>
      <c r="G791" s="41">
        <v>7</v>
      </c>
      <c r="H791" s="97">
        <v>8.3125000004656613E-2</v>
      </c>
      <c r="I791" s="98" t="s">
        <v>1039</v>
      </c>
      <c r="J791" s="99">
        <v>119.7</v>
      </c>
      <c r="K791" s="112">
        <v>40572.706250000003</v>
      </c>
      <c r="L791" s="114">
        <v>64.400000000000006</v>
      </c>
      <c r="M791" s="101">
        <v>40572.703472222223</v>
      </c>
      <c r="N791" s="102">
        <v>-4</v>
      </c>
      <c r="O791" s="46">
        <v>64.400000000000006</v>
      </c>
      <c r="P791" s="57">
        <v>-4</v>
      </c>
      <c r="Q791" s="50">
        <v>1.9950000000000001</v>
      </c>
      <c r="R791" s="103">
        <v>64.400000000000006</v>
      </c>
      <c r="S791" s="104">
        <v>52.647010493264162</v>
      </c>
      <c r="T791" s="57">
        <v>186.8</v>
      </c>
      <c r="U791" s="105"/>
      <c r="V791" s="57">
        <v>68.400000000000006</v>
      </c>
      <c r="W791" s="57">
        <f t="shared" si="281"/>
        <v>15.752989506735844</v>
      </c>
      <c r="X791" s="86">
        <f t="shared" si="282"/>
        <v>15.009400000000007</v>
      </c>
      <c r="Y791" s="86" t="str">
        <f t="shared" si="283"/>
        <v/>
      </c>
      <c r="Z791" s="44">
        <f t="shared" si="284"/>
        <v>1</v>
      </c>
      <c r="AA791" s="44" t="str">
        <f t="shared" si="285"/>
        <v>+</v>
      </c>
      <c r="AB791" s="89">
        <f t="shared" si="301"/>
        <v>53.390599999999999</v>
      </c>
      <c r="AC791" s="89">
        <f t="shared" si="301"/>
        <v>0.81679999999999975</v>
      </c>
      <c r="AD791" s="44">
        <f t="shared" si="286"/>
        <v>1</v>
      </c>
      <c r="AE791" s="44">
        <v>1.7</v>
      </c>
      <c r="AF791" s="87">
        <f t="shared" si="293"/>
        <v>0</v>
      </c>
      <c r="AG791" s="44">
        <f t="shared" si="294"/>
        <v>0</v>
      </c>
      <c r="AH791" s="90">
        <f t="shared" si="287"/>
        <v>48.647010493264162</v>
      </c>
      <c r="AI791" s="91">
        <f t="shared" si="295"/>
        <v>49.390599999999999</v>
      </c>
      <c r="AJ791" s="82">
        <f t="shared" si="288"/>
        <v>-3.1832000000000003</v>
      </c>
      <c r="AK791" s="271">
        <f t="shared" si="296"/>
        <v>105</v>
      </c>
      <c r="AL791" s="271">
        <f>VLOOKUP(AK791,RevisedCalcs!$AE$65:$AJ$72,2,FALSE)</f>
        <v>105</v>
      </c>
      <c r="AM791" s="92" t="str">
        <f t="shared" si="289"/>
        <v>-10 to 0</v>
      </c>
      <c r="AN791" s="93">
        <f t="shared" si="290"/>
        <v>1</v>
      </c>
      <c r="AO791" s="93" t="str">
        <f t="shared" si="297"/>
        <v>+</v>
      </c>
      <c r="AP791" s="94" t="str">
        <f t="shared" si="291"/>
        <v/>
      </c>
      <c r="AQ791" s="54">
        <v>0</v>
      </c>
      <c r="AR791" s="214">
        <f t="shared" si="292"/>
        <v>0</v>
      </c>
      <c r="AS791" s="214">
        <f t="shared" si="298"/>
        <v>0</v>
      </c>
      <c r="AT791" s="282">
        <f t="shared" si="299"/>
        <v>30.616666666666671</v>
      </c>
      <c r="AU791" s="268">
        <f>IF(F791&gt;0,RevisedCalcs!$AB$53*F791,"")</f>
        <v>2.3009126743232797</v>
      </c>
      <c r="AV791" s="268" t="str">
        <f>IF(AU791&lt;&gt;"","",SUMIFS(RevisedCalcs!$AF$6:$BN$6,RevisedCalcs!$AF$4:$BN$4,"&lt;="&amp;AT791)/10^3*VLOOKUP(AK791,RevisedCalcs!$AE$65:$AJ$72,6,FALSE))</f>
        <v/>
      </c>
      <c r="AW791" s="270" t="str">
        <f ca="1">IF(AU791="","",IF(AR791=1,-AU791*OFFSET(RevisedCalcs!$AD$79,0,MATCH(E790*24*60,RevisedCalcs!$AE$80:$AI$80,1)),""))</f>
        <v/>
      </c>
      <c r="AX791" s="268">
        <f t="shared" ca="1" si="300"/>
        <v>2.3009126743232797</v>
      </c>
    </row>
    <row r="792" spans="1:50" x14ac:dyDescent="0.3">
      <c r="A792" s="107" t="s">
        <v>1024</v>
      </c>
      <c r="B792" s="115">
        <v>17</v>
      </c>
      <c r="C792" s="109" t="s">
        <v>261</v>
      </c>
      <c r="D792" s="110">
        <v>40572.837500000001</v>
      </c>
      <c r="E792" s="111">
        <v>1.7002314814814814E-2</v>
      </c>
      <c r="F792" s="43">
        <v>19.5</v>
      </c>
      <c r="G792" s="41">
        <v>7</v>
      </c>
      <c r="H792" s="97">
        <v>0.10998842592380242</v>
      </c>
      <c r="I792" s="98" t="s">
        <v>1040</v>
      </c>
      <c r="J792" s="99">
        <v>158.38333333333333</v>
      </c>
      <c r="K792" s="112">
        <v>40572.837500000001</v>
      </c>
      <c r="L792" s="114">
        <v>51.8</v>
      </c>
      <c r="M792" s="101">
        <v>40572.828472222223</v>
      </c>
      <c r="N792" s="102">
        <v>-6</v>
      </c>
      <c r="O792" s="46">
        <v>51.8</v>
      </c>
      <c r="P792" s="57">
        <v>-6</v>
      </c>
      <c r="Q792" s="50">
        <v>2.6397222222222223</v>
      </c>
      <c r="R792" s="103">
        <v>51.8</v>
      </c>
      <c r="S792" s="104">
        <v>38.409978056662148</v>
      </c>
      <c r="T792" s="57">
        <v>188.6</v>
      </c>
      <c r="U792" s="105"/>
      <c r="V792" s="57">
        <v>57.8</v>
      </c>
      <c r="W792" s="57">
        <f t="shared" si="281"/>
        <v>19.39002194333785</v>
      </c>
      <c r="X792" s="86">
        <f t="shared" si="282"/>
        <v>3.4206000000000003</v>
      </c>
      <c r="Y792" s="86" t="str">
        <f t="shared" si="283"/>
        <v/>
      </c>
      <c r="Z792" s="44">
        <f t="shared" si="284"/>
        <v>1</v>
      </c>
      <c r="AA792" s="44" t="str">
        <f t="shared" si="285"/>
        <v>+</v>
      </c>
      <c r="AB792" s="89">
        <f t="shared" si="301"/>
        <v>54.379399999999997</v>
      </c>
      <c r="AC792" s="89">
        <f t="shared" si="301"/>
        <v>1.3559999999999999</v>
      </c>
      <c r="AD792" s="44">
        <f t="shared" si="286"/>
        <v>1</v>
      </c>
      <c r="AE792" s="44">
        <v>1.7</v>
      </c>
      <c r="AF792" s="87">
        <f t="shared" si="293"/>
        <v>0</v>
      </c>
      <c r="AG792" s="44">
        <f t="shared" si="294"/>
        <v>0</v>
      </c>
      <c r="AH792" s="90">
        <f t="shared" si="287"/>
        <v>32.409978056662148</v>
      </c>
      <c r="AI792" s="91">
        <f t="shared" si="295"/>
        <v>48.379399999999997</v>
      </c>
      <c r="AJ792" s="82">
        <f t="shared" si="288"/>
        <v>-4.6440000000000001</v>
      </c>
      <c r="AK792" s="271">
        <f t="shared" si="296"/>
        <v>106</v>
      </c>
      <c r="AL792" s="271">
        <f>VLOOKUP(AK792,RevisedCalcs!$AE$65:$AJ$72,2,FALSE)</f>
        <v>240</v>
      </c>
      <c r="AM792" s="92" t="str">
        <f t="shared" si="289"/>
        <v>-10 to 0</v>
      </c>
      <c r="AN792" s="93">
        <f t="shared" si="290"/>
        <v>1</v>
      </c>
      <c r="AO792" s="93" t="str">
        <f t="shared" si="297"/>
        <v>+</v>
      </c>
      <c r="AP792" s="94" t="str">
        <f t="shared" si="291"/>
        <v/>
      </c>
      <c r="AQ792" s="54">
        <v>0</v>
      </c>
      <c r="AR792" s="214">
        <f t="shared" si="292"/>
        <v>0</v>
      </c>
      <c r="AS792" s="214">
        <f t="shared" si="298"/>
        <v>0</v>
      </c>
      <c r="AT792" s="282">
        <f t="shared" si="299"/>
        <v>24.483333333333331</v>
      </c>
      <c r="AU792" s="268">
        <f>IF(F792&gt;0,RevisedCalcs!$AB$53*F792,"")</f>
        <v>2.7192604332911485</v>
      </c>
      <c r="AV792" s="268" t="str">
        <f>IF(AU792&lt;&gt;"","",SUMIFS(RevisedCalcs!$AF$6:$BN$6,RevisedCalcs!$AF$4:$BN$4,"&lt;="&amp;AT792)/10^3*VLOOKUP(AK792,RevisedCalcs!$AE$65:$AJ$72,6,FALSE))</f>
        <v/>
      </c>
      <c r="AW792" s="270" t="str">
        <f ca="1">IF(AU792="","",IF(AR792=1,-AU792*OFFSET(RevisedCalcs!$AD$79,0,MATCH(E791*24*60,RevisedCalcs!$AE$80:$AI$80,1)),""))</f>
        <v/>
      </c>
      <c r="AX792" s="268">
        <f t="shared" ca="1" si="300"/>
        <v>2.7192604332911485</v>
      </c>
    </row>
    <row r="793" spans="1:50" x14ac:dyDescent="0.3">
      <c r="A793" s="107" t="s">
        <v>1024</v>
      </c>
      <c r="B793" s="108">
        <v>18</v>
      </c>
      <c r="C793" s="109" t="s">
        <v>263</v>
      </c>
      <c r="D793" s="110">
        <v>40572.859027777777</v>
      </c>
      <c r="E793" s="111">
        <v>7.1527777777777787E-3</v>
      </c>
      <c r="F793" s="43">
        <v>3.5</v>
      </c>
      <c r="G793" s="41">
        <v>7</v>
      </c>
      <c r="H793" s="97">
        <v>4.5254629585542716E-3</v>
      </c>
      <c r="I793" s="98" t="s">
        <v>1041</v>
      </c>
      <c r="J793" s="99">
        <v>6.5166666666666666</v>
      </c>
      <c r="K793" s="112">
        <v>40572.859027777777</v>
      </c>
      <c r="L793" s="114">
        <v>179.6</v>
      </c>
      <c r="M793" s="101">
        <v>40572.870138888888</v>
      </c>
      <c r="N793" s="102">
        <v>-4</v>
      </c>
      <c r="O793" s="46">
        <v>179.6</v>
      </c>
      <c r="P793" s="57">
        <v>-4</v>
      </c>
      <c r="Q793" s="50">
        <v>0.10861111111111112</v>
      </c>
      <c r="R793" s="103">
        <v>179.6</v>
      </c>
      <c r="S793" s="104">
        <v>180.23020380487614</v>
      </c>
      <c r="T793" s="57">
        <v>186.8</v>
      </c>
      <c r="U793" s="105"/>
      <c r="V793" s="57">
        <v>183.6</v>
      </c>
      <c r="W793" s="57">
        <f t="shared" si="281"/>
        <v>3.369796195123854</v>
      </c>
      <c r="X793" s="86">
        <f t="shared" si="282"/>
        <v>130.20939999999999</v>
      </c>
      <c r="Y793" s="86" t="str">
        <f t="shared" si="283"/>
        <v/>
      </c>
      <c r="Z793" s="44">
        <f t="shared" si="284"/>
        <v>0</v>
      </c>
      <c r="AA793" s="44" t="str">
        <f t="shared" si="285"/>
        <v>o</v>
      </c>
      <c r="AB793" s="89">
        <f t="shared" si="301"/>
        <v>53.390599999999999</v>
      </c>
      <c r="AC793" s="89">
        <f t="shared" si="301"/>
        <v>0.81679999999999975</v>
      </c>
      <c r="AD793" s="44">
        <f t="shared" si="286"/>
        <v>1</v>
      </c>
      <c r="AE793" s="44">
        <v>1.7</v>
      </c>
      <c r="AF793" s="87">
        <f t="shared" si="293"/>
        <v>0</v>
      </c>
      <c r="AG793" s="44">
        <f t="shared" si="294"/>
        <v>0</v>
      </c>
      <c r="AH793" s="90">
        <f t="shared" si="287"/>
        <v>176.23020380487614</v>
      </c>
      <c r="AI793" s="91">
        <f t="shared" si="295"/>
        <v>49.390599999999999</v>
      </c>
      <c r="AJ793" s="82">
        <f t="shared" si="288"/>
        <v>-3.1832000000000003</v>
      </c>
      <c r="AK793" s="271">
        <f t="shared" si="296"/>
        <v>102</v>
      </c>
      <c r="AL793" s="271">
        <f>VLOOKUP(AK793,RevisedCalcs!$AE$65:$AJ$72,2,FALSE)</f>
        <v>18</v>
      </c>
      <c r="AM793" s="92" t="str">
        <f t="shared" si="289"/>
        <v>-10 to 0</v>
      </c>
      <c r="AN793" s="93">
        <f t="shared" si="290"/>
        <v>0</v>
      </c>
      <c r="AO793" s="93" t="str">
        <f t="shared" si="297"/>
        <v>o</v>
      </c>
      <c r="AP793" s="94" t="str">
        <f t="shared" si="291"/>
        <v/>
      </c>
      <c r="AQ793" s="54">
        <v>0</v>
      </c>
      <c r="AR793" s="214">
        <f t="shared" si="292"/>
        <v>0</v>
      </c>
      <c r="AS793" s="214">
        <f t="shared" si="298"/>
        <v>0</v>
      </c>
      <c r="AT793" s="282">
        <f t="shared" si="299"/>
        <v>10.3</v>
      </c>
      <c r="AU793" s="268">
        <f>IF(F793&gt;0,RevisedCalcs!$AB$53*F793,"")</f>
        <v>0.48807238546251386</v>
      </c>
      <c r="AV793" s="268" t="str">
        <f>IF(AU793&lt;&gt;"","",SUMIFS(RevisedCalcs!$AF$6:$BN$6,RevisedCalcs!$AF$4:$BN$4,"&lt;="&amp;AT793)/10^3*VLOOKUP(AK793,RevisedCalcs!$AE$65:$AJ$72,6,FALSE))</f>
        <v/>
      </c>
      <c r="AW793" s="270" t="str">
        <f ca="1">IF(AU793="","",IF(AR793=1,-AU793*OFFSET(RevisedCalcs!$AD$79,0,MATCH(E792*24*60,RevisedCalcs!$AE$80:$AI$80,1)),""))</f>
        <v/>
      </c>
      <c r="AX793" s="268">
        <f t="shared" ca="1" si="300"/>
        <v>0.48807238546251386</v>
      </c>
    </row>
    <row r="794" spans="1:50" x14ac:dyDescent="0.3">
      <c r="A794" s="107" t="s">
        <v>1024</v>
      </c>
      <c r="B794" s="115">
        <v>19</v>
      </c>
      <c r="C794" s="109" t="s">
        <v>265</v>
      </c>
      <c r="D794" s="110">
        <v>40572.954861111109</v>
      </c>
      <c r="E794" s="111">
        <v>4.8611111111111112E-3</v>
      </c>
      <c r="F794" s="43">
        <v>3.6</v>
      </c>
      <c r="G794" s="41">
        <v>7</v>
      </c>
      <c r="H794" s="97">
        <v>8.8680555556493346E-2</v>
      </c>
      <c r="I794" s="98" t="s">
        <v>1042</v>
      </c>
      <c r="J794" s="99">
        <v>127.7</v>
      </c>
      <c r="K794" s="112">
        <v>40572.954861111109</v>
      </c>
      <c r="L794" s="114">
        <v>68</v>
      </c>
      <c r="M794" s="101">
        <v>40572.953472222223</v>
      </c>
      <c r="N794" s="102">
        <v>-6</v>
      </c>
      <c r="O794" s="46">
        <v>68</v>
      </c>
      <c r="P794" s="57">
        <v>-6</v>
      </c>
      <c r="Q794" s="50">
        <v>2.1283333333333334</v>
      </c>
      <c r="R794" s="103">
        <v>68</v>
      </c>
      <c r="S794" s="104">
        <v>52.502780351657435</v>
      </c>
      <c r="T794" s="57">
        <v>168.8</v>
      </c>
      <c r="U794" s="105"/>
      <c r="V794" s="57">
        <v>74</v>
      </c>
      <c r="W794" s="57">
        <f t="shared" si="281"/>
        <v>21.497219648342565</v>
      </c>
      <c r="X794" s="86">
        <f t="shared" si="282"/>
        <v>19.620600000000003</v>
      </c>
      <c r="Y794" s="86" t="str">
        <f t="shared" si="283"/>
        <v/>
      </c>
      <c r="Z794" s="44">
        <f t="shared" si="284"/>
        <v>1</v>
      </c>
      <c r="AA794" s="44" t="str">
        <f t="shared" si="285"/>
        <v>+</v>
      </c>
      <c r="AB794" s="89">
        <f t="shared" si="301"/>
        <v>54.379399999999997</v>
      </c>
      <c r="AC794" s="89">
        <f t="shared" si="301"/>
        <v>1.3559999999999999</v>
      </c>
      <c r="AD794" s="44">
        <f t="shared" si="286"/>
        <v>1</v>
      </c>
      <c r="AE794" s="44">
        <v>1.7</v>
      </c>
      <c r="AF794" s="87">
        <f t="shared" si="293"/>
        <v>1</v>
      </c>
      <c r="AG794" s="44">
        <f t="shared" si="294"/>
        <v>0</v>
      </c>
      <c r="AH794" s="90">
        <f t="shared" si="287"/>
        <v>46.502780351657435</v>
      </c>
      <c r="AI794" s="91">
        <f t="shared" si="295"/>
        <v>48.379399999999997</v>
      </c>
      <c r="AJ794" s="82">
        <f t="shared" si="288"/>
        <v>-4.6440000000000001</v>
      </c>
      <c r="AK794" s="271">
        <f t="shared" si="296"/>
        <v>106</v>
      </c>
      <c r="AL794" s="271">
        <f>VLOOKUP(AK794,RevisedCalcs!$AE$65:$AJ$72,2,FALSE)</f>
        <v>240</v>
      </c>
      <c r="AM794" s="92" t="str">
        <f t="shared" si="289"/>
        <v>-10 to 0</v>
      </c>
      <c r="AN794" s="93">
        <f t="shared" si="290"/>
        <v>1</v>
      </c>
      <c r="AO794" s="93" t="str">
        <f t="shared" si="297"/>
        <v>+</v>
      </c>
      <c r="AP794" s="94" t="str">
        <f t="shared" si="291"/>
        <v/>
      </c>
      <c r="AQ794" s="54">
        <v>0</v>
      </c>
      <c r="AR794" s="214">
        <f t="shared" si="292"/>
        <v>0</v>
      </c>
      <c r="AS794" s="214">
        <f t="shared" si="298"/>
        <v>0</v>
      </c>
      <c r="AT794" s="282">
        <f t="shared" si="299"/>
        <v>7</v>
      </c>
      <c r="AU794" s="268">
        <f>IF(F794&gt;0,RevisedCalcs!$AB$53*F794,"")</f>
        <v>0.50201731076144285</v>
      </c>
      <c r="AV794" s="268" t="str">
        <f>IF(AU794&lt;&gt;"","",SUMIFS(RevisedCalcs!$AF$6:$BN$6,RevisedCalcs!$AF$4:$BN$4,"&lt;="&amp;AT794)/10^3*VLOOKUP(AK794,RevisedCalcs!$AE$65:$AJ$72,6,FALSE))</f>
        <v/>
      </c>
      <c r="AW794" s="270" t="str">
        <f ca="1">IF(AU794="","",IF(AR794=1,-AU794*OFFSET(RevisedCalcs!$AD$79,0,MATCH(E793*24*60,RevisedCalcs!$AE$80:$AI$80,1)),""))</f>
        <v/>
      </c>
      <c r="AX794" s="268">
        <f t="shared" ca="1" si="300"/>
        <v>0.50201731076144285</v>
      </c>
    </row>
    <row r="795" spans="1:50" x14ac:dyDescent="0.3">
      <c r="A795" s="107" t="s">
        <v>1024</v>
      </c>
      <c r="B795" s="108">
        <v>20</v>
      </c>
      <c r="C795" s="109" t="s">
        <v>267</v>
      </c>
      <c r="D795" s="110">
        <v>40572.961805555555</v>
      </c>
      <c r="E795" s="111">
        <v>1.2962962962962963E-3</v>
      </c>
      <c r="F795" s="43">
        <v>0.3</v>
      </c>
      <c r="G795" s="41">
        <v>7</v>
      </c>
      <c r="H795" s="97">
        <v>2.0833333328482695E-3</v>
      </c>
      <c r="I795" s="98" t="s">
        <v>1043</v>
      </c>
      <c r="J795" s="99">
        <v>3</v>
      </c>
      <c r="K795" s="112">
        <v>40572.961805555555</v>
      </c>
      <c r="L795" s="114">
        <v>161.6</v>
      </c>
      <c r="M795" s="101">
        <v>40572.953472222223</v>
      </c>
      <c r="N795" s="102">
        <v>-6</v>
      </c>
      <c r="O795" s="46">
        <v>161.6</v>
      </c>
      <c r="P795" s="57">
        <v>-6</v>
      </c>
      <c r="Q795" s="50">
        <v>0.05</v>
      </c>
      <c r="R795" s="103">
        <v>161.6</v>
      </c>
      <c r="S795" s="104">
        <v>169.53911034317866</v>
      </c>
      <c r="T795" s="57">
        <v>165.2</v>
      </c>
      <c r="U795" s="105"/>
      <c r="V795" s="57">
        <v>167.6</v>
      </c>
      <c r="W795" s="57">
        <f t="shared" si="281"/>
        <v>1.9391103431786689</v>
      </c>
      <c r="X795" s="86">
        <f t="shared" si="282"/>
        <v>113.22059999999999</v>
      </c>
      <c r="Y795" s="86" t="str">
        <f t="shared" si="283"/>
        <v/>
      </c>
      <c r="Z795" s="44">
        <f t="shared" si="284"/>
        <v>0</v>
      </c>
      <c r="AA795" s="44" t="str">
        <f t="shared" si="285"/>
        <v>o</v>
      </c>
      <c r="AB795" s="89">
        <f t="shared" si="301"/>
        <v>54.379399999999997</v>
      </c>
      <c r="AC795" s="89">
        <f t="shared" si="301"/>
        <v>1.3559999999999999</v>
      </c>
      <c r="AD795" s="44">
        <f t="shared" si="286"/>
        <v>1</v>
      </c>
      <c r="AE795" s="44">
        <v>1.7</v>
      </c>
      <c r="AF795" s="87">
        <f t="shared" si="293"/>
        <v>0</v>
      </c>
      <c r="AG795" s="44">
        <f t="shared" si="294"/>
        <v>0</v>
      </c>
      <c r="AH795" s="90">
        <f t="shared" si="287"/>
        <v>163.53911034317866</v>
      </c>
      <c r="AI795" s="91">
        <f t="shared" si="295"/>
        <v>48.379399999999997</v>
      </c>
      <c r="AJ795" s="82">
        <f t="shared" si="288"/>
        <v>-4.6440000000000001</v>
      </c>
      <c r="AK795" s="271">
        <f t="shared" si="296"/>
        <v>101</v>
      </c>
      <c r="AL795" s="271">
        <f>VLOOKUP(AK795,RevisedCalcs!$AE$65:$AJ$72,2,FALSE)</f>
        <v>3</v>
      </c>
      <c r="AM795" s="92" t="str">
        <f t="shared" si="289"/>
        <v>-10 to 0</v>
      </c>
      <c r="AN795" s="93">
        <f t="shared" si="290"/>
        <v>0</v>
      </c>
      <c r="AO795" s="93" t="str">
        <f t="shared" si="297"/>
        <v>o</v>
      </c>
      <c r="AP795" s="94" t="str">
        <f t="shared" si="291"/>
        <v/>
      </c>
      <c r="AQ795" s="54">
        <v>0</v>
      </c>
      <c r="AR795" s="214">
        <f t="shared" si="292"/>
        <v>0</v>
      </c>
      <c r="AS795" s="214">
        <f t="shared" si="298"/>
        <v>0</v>
      </c>
      <c r="AT795" s="282">
        <f t="shared" si="299"/>
        <v>1.8666666666666667</v>
      </c>
      <c r="AU795" s="268">
        <f>IF(F795&gt;0,RevisedCalcs!$AB$53*F795,"")</f>
        <v>4.1834775896786899E-2</v>
      </c>
      <c r="AV795" s="268" t="str">
        <f>IF(AU795&lt;&gt;"","",SUMIFS(RevisedCalcs!$AF$6:$BN$6,RevisedCalcs!$AF$4:$BN$4,"&lt;="&amp;AT795)/10^3*VLOOKUP(AK795,RevisedCalcs!$AE$65:$AJ$72,6,FALSE))</f>
        <v/>
      </c>
      <c r="AW795" s="270" t="str">
        <f ca="1">IF(AU795="","",IF(AR795=1,-AU795*OFFSET(RevisedCalcs!$AD$79,0,MATCH(E794*24*60,RevisedCalcs!$AE$80:$AI$80,1)),""))</f>
        <v/>
      </c>
      <c r="AX795" s="268">
        <f t="shared" ca="1" si="300"/>
        <v>4.1834775896786899E-2</v>
      </c>
    </row>
    <row r="796" spans="1:50" x14ac:dyDescent="0.3">
      <c r="A796" s="107" t="s">
        <v>1024</v>
      </c>
      <c r="B796" s="115">
        <v>21</v>
      </c>
      <c r="C796" s="109" t="s">
        <v>269</v>
      </c>
      <c r="D796" s="110">
        <v>40573.673611111109</v>
      </c>
      <c r="E796" s="111">
        <v>1.3229166666666667E-2</v>
      </c>
      <c r="F796" s="43">
        <v>4.7</v>
      </c>
      <c r="G796" s="41">
        <v>1</v>
      </c>
      <c r="H796" s="97">
        <v>0.71050925926101627</v>
      </c>
      <c r="I796" s="98" t="s">
        <v>1044</v>
      </c>
      <c r="J796" s="99">
        <v>1023.1333333333333</v>
      </c>
      <c r="K796" s="112">
        <v>40573.673611111109</v>
      </c>
      <c r="L796" s="114">
        <v>78.8</v>
      </c>
      <c r="M796" s="101">
        <v>40573.661805555559</v>
      </c>
      <c r="N796" s="102">
        <v>1</v>
      </c>
      <c r="O796" s="46">
        <v>78.8</v>
      </c>
      <c r="P796" s="57">
        <v>1</v>
      </c>
      <c r="Q796" s="50">
        <v>17.052222222222223</v>
      </c>
      <c r="R796" s="103">
        <v>78.8</v>
      </c>
      <c r="S796" s="104">
        <v>4.8886856422241109E-3</v>
      </c>
      <c r="T796" s="57">
        <v>186.8</v>
      </c>
      <c r="U796" s="105"/>
      <c r="V796" s="86">
        <v>77.8</v>
      </c>
      <c r="W796" s="86">
        <f t="shared" si="281"/>
        <v>77.795111314357769</v>
      </c>
      <c r="X796" s="86">
        <f t="shared" si="282"/>
        <v>26.881399999999999</v>
      </c>
      <c r="Y796" s="86" t="str">
        <f t="shared" si="283"/>
        <v>Y</v>
      </c>
      <c r="Z796" s="88">
        <f t="shared" si="284"/>
        <v>1</v>
      </c>
      <c r="AA796" s="88" t="str">
        <f t="shared" si="285"/>
        <v>+</v>
      </c>
      <c r="AB796" s="89">
        <f t="shared" si="301"/>
        <v>50.918599999999998</v>
      </c>
      <c r="AC796" s="89">
        <f t="shared" si="301"/>
        <v>-0.53119999999999989</v>
      </c>
      <c r="AD796" s="88">
        <f t="shared" si="286"/>
        <v>1</v>
      </c>
      <c r="AE796" s="88">
        <v>1.7</v>
      </c>
      <c r="AF796" s="87">
        <f t="shared" si="293"/>
        <v>1</v>
      </c>
      <c r="AG796" s="88">
        <f t="shared" si="294"/>
        <v>1</v>
      </c>
      <c r="AH796" s="90">
        <f t="shared" si="287"/>
        <v>1.0048886856422241</v>
      </c>
      <c r="AI796" s="91">
        <f t="shared" si="295"/>
        <v>51.918599999999998</v>
      </c>
      <c r="AJ796" s="82">
        <f t="shared" si="288"/>
        <v>0.46880000000000011</v>
      </c>
      <c r="AK796" s="271">
        <f t="shared" si="296"/>
        <v>108</v>
      </c>
      <c r="AL796" s="271">
        <f>VLOOKUP(AK796,RevisedCalcs!$AE$65:$AJ$72,2,FALSE)</f>
        <v>720</v>
      </c>
      <c r="AM796" s="92" t="str">
        <f t="shared" si="289"/>
        <v>0 to 10</v>
      </c>
      <c r="AN796" s="93">
        <f t="shared" si="290"/>
        <v>1</v>
      </c>
      <c r="AO796" s="93" t="str">
        <f t="shared" si="297"/>
        <v>+</v>
      </c>
      <c r="AP796" s="94" t="str">
        <f t="shared" si="291"/>
        <v/>
      </c>
      <c r="AQ796" s="54">
        <v>0</v>
      </c>
      <c r="AR796" s="214">
        <f t="shared" si="292"/>
        <v>0</v>
      </c>
      <c r="AS796" s="214">
        <f t="shared" si="298"/>
        <v>0</v>
      </c>
      <c r="AT796" s="282">
        <f t="shared" si="299"/>
        <v>19.05</v>
      </c>
      <c r="AU796" s="268">
        <f>IF(F796&gt;0,RevisedCalcs!$AB$53*F796,"")</f>
        <v>0.65541148904966151</v>
      </c>
      <c r="AV796" s="268" t="str">
        <f>IF(AU796&lt;&gt;"","",SUMIFS(RevisedCalcs!$AF$6:$BN$6,RevisedCalcs!$AF$4:$BN$4,"&lt;="&amp;AT796)/10^3*VLOOKUP(AK796,RevisedCalcs!$AE$65:$AJ$72,6,FALSE))</f>
        <v/>
      </c>
      <c r="AW796" s="270" t="str">
        <f ca="1">IF(AU796="","",IF(AR796=1,-AU796*OFFSET(RevisedCalcs!$AD$79,0,MATCH(E795*24*60,RevisedCalcs!$AE$80:$AI$80,1)),""))</f>
        <v/>
      </c>
      <c r="AX796" s="268">
        <f t="shared" ca="1" si="300"/>
        <v>0.65541148904966151</v>
      </c>
    </row>
    <row r="797" spans="1:50" x14ac:dyDescent="0.3">
      <c r="A797" s="107" t="s">
        <v>1024</v>
      </c>
      <c r="B797" s="108">
        <v>22</v>
      </c>
      <c r="C797" s="109" t="s">
        <v>271</v>
      </c>
      <c r="D797" s="110">
        <v>40573.959722222222</v>
      </c>
      <c r="E797" s="111">
        <v>2.1678240740740738E-2</v>
      </c>
      <c r="F797" s="43">
        <v>5</v>
      </c>
      <c r="G797" s="41">
        <v>1</v>
      </c>
      <c r="H797" s="97">
        <v>0.27288194444554392</v>
      </c>
      <c r="I797" s="98" t="s">
        <v>1045</v>
      </c>
      <c r="J797" s="99">
        <v>392.95</v>
      </c>
      <c r="K797" s="112">
        <v>40573.959722222222</v>
      </c>
      <c r="L797" s="114">
        <v>12.2</v>
      </c>
      <c r="M797" s="101">
        <v>40573.953472222223</v>
      </c>
      <c r="N797" s="102">
        <v>-11</v>
      </c>
      <c r="O797" s="46">
        <v>12.2</v>
      </c>
      <c r="P797" s="57">
        <v>-11</v>
      </c>
      <c r="Q797" s="50">
        <v>6.5491666666666664</v>
      </c>
      <c r="R797" s="103">
        <v>12.2</v>
      </c>
      <c r="S797" s="104">
        <v>3.6130773132307006</v>
      </c>
      <c r="T797" s="57">
        <v>177.8</v>
      </c>
      <c r="U797" s="105"/>
      <c r="V797" s="86">
        <v>23.2</v>
      </c>
      <c r="W797" s="86">
        <f t="shared" si="281"/>
        <v>19.586922686769299</v>
      </c>
      <c r="X797" s="86">
        <f t="shared" si="282"/>
        <v>33.651399999999995</v>
      </c>
      <c r="Y797" s="86" t="str">
        <f t="shared" si="283"/>
        <v/>
      </c>
      <c r="Z797" s="88">
        <f t="shared" si="284"/>
        <v>0</v>
      </c>
      <c r="AA797" s="88" t="str">
        <f t="shared" si="285"/>
        <v>o</v>
      </c>
      <c r="AB797" s="89">
        <f t="shared" si="301"/>
        <v>56.851399999999998</v>
      </c>
      <c r="AC797" s="89">
        <f t="shared" si="301"/>
        <v>2.7040000000000006</v>
      </c>
      <c r="AD797" s="88">
        <f t="shared" si="286"/>
        <v>0</v>
      </c>
      <c r="AE797" s="88">
        <v>1.7</v>
      </c>
      <c r="AF797" s="87">
        <f t="shared" si="293"/>
        <v>0</v>
      </c>
      <c r="AG797" s="88">
        <f t="shared" si="294"/>
        <v>1</v>
      </c>
      <c r="AH797" s="90">
        <f t="shared" si="287"/>
        <v>-7.3869226867692994</v>
      </c>
      <c r="AI797" s="91">
        <f t="shared" si="295"/>
        <v>45.851399999999998</v>
      </c>
      <c r="AJ797" s="82">
        <f t="shared" si="288"/>
        <v>-8.2959999999999994</v>
      </c>
      <c r="AK797" s="271">
        <f t="shared" si="296"/>
        <v>107</v>
      </c>
      <c r="AL797" s="271">
        <f>VLOOKUP(AK797,RevisedCalcs!$AE$65:$AJ$72,2,FALSE)</f>
        <v>540</v>
      </c>
      <c r="AM797" s="92" t="str">
        <f t="shared" si="289"/>
        <v>-20 to -10</v>
      </c>
      <c r="AN797" s="93">
        <f t="shared" si="290"/>
        <v>0</v>
      </c>
      <c r="AO797" s="93" t="str">
        <f t="shared" si="297"/>
        <v>o</v>
      </c>
      <c r="AP797" s="94" t="str">
        <f t="shared" si="291"/>
        <v/>
      </c>
      <c r="AQ797" s="54">
        <v>0</v>
      </c>
      <c r="AR797" s="214">
        <f t="shared" si="292"/>
        <v>0</v>
      </c>
      <c r="AS797" s="214">
        <f t="shared" si="298"/>
        <v>0</v>
      </c>
      <c r="AT797" s="282">
        <f t="shared" si="299"/>
        <v>31.216666666666665</v>
      </c>
      <c r="AU797" s="268">
        <f>IF(F797&gt;0,RevisedCalcs!$AB$53*F797,"")</f>
        <v>0.69724626494644837</v>
      </c>
      <c r="AV797" s="268" t="str">
        <f>IF(AU797&lt;&gt;"","",SUMIFS(RevisedCalcs!$AF$6:$BN$6,RevisedCalcs!$AF$4:$BN$4,"&lt;="&amp;AT797)/10^3*VLOOKUP(AK797,RevisedCalcs!$AE$65:$AJ$72,6,FALSE))</f>
        <v/>
      </c>
      <c r="AW797" s="270" t="str">
        <f ca="1">IF(AU797="","",IF(AR797=1,-AU797*OFFSET(RevisedCalcs!$AD$79,0,MATCH(E796*24*60,RevisedCalcs!$AE$80:$AI$80,1)),""))</f>
        <v/>
      </c>
      <c r="AX797" s="268">
        <f t="shared" ca="1" si="300"/>
        <v>0.69724626494644837</v>
      </c>
    </row>
    <row r="798" spans="1:50" x14ac:dyDescent="0.3">
      <c r="A798" s="107" t="s">
        <v>1024</v>
      </c>
      <c r="B798" s="115">
        <v>23</v>
      </c>
      <c r="C798" s="109" t="s">
        <v>273</v>
      </c>
      <c r="D798" s="110">
        <v>40575.632638888892</v>
      </c>
      <c r="E798" s="111">
        <v>1.2488425925925925E-2</v>
      </c>
      <c r="F798" s="43">
        <v>6</v>
      </c>
      <c r="G798" s="41">
        <v>3</v>
      </c>
      <c r="H798" s="97">
        <v>1.6512384259258397</v>
      </c>
      <c r="I798" s="98" t="s">
        <v>1046</v>
      </c>
      <c r="J798" s="99">
        <v>2377.7833333333333</v>
      </c>
      <c r="K798" s="112">
        <v>40575.632638888892</v>
      </c>
      <c r="L798" s="114">
        <v>60.8</v>
      </c>
      <c r="M798" s="101">
        <v>40575.620138888888</v>
      </c>
      <c r="N798" s="102">
        <v>16</v>
      </c>
      <c r="O798" s="46">
        <v>60.8</v>
      </c>
      <c r="P798" s="57">
        <v>16</v>
      </c>
      <c r="Q798" s="50">
        <v>39.62972222222222</v>
      </c>
      <c r="R798" s="103">
        <v>60.8</v>
      </c>
      <c r="S798" s="104">
        <v>4.898225824945257E-9</v>
      </c>
      <c r="T798" s="57">
        <v>188.6</v>
      </c>
      <c r="U798" s="105"/>
      <c r="V798" s="86">
        <v>44.8</v>
      </c>
      <c r="W798" s="86">
        <f t="shared" si="281"/>
        <v>44.799999995101771</v>
      </c>
      <c r="X798" s="86">
        <f t="shared" si="282"/>
        <v>1.2973999999999961</v>
      </c>
      <c r="Y798" s="86" t="str">
        <f t="shared" si="283"/>
        <v>Y</v>
      </c>
      <c r="Z798" s="88">
        <f t="shared" si="284"/>
        <v>1</v>
      </c>
      <c r="AA798" s="88" t="str">
        <f t="shared" si="285"/>
        <v>+</v>
      </c>
      <c r="AB798" s="89">
        <f t="shared" si="301"/>
        <v>43.502600000000001</v>
      </c>
      <c r="AC798" s="89">
        <f t="shared" si="301"/>
        <v>-4.5751999999999988</v>
      </c>
      <c r="AD798" s="88">
        <f t="shared" si="286"/>
        <v>1</v>
      </c>
      <c r="AE798" s="88">
        <v>1.7</v>
      </c>
      <c r="AF798" s="87">
        <f t="shared" si="293"/>
        <v>1</v>
      </c>
      <c r="AG798" s="88">
        <f t="shared" si="294"/>
        <v>1</v>
      </c>
      <c r="AH798" s="90">
        <f t="shared" si="287"/>
        <v>16.000000004898226</v>
      </c>
      <c r="AI798" s="91">
        <f t="shared" si="295"/>
        <v>59.502600000000001</v>
      </c>
      <c r="AJ798" s="82">
        <f t="shared" si="288"/>
        <v>11.424800000000001</v>
      </c>
      <c r="AK798" s="271">
        <f t="shared" si="296"/>
        <v>108</v>
      </c>
      <c r="AL798" s="271">
        <f>VLOOKUP(AK798,RevisedCalcs!$AE$65:$AJ$72,2,FALSE)</f>
        <v>720</v>
      </c>
      <c r="AM798" s="92" t="str">
        <f t="shared" si="289"/>
        <v>10 to 20</v>
      </c>
      <c r="AN798" s="93">
        <f t="shared" si="290"/>
        <v>1</v>
      </c>
      <c r="AO798" s="93" t="str">
        <f t="shared" si="297"/>
        <v>+</v>
      </c>
      <c r="AP798" s="94" t="str">
        <f t="shared" si="291"/>
        <v/>
      </c>
      <c r="AQ798" s="54">
        <v>0</v>
      </c>
      <c r="AR798" s="214">
        <f t="shared" si="292"/>
        <v>0</v>
      </c>
      <c r="AS798" s="214">
        <f t="shared" si="298"/>
        <v>0</v>
      </c>
      <c r="AT798" s="282">
        <f t="shared" si="299"/>
        <v>17.983333333333334</v>
      </c>
      <c r="AU798" s="268">
        <f>IF(F798&gt;0,RevisedCalcs!$AB$53*F798,"")</f>
        <v>0.83669551793573804</v>
      </c>
      <c r="AV798" s="268" t="str">
        <f>IF(AU798&lt;&gt;"","",SUMIFS(RevisedCalcs!$AF$6:$BN$6,RevisedCalcs!$AF$4:$BN$4,"&lt;="&amp;AT798)/10^3*VLOOKUP(AK798,RevisedCalcs!$AE$65:$AJ$72,6,FALSE))</f>
        <v/>
      </c>
      <c r="AW798" s="270" t="str">
        <f ca="1">IF(AU798="","",IF(AR798=1,-AU798*OFFSET(RevisedCalcs!$AD$79,0,MATCH(E797*24*60,RevisedCalcs!$AE$80:$AI$80,1)),""))</f>
        <v/>
      </c>
      <c r="AX798" s="268">
        <f t="shared" ca="1" si="300"/>
        <v>0.83669551793573804</v>
      </c>
    </row>
    <row r="799" spans="1:50" x14ac:dyDescent="0.3">
      <c r="A799" s="107" t="s">
        <v>1024</v>
      </c>
      <c r="B799" s="108">
        <v>24</v>
      </c>
      <c r="C799" s="109" t="s">
        <v>275</v>
      </c>
      <c r="D799" s="110">
        <v>40575.65</v>
      </c>
      <c r="E799" s="111">
        <v>3.6226851851851854E-3</v>
      </c>
      <c r="F799" s="43">
        <v>1.9</v>
      </c>
      <c r="G799" s="41">
        <v>3</v>
      </c>
      <c r="H799" s="97">
        <v>4.8726851819083095E-3</v>
      </c>
      <c r="I799" s="98" t="s">
        <v>1047</v>
      </c>
      <c r="J799" s="99">
        <v>7.0166666666666666</v>
      </c>
      <c r="K799" s="112">
        <v>40575.65</v>
      </c>
      <c r="L799" s="114">
        <v>177.8</v>
      </c>
      <c r="M799" s="101">
        <v>40575.661805555559</v>
      </c>
      <c r="N799" s="102">
        <v>16</v>
      </c>
      <c r="O799" s="46">
        <v>177.8</v>
      </c>
      <c r="P799" s="57">
        <v>16</v>
      </c>
      <c r="Q799" s="50">
        <v>0.11694444444444445</v>
      </c>
      <c r="R799" s="103">
        <v>177.8</v>
      </c>
      <c r="S799" s="104">
        <v>160.6941848696477</v>
      </c>
      <c r="T799" s="57">
        <v>188.6</v>
      </c>
      <c r="U799" s="105"/>
      <c r="V799" s="57">
        <v>161.80000000000001</v>
      </c>
      <c r="W799" s="57">
        <f t="shared" si="281"/>
        <v>1.1058151303523118</v>
      </c>
      <c r="X799" s="86">
        <f t="shared" si="282"/>
        <v>118.29740000000001</v>
      </c>
      <c r="Y799" s="86" t="str">
        <f t="shared" si="283"/>
        <v/>
      </c>
      <c r="Z799" s="44">
        <f t="shared" si="284"/>
        <v>0</v>
      </c>
      <c r="AA799" s="44" t="str">
        <f t="shared" si="285"/>
        <v>o</v>
      </c>
      <c r="AB799" s="89">
        <f t="shared" si="301"/>
        <v>43.502600000000001</v>
      </c>
      <c r="AC799" s="89">
        <f t="shared" si="301"/>
        <v>-4.5751999999999988</v>
      </c>
      <c r="AD799" s="44">
        <f t="shared" si="286"/>
        <v>1</v>
      </c>
      <c r="AE799" s="44">
        <v>1.7</v>
      </c>
      <c r="AF799" s="87">
        <f t="shared" si="293"/>
        <v>0</v>
      </c>
      <c r="AG799" s="44">
        <f t="shared" si="294"/>
        <v>0</v>
      </c>
      <c r="AH799" s="90">
        <f t="shared" si="287"/>
        <v>176.6941848696477</v>
      </c>
      <c r="AI799" s="91">
        <f t="shared" si="295"/>
        <v>59.502600000000001</v>
      </c>
      <c r="AJ799" s="82">
        <f t="shared" si="288"/>
        <v>11.424800000000001</v>
      </c>
      <c r="AK799" s="271">
        <f t="shared" si="296"/>
        <v>102</v>
      </c>
      <c r="AL799" s="271">
        <f>VLOOKUP(AK799,RevisedCalcs!$AE$65:$AJ$72,2,FALSE)</f>
        <v>18</v>
      </c>
      <c r="AM799" s="92" t="str">
        <f t="shared" si="289"/>
        <v>10 to 20</v>
      </c>
      <c r="AN799" s="93">
        <f t="shared" si="290"/>
        <v>0</v>
      </c>
      <c r="AO799" s="93" t="str">
        <f t="shared" si="297"/>
        <v>o</v>
      </c>
      <c r="AP799" s="94" t="str">
        <f t="shared" si="291"/>
        <v/>
      </c>
      <c r="AQ799" s="54">
        <v>0</v>
      </c>
      <c r="AR799" s="214">
        <f t="shared" si="292"/>
        <v>0</v>
      </c>
      <c r="AS799" s="214">
        <f t="shared" si="298"/>
        <v>0</v>
      </c>
      <c r="AT799" s="282">
        <f t="shared" si="299"/>
        <v>5.2166666666666668</v>
      </c>
      <c r="AU799" s="268">
        <f>IF(F799&gt;0,RevisedCalcs!$AB$53*F799,"")</f>
        <v>0.26495358067965036</v>
      </c>
      <c r="AV799" s="268" t="str">
        <f>IF(AU799&lt;&gt;"","",SUMIFS(RevisedCalcs!$AF$6:$BN$6,RevisedCalcs!$AF$4:$BN$4,"&lt;="&amp;AT799)/10^3*VLOOKUP(AK799,RevisedCalcs!$AE$65:$AJ$72,6,FALSE))</f>
        <v/>
      </c>
      <c r="AW799" s="270" t="str">
        <f ca="1">IF(AU799="","",IF(AR799=1,-AU799*OFFSET(RevisedCalcs!$AD$79,0,MATCH(E798*24*60,RevisedCalcs!$AE$80:$AI$80,1)),""))</f>
        <v/>
      </c>
      <c r="AX799" s="268">
        <f t="shared" ca="1" si="300"/>
        <v>0.26495358067965036</v>
      </c>
    </row>
    <row r="800" spans="1:50" x14ac:dyDescent="0.3">
      <c r="A800" s="107" t="s">
        <v>1024</v>
      </c>
      <c r="B800" s="115">
        <v>25</v>
      </c>
      <c r="C800" s="109" t="s">
        <v>277</v>
      </c>
      <c r="D800" s="110">
        <v>40575.686111111114</v>
      </c>
      <c r="E800" s="111">
        <v>7.1527777777777787E-3</v>
      </c>
      <c r="F800" s="43">
        <v>2.5</v>
      </c>
      <c r="G800" s="41">
        <v>3</v>
      </c>
      <c r="H800" s="97">
        <v>3.2488425924384501E-2</v>
      </c>
      <c r="I800" s="98" t="s">
        <v>1048</v>
      </c>
      <c r="J800" s="99">
        <v>46.783333333333331</v>
      </c>
      <c r="K800" s="112">
        <v>40575.686111111114</v>
      </c>
      <c r="L800" s="114">
        <v>127.4</v>
      </c>
      <c r="M800" s="101">
        <v>40575.703472222223</v>
      </c>
      <c r="N800" s="102">
        <v>15.1</v>
      </c>
      <c r="O800" s="46">
        <v>127.4</v>
      </c>
      <c r="P800" s="57">
        <v>15.1</v>
      </c>
      <c r="Q800" s="50">
        <v>0.77972222222222221</v>
      </c>
      <c r="R800" s="103">
        <v>127.4</v>
      </c>
      <c r="S800" s="104">
        <v>107.73017524063577</v>
      </c>
      <c r="T800" s="57">
        <v>188.6</v>
      </c>
      <c r="U800" s="105"/>
      <c r="V800" s="57">
        <v>112.30000000000001</v>
      </c>
      <c r="W800" s="57">
        <f t="shared" si="281"/>
        <v>4.5698247593642378</v>
      </c>
      <c r="X800" s="86">
        <f t="shared" si="282"/>
        <v>68.352440000000016</v>
      </c>
      <c r="Y800" s="86" t="str">
        <f t="shared" si="283"/>
        <v/>
      </c>
      <c r="Z800" s="44">
        <f t="shared" si="284"/>
        <v>0</v>
      </c>
      <c r="AA800" s="44" t="str">
        <f t="shared" si="285"/>
        <v>o</v>
      </c>
      <c r="AB800" s="89">
        <f t="shared" si="301"/>
        <v>43.947559999999996</v>
      </c>
      <c r="AC800" s="89">
        <f t="shared" si="301"/>
        <v>-4.3325599999999991</v>
      </c>
      <c r="AD800" s="44">
        <f t="shared" si="286"/>
        <v>1</v>
      </c>
      <c r="AE800" s="44">
        <v>1.7</v>
      </c>
      <c r="AF800" s="87">
        <f t="shared" si="293"/>
        <v>0</v>
      </c>
      <c r="AG800" s="44">
        <f t="shared" si="294"/>
        <v>0</v>
      </c>
      <c r="AH800" s="90">
        <f t="shared" si="287"/>
        <v>122.83017524063577</v>
      </c>
      <c r="AI800" s="91">
        <f t="shared" si="295"/>
        <v>59.047559999999997</v>
      </c>
      <c r="AJ800" s="82">
        <f t="shared" si="288"/>
        <v>10.767440000000001</v>
      </c>
      <c r="AK800" s="271">
        <f t="shared" si="296"/>
        <v>103</v>
      </c>
      <c r="AL800" s="271">
        <f>VLOOKUP(AK800,RevisedCalcs!$AE$65:$AJ$72,2,FALSE)</f>
        <v>45</v>
      </c>
      <c r="AM800" s="92" t="str">
        <f t="shared" si="289"/>
        <v>10 to 20</v>
      </c>
      <c r="AN800" s="93">
        <f t="shared" si="290"/>
        <v>0</v>
      </c>
      <c r="AO800" s="93" t="str">
        <f t="shared" si="297"/>
        <v>o</v>
      </c>
      <c r="AP800" s="94" t="str">
        <f t="shared" si="291"/>
        <v/>
      </c>
      <c r="AQ800" s="54">
        <v>0</v>
      </c>
      <c r="AR800" s="214">
        <f t="shared" si="292"/>
        <v>0</v>
      </c>
      <c r="AS800" s="214">
        <f t="shared" si="298"/>
        <v>0</v>
      </c>
      <c r="AT800" s="282">
        <f t="shared" si="299"/>
        <v>10.3</v>
      </c>
      <c r="AU800" s="268">
        <f>IF(F800&gt;0,RevisedCalcs!$AB$53*F800,"")</f>
        <v>0.34862313247322418</v>
      </c>
      <c r="AV800" s="268" t="str">
        <f>IF(AU800&lt;&gt;"","",SUMIFS(RevisedCalcs!$AF$6:$BN$6,RevisedCalcs!$AF$4:$BN$4,"&lt;="&amp;AT800)/10^3*VLOOKUP(AK800,RevisedCalcs!$AE$65:$AJ$72,6,FALSE))</f>
        <v/>
      </c>
      <c r="AW800" s="270" t="str">
        <f ca="1">IF(AU800="","",IF(AR800=1,-AU800*OFFSET(RevisedCalcs!$AD$79,0,MATCH(E799*24*60,RevisedCalcs!$AE$80:$AI$80,1)),""))</f>
        <v/>
      </c>
      <c r="AX800" s="268">
        <f t="shared" ca="1" si="300"/>
        <v>0.34862313247322418</v>
      </c>
    </row>
    <row r="801" spans="1:50" x14ac:dyDescent="0.3">
      <c r="A801" s="107" t="s">
        <v>1024</v>
      </c>
      <c r="B801" s="108">
        <v>26</v>
      </c>
      <c r="C801" s="109" t="s">
        <v>279</v>
      </c>
      <c r="D801" s="110">
        <v>40575.701388888891</v>
      </c>
      <c r="E801" s="111">
        <v>2.6620370370370374E-3</v>
      </c>
      <c r="F801" s="43">
        <v>1.2</v>
      </c>
      <c r="G801" s="41">
        <v>3</v>
      </c>
      <c r="H801" s="97">
        <v>8.1250000002910383E-3</v>
      </c>
      <c r="I801" s="98" t="s">
        <v>1049</v>
      </c>
      <c r="J801" s="99">
        <v>11.7</v>
      </c>
      <c r="K801" s="112">
        <v>40575.701388888891</v>
      </c>
      <c r="L801" s="114">
        <v>172.4</v>
      </c>
      <c r="M801" s="101">
        <v>40575.703472222223</v>
      </c>
      <c r="N801" s="102">
        <v>15.1</v>
      </c>
      <c r="O801" s="46">
        <v>172.4</v>
      </c>
      <c r="P801" s="57">
        <v>15.1</v>
      </c>
      <c r="Q801" s="50">
        <v>0.19499999999999998</v>
      </c>
      <c r="R801" s="103">
        <v>172.4</v>
      </c>
      <c r="S801" s="104">
        <v>154.00702028213044</v>
      </c>
      <c r="T801" s="57">
        <v>188.6</v>
      </c>
      <c r="U801" s="105"/>
      <c r="V801" s="57">
        <v>157.30000000000001</v>
      </c>
      <c r="W801" s="57">
        <f t="shared" si="281"/>
        <v>3.2929797178695708</v>
      </c>
      <c r="X801" s="86">
        <f t="shared" si="282"/>
        <v>113.35244000000002</v>
      </c>
      <c r="Y801" s="86" t="str">
        <f t="shared" si="283"/>
        <v/>
      </c>
      <c r="Z801" s="44">
        <f t="shared" si="284"/>
        <v>0</v>
      </c>
      <c r="AA801" s="44" t="str">
        <f t="shared" si="285"/>
        <v>o</v>
      </c>
      <c r="AB801" s="89">
        <f t="shared" si="301"/>
        <v>43.947559999999996</v>
      </c>
      <c r="AC801" s="89">
        <f t="shared" si="301"/>
        <v>-4.3325599999999991</v>
      </c>
      <c r="AD801" s="44">
        <f t="shared" si="286"/>
        <v>1</v>
      </c>
      <c r="AE801" s="44">
        <v>1.7</v>
      </c>
      <c r="AF801" s="87">
        <f t="shared" si="293"/>
        <v>0</v>
      </c>
      <c r="AG801" s="44">
        <f t="shared" si="294"/>
        <v>0</v>
      </c>
      <c r="AH801" s="90">
        <f t="shared" si="287"/>
        <v>169.10702028213043</v>
      </c>
      <c r="AI801" s="91">
        <f t="shared" si="295"/>
        <v>59.047559999999997</v>
      </c>
      <c r="AJ801" s="82">
        <f t="shared" si="288"/>
        <v>10.767440000000001</v>
      </c>
      <c r="AK801" s="271">
        <f t="shared" si="296"/>
        <v>102</v>
      </c>
      <c r="AL801" s="271">
        <f>VLOOKUP(AK801,RevisedCalcs!$AE$65:$AJ$72,2,FALSE)</f>
        <v>18</v>
      </c>
      <c r="AM801" s="92" t="str">
        <f t="shared" si="289"/>
        <v>10 to 20</v>
      </c>
      <c r="AN801" s="93">
        <f t="shared" si="290"/>
        <v>0</v>
      </c>
      <c r="AO801" s="93" t="str">
        <f t="shared" si="297"/>
        <v>o</v>
      </c>
      <c r="AP801" s="94" t="str">
        <f t="shared" si="291"/>
        <v/>
      </c>
      <c r="AQ801" s="54">
        <v>0</v>
      </c>
      <c r="AR801" s="214">
        <f t="shared" si="292"/>
        <v>0</v>
      </c>
      <c r="AS801" s="214">
        <f t="shared" si="298"/>
        <v>0</v>
      </c>
      <c r="AT801" s="282">
        <f t="shared" si="299"/>
        <v>3.8333333333333339</v>
      </c>
      <c r="AU801" s="268">
        <f>IF(F801&gt;0,RevisedCalcs!$AB$53*F801,"")</f>
        <v>0.1673391035871476</v>
      </c>
      <c r="AV801" s="268" t="str">
        <f>IF(AU801&lt;&gt;"","",SUMIFS(RevisedCalcs!$AF$6:$BN$6,RevisedCalcs!$AF$4:$BN$4,"&lt;="&amp;AT801)/10^3*VLOOKUP(AK801,RevisedCalcs!$AE$65:$AJ$72,6,FALSE))</f>
        <v/>
      </c>
      <c r="AW801" s="270" t="str">
        <f ca="1">IF(AU801="","",IF(AR801=1,-AU801*OFFSET(RevisedCalcs!$AD$79,0,MATCH(E800*24*60,RevisedCalcs!$AE$80:$AI$80,1)),""))</f>
        <v/>
      </c>
      <c r="AX801" s="268">
        <f t="shared" ca="1" si="300"/>
        <v>0.1673391035871476</v>
      </c>
    </row>
    <row r="802" spans="1:50" x14ac:dyDescent="0.3">
      <c r="A802" s="107" t="s">
        <v>1024</v>
      </c>
      <c r="B802" s="115">
        <v>27</v>
      </c>
      <c r="C802" s="109" t="s">
        <v>281</v>
      </c>
      <c r="D802" s="110">
        <v>40575.706944444442</v>
      </c>
      <c r="E802" s="111">
        <v>2.2800925925925927E-3</v>
      </c>
      <c r="F802" s="43">
        <v>1.5</v>
      </c>
      <c r="G802" s="41">
        <v>3</v>
      </c>
      <c r="H802" s="97">
        <v>2.8935185182490386E-3</v>
      </c>
      <c r="I802" s="98" t="s">
        <v>380</v>
      </c>
      <c r="J802" s="99">
        <v>4.166666666666667</v>
      </c>
      <c r="K802" s="112">
        <v>40575.706944444442</v>
      </c>
      <c r="L802" s="114">
        <v>183.2</v>
      </c>
      <c r="M802" s="101">
        <v>40575.703472222223</v>
      </c>
      <c r="N802" s="102">
        <v>15.1</v>
      </c>
      <c r="O802" s="46">
        <v>183.2</v>
      </c>
      <c r="P802" s="57">
        <v>15.1</v>
      </c>
      <c r="Q802" s="50">
        <v>6.9444444444444448E-2</v>
      </c>
      <c r="R802" s="103">
        <v>183.2</v>
      </c>
      <c r="S802" s="104">
        <v>166.29025555958631</v>
      </c>
      <c r="T802" s="57">
        <v>190.4</v>
      </c>
      <c r="U802" s="105"/>
      <c r="V802" s="57">
        <v>168.1</v>
      </c>
      <c r="W802" s="57">
        <f t="shared" si="281"/>
        <v>1.8097444404136809</v>
      </c>
      <c r="X802" s="86">
        <f t="shared" si="282"/>
        <v>124.15244</v>
      </c>
      <c r="Y802" s="86" t="str">
        <f t="shared" si="283"/>
        <v/>
      </c>
      <c r="Z802" s="44">
        <f t="shared" si="284"/>
        <v>0</v>
      </c>
      <c r="AA802" s="44" t="str">
        <f t="shared" si="285"/>
        <v>o</v>
      </c>
      <c r="AB802" s="89">
        <f t="shared" si="301"/>
        <v>43.947559999999996</v>
      </c>
      <c r="AC802" s="89">
        <f t="shared" si="301"/>
        <v>-4.3325599999999991</v>
      </c>
      <c r="AD802" s="44">
        <f t="shared" si="286"/>
        <v>1</v>
      </c>
      <c r="AE802" s="44">
        <v>1.7</v>
      </c>
      <c r="AF802" s="87">
        <f t="shared" si="293"/>
        <v>0</v>
      </c>
      <c r="AG802" s="44">
        <f t="shared" si="294"/>
        <v>0</v>
      </c>
      <c r="AH802" s="90">
        <f t="shared" si="287"/>
        <v>181.39025555958631</v>
      </c>
      <c r="AI802" s="91">
        <f t="shared" si="295"/>
        <v>59.047559999999997</v>
      </c>
      <c r="AJ802" s="82">
        <f t="shared" si="288"/>
        <v>10.767440000000001</v>
      </c>
      <c r="AK802" s="271">
        <f t="shared" si="296"/>
        <v>101</v>
      </c>
      <c r="AL802" s="271">
        <f>VLOOKUP(AK802,RevisedCalcs!$AE$65:$AJ$72,2,FALSE)</f>
        <v>3</v>
      </c>
      <c r="AM802" s="92" t="str">
        <f t="shared" si="289"/>
        <v>10 to 20</v>
      </c>
      <c r="AN802" s="93">
        <f t="shared" si="290"/>
        <v>0</v>
      </c>
      <c r="AO802" s="93" t="str">
        <f t="shared" si="297"/>
        <v>o</v>
      </c>
      <c r="AP802" s="94" t="str">
        <f t="shared" si="291"/>
        <v/>
      </c>
      <c r="AQ802" s="54">
        <v>0</v>
      </c>
      <c r="AR802" s="214">
        <f t="shared" si="292"/>
        <v>0</v>
      </c>
      <c r="AS802" s="214">
        <f t="shared" si="298"/>
        <v>0</v>
      </c>
      <c r="AT802" s="282">
        <f t="shared" si="299"/>
        <v>3.2833333333333337</v>
      </c>
      <c r="AU802" s="268">
        <f>IF(F802&gt;0,RevisedCalcs!$AB$53*F802,"")</f>
        <v>0.20917387948393451</v>
      </c>
      <c r="AV802" s="268" t="str">
        <f>IF(AU802&lt;&gt;"","",SUMIFS(RevisedCalcs!$AF$6:$BN$6,RevisedCalcs!$AF$4:$BN$4,"&lt;="&amp;AT802)/10^3*VLOOKUP(AK802,RevisedCalcs!$AE$65:$AJ$72,6,FALSE))</f>
        <v/>
      </c>
      <c r="AW802" s="270" t="str">
        <f ca="1">IF(AU802="","",IF(AR802=1,-AU802*OFFSET(RevisedCalcs!$AD$79,0,MATCH(E801*24*60,RevisedCalcs!$AE$80:$AI$80,1)),""))</f>
        <v/>
      </c>
      <c r="AX802" s="268">
        <f t="shared" ca="1" si="300"/>
        <v>0.20917387948393451</v>
      </c>
    </row>
    <row r="803" spans="1:50" x14ac:dyDescent="0.3">
      <c r="A803" s="107" t="s">
        <v>1024</v>
      </c>
      <c r="B803" s="108">
        <v>28</v>
      </c>
      <c r="C803" s="109" t="s">
        <v>283</v>
      </c>
      <c r="D803" s="110">
        <v>40575.793055555558</v>
      </c>
      <c r="E803" s="111">
        <v>1.7650462962962962E-2</v>
      </c>
      <c r="F803" s="43">
        <v>4</v>
      </c>
      <c r="G803" s="41">
        <v>3</v>
      </c>
      <c r="H803" s="97">
        <v>8.3831018520868383E-2</v>
      </c>
      <c r="I803" s="98" t="s">
        <v>1050</v>
      </c>
      <c r="J803" s="99">
        <v>120.71666666666667</v>
      </c>
      <c r="K803" s="112">
        <v>40575.793055555558</v>
      </c>
      <c r="L803" s="114">
        <v>77</v>
      </c>
      <c r="M803" s="101">
        <v>40575.786805555559</v>
      </c>
      <c r="N803" s="102">
        <v>12</v>
      </c>
      <c r="O803" s="46">
        <v>77</v>
      </c>
      <c r="P803" s="57">
        <v>12</v>
      </c>
      <c r="Q803" s="50">
        <v>2.0119444444444445</v>
      </c>
      <c r="R803" s="103">
        <v>77</v>
      </c>
      <c r="S803" s="104">
        <v>52.163087856590977</v>
      </c>
      <c r="T803" s="57">
        <v>190.4</v>
      </c>
      <c r="U803" s="105"/>
      <c r="V803" s="57">
        <v>65</v>
      </c>
      <c r="W803" s="57">
        <f t="shared" si="281"/>
        <v>12.836912143409023</v>
      </c>
      <c r="X803" s="86">
        <f t="shared" si="282"/>
        <v>19.519800000000004</v>
      </c>
      <c r="Y803" s="86" t="str">
        <f t="shared" si="283"/>
        <v/>
      </c>
      <c r="Z803" s="44">
        <f t="shared" si="284"/>
        <v>0</v>
      </c>
      <c r="AA803" s="44" t="str">
        <f t="shared" si="285"/>
        <v>o</v>
      </c>
      <c r="AB803" s="89">
        <f t="shared" si="301"/>
        <v>45.480199999999996</v>
      </c>
      <c r="AC803" s="89">
        <f t="shared" si="301"/>
        <v>-3.4967999999999986</v>
      </c>
      <c r="AD803" s="44">
        <f t="shared" si="286"/>
        <v>1</v>
      </c>
      <c r="AE803" s="44">
        <v>1.7</v>
      </c>
      <c r="AF803" s="87">
        <f t="shared" si="293"/>
        <v>0</v>
      </c>
      <c r="AG803" s="44">
        <f t="shared" si="294"/>
        <v>0</v>
      </c>
      <c r="AH803" s="90">
        <f t="shared" si="287"/>
        <v>64.163087856590977</v>
      </c>
      <c r="AI803" s="91">
        <f t="shared" si="295"/>
        <v>57.480199999999996</v>
      </c>
      <c r="AJ803" s="82">
        <f t="shared" si="288"/>
        <v>8.5032000000000014</v>
      </c>
      <c r="AK803" s="271">
        <f t="shared" si="296"/>
        <v>106</v>
      </c>
      <c r="AL803" s="271">
        <f>VLOOKUP(AK803,RevisedCalcs!$AE$65:$AJ$72,2,FALSE)</f>
        <v>240</v>
      </c>
      <c r="AM803" s="92" t="str">
        <f t="shared" si="289"/>
        <v>10 to 20</v>
      </c>
      <c r="AN803" s="93">
        <f t="shared" si="290"/>
        <v>0</v>
      </c>
      <c r="AO803" s="93" t="str">
        <f t="shared" si="297"/>
        <v>o</v>
      </c>
      <c r="AP803" s="94" t="str">
        <f t="shared" si="291"/>
        <v/>
      </c>
      <c r="AQ803" s="54">
        <v>0</v>
      </c>
      <c r="AR803" s="214">
        <f t="shared" si="292"/>
        <v>0</v>
      </c>
      <c r="AS803" s="214">
        <f t="shared" si="298"/>
        <v>0</v>
      </c>
      <c r="AT803" s="282">
        <f t="shared" si="299"/>
        <v>25.416666666666664</v>
      </c>
      <c r="AU803" s="268">
        <f>IF(F803&gt;0,RevisedCalcs!$AB$53*F803,"")</f>
        <v>0.55779701195715869</v>
      </c>
      <c r="AV803" s="268" t="str">
        <f>IF(AU803&lt;&gt;"","",SUMIFS(RevisedCalcs!$AF$6:$BN$6,RevisedCalcs!$AF$4:$BN$4,"&lt;="&amp;AT803)/10^3*VLOOKUP(AK803,RevisedCalcs!$AE$65:$AJ$72,6,FALSE))</f>
        <v/>
      </c>
      <c r="AW803" s="270" t="str">
        <f ca="1">IF(AU803="","",IF(AR803=1,-AU803*OFFSET(RevisedCalcs!$AD$79,0,MATCH(E802*24*60,RevisedCalcs!$AE$80:$AI$80,1)),""))</f>
        <v/>
      </c>
      <c r="AX803" s="268">
        <f t="shared" ca="1" si="300"/>
        <v>0.55779701195715869</v>
      </c>
    </row>
    <row r="804" spans="1:50" x14ac:dyDescent="0.3">
      <c r="A804" s="107" t="s">
        <v>1024</v>
      </c>
      <c r="B804" s="115">
        <v>29</v>
      </c>
      <c r="C804" s="109" t="s">
        <v>285</v>
      </c>
      <c r="D804" s="110">
        <v>40575.818749999999</v>
      </c>
      <c r="E804" s="111">
        <v>1.0277777777777778E-2</v>
      </c>
      <c r="F804" s="43">
        <v>3.9</v>
      </c>
      <c r="G804" s="41">
        <v>3</v>
      </c>
      <c r="H804" s="97">
        <v>8.0439814773853868E-3</v>
      </c>
      <c r="I804" s="98" t="s">
        <v>1051</v>
      </c>
      <c r="J804" s="99">
        <v>11.583333333333334</v>
      </c>
      <c r="K804" s="112">
        <v>40575.818749999999</v>
      </c>
      <c r="L804" s="114">
        <v>176</v>
      </c>
      <c r="M804" s="101">
        <v>40575.828472222223</v>
      </c>
      <c r="N804" s="102">
        <v>10</v>
      </c>
      <c r="O804" s="46">
        <v>176</v>
      </c>
      <c r="P804" s="57">
        <v>10</v>
      </c>
      <c r="Q804" s="50">
        <v>0.19305555555555556</v>
      </c>
      <c r="R804" s="103">
        <v>176</v>
      </c>
      <c r="S804" s="104">
        <v>160.32220868936585</v>
      </c>
      <c r="T804" s="57">
        <v>188.6</v>
      </c>
      <c r="U804" s="105"/>
      <c r="V804" s="57">
        <v>166</v>
      </c>
      <c r="W804" s="57">
        <f t="shared" si="281"/>
        <v>5.6777913106341487</v>
      </c>
      <c r="X804" s="86">
        <f t="shared" si="282"/>
        <v>119.53100000000001</v>
      </c>
      <c r="Y804" s="86" t="str">
        <f t="shared" si="283"/>
        <v/>
      </c>
      <c r="Z804" s="44">
        <f t="shared" si="284"/>
        <v>0</v>
      </c>
      <c r="AA804" s="44" t="str">
        <f t="shared" si="285"/>
        <v>o</v>
      </c>
      <c r="AB804" s="89">
        <f t="shared" si="301"/>
        <v>46.468999999999994</v>
      </c>
      <c r="AC804" s="89">
        <f t="shared" si="301"/>
        <v>-2.9575999999999993</v>
      </c>
      <c r="AD804" s="44">
        <f t="shared" si="286"/>
        <v>1</v>
      </c>
      <c r="AE804" s="44">
        <v>1.7</v>
      </c>
      <c r="AF804" s="87">
        <f t="shared" si="293"/>
        <v>0</v>
      </c>
      <c r="AG804" s="44">
        <f t="shared" si="294"/>
        <v>0</v>
      </c>
      <c r="AH804" s="90">
        <f t="shared" si="287"/>
        <v>170.32220868936585</v>
      </c>
      <c r="AI804" s="91">
        <f t="shared" si="295"/>
        <v>56.468999999999994</v>
      </c>
      <c r="AJ804" s="82">
        <f t="shared" si="288"/>
        <v>7.0424000000000007</v>
      </c>
      <c r="AK804" s="271">
        <f t="shared" si="296"/>
        <v>102</v>
      </c>
      <c r="AL804" s="271">
        <f>VLOOKUP(AK804,RevisedCalcs!$AE$65:$AJ$72,2,FALSE)</f>
        <v>18</v>
      </c>
      <c r="AM804" s="92" t="str">
        <f t="shared" si="289"/>
        <v>10 to 20</v>
      </c>
      <c r="AN804" s="93">
        <f t="shared" si="290"/>
        <v>0</v>
      </c>
      <c r="AO804" s="93" t="str">
        <f t="shared" si="297"/>
        <v>o</v>
      </c>
      <c r="AP804" s="94" t="str">
        <f t="shared" si="291"/>
        <v/>
      </c>
      <c r="AQ804" s="54">
        <v>0</v>
      </c>
      <c r="AR804" s="214">
        <f t="shared" si="292"/>
        <v>0</v>
      </c>
      <c r="AS804" s="214">
        <f t="shared" si="298"/>
        <v>0</v>
      </c>
      <c r="AT804" s="282">
        <f t="shared" si="299"/>
        <v>14.8</v>
      </c>
      <c r="AU804" s="268">
        <f>IF(F804&gt;0,RevisedCalcs!$AB$53*F804,"")</f>
        <v>0.54385208665822971</v>
      </c>
      <c r="AV804" s="268" t="str">
        <f>IF(AU804&lt;&gt;"","",SUMIFS(RevisedCalcs!$AF$6:$BN$6,RevisedCalcs!$AF$4:$BN$4,"&lt;="&amp;AT804)/10^3*VLOOKUP(AK804,RevisedCalcs!$AE$65:$AJ$72,6,FALSE))</f>
        <v/>
      </c>
      <c r="AW804" s="270" t="str">
        <f ca="1">IF(AU804="","",IF(AR804=1,-AU804*OFFSET(RevisedCalcs!$AD$79,0,MATCH(E803*24*60,RevisedCalcs!$AE$80:$AI$80,1)),""))</f>
        <v/>
      </c>
      <c r="AX804" s="268">
        <f t="shared" ca="1" si="300"/>
        <v>0.54385208665822971</v>
      </c>
    </row>
    <row r="805" spans="1:50" x14ac:dyDescent="0.3">
      <c r="A805" s="107" t="s">
        <v>1024</v>
      </c>
      <c r="B805" s="108">
        <v>30</v>
      </c>
      <c r="C805" s="109" t="s">
        <v>287</v>
      </c>
      <c r="D805" s="110">
        <v>40576.74722222222</v>
      </c>
      <c r="E805" s="111">
        <v>1.0335648148148148E-2</v>
      </c>
      <c r="F805" s="43">
        <v>2</v>
      </c>
      <c r="G805" s="41">
        <v>4</v>
      </c>
      <c r="H805" s="97">
        <v>0.91819444444263354</v>
      </c>
      <c r="I805" s="98" t="s">
        <v>1052</v>
      </c>
      <c r="J805" s="99">
        <v>1322.2</v>
      </c>
      <c r="K805" s="112">
        <v>40576.74722222222</v>
      </c>
      <c r="L805" s="114">
        <v>78.8</v>
      </c>
      <c r="M805" s="101">
        <v>40576.745138888888</v>
      </c>
      <c r="N805" s="102">
        <v>12</v>
      </c>
      <c r="O805" s="46">
        <v>78.8</v>
      </c>
      <c r="P805" s="57">
        <v>12</v>
      </c>
      <c r="Q805" s="50">
        <v>22.036666666666669</v>
      </c>
      <c r="R805" s="103">
        <v>78.8</v>
      </c>
      <c r="S805" s="104">
        <v>2.4991120862338789E-4</v>
      </c>
      <c r="T805" s="57">
        <v>172.4</v>
      </c>
      <c r="U805" s="105"/>
      <c r="V805" s="86">
        <v>66.8</v>
      </c>
      <c r="W805" s="86">
        <f t="shared" si="281"/>
        <v>66.79975008879137</v>
      </c>
      <c r="X805" s="86">
        <f t="shared" si="282"/>
        <v>21.319800000000001</v>
      </c>
      <c r="Y805" s="86" t="str">
        <f t="shared" si="283"/>
        <v>Y</v>
      </c>
      <c r="Z805" s="88">
        <f t="shared" si="284"/>
        <v>1</v>
      </c>
      <c r="AA805" s="88" t="str">
        <f t="shared" si="285"/>
        <v>+</v>
      </c>
      <c r="AB805" s="89">
        <f t="shared" si="301"/>
        <v>45.480199999999996</v>
      </c>
      <c r="AC805" s="89">
        <f t="shared" si="301"/>
        <v>-3.4967999999999986</v>
      </c>
      <c r="AD805" s="88">
        <f t="shared" si="286"/>
        <v>1</v>
      </c>
      <c r="AE805" s="88">
        <v>1.7</v>
      </c>
      <c r="AF805" s="87">
        <f t="shared" si="293"/>
        <v>1</v>
      </c>
      <c r="AG805" s="88">
        <f t="shared" si="294"/>
        <v>1</v>
      </c>
      <c r="AH805" s="90">
        <f t="shared" si="287"/>
        <v>12.000249911208623</v>
      </c>
      <c r="AI805" s="91">
        <f t="shared" si="295"/>
        <v>57.480199999999996</v>
      </c>
      <c r="AJ805" s="82">
        <f t="shared" si="288"/>
        <v>8.5032000000000014</v>
      </c>
      <c r="AK805" s="271">
        <f t="shared" si="296"/>
        <v>108</v>
      </c>
      <c r="AL805" s="271">
        <f>VLOOKUP(AK805,RevisedCalcs!$AE$65:$AJ$72,2,FALSE)</f>
        <v>720</v>
      </c>
      <c r="AM805" s="92" t="str">
        <f t="shared" si="289"/>
        <v>10 to 20</v>
      </c>
      <c r="AN805" s="93">
        <f t="shared" si="290"/>
        <v>1</v>
      </c>
      <c r="AO805" s="93" t="str">
        <f t="shared" si="297"/>
        <v>+</v>
      </c>
      <c r="AP805" s="94" t="str">
        <f t="shared" si="291"/>
        <v/>
      </c>
      <c r="AQ805" s="54">
        <v>0</v>
      </c>
      <c r="AR805" s="214">
        <f t="shared" si="292"/>
        <v>0</v>
      </c>
      <c r="AS805" s="214">
        <f t="shared" si="298"/>
        <v>0</v>
      </c>
      <c r="AT805" s="282">
        <f t="shared" si="299"/>
        <v>14.883333333333331</v>
      </c>
      <c r="AU805" s="268">
        <f>IF(F805&gt;0,RevisedCalcs!$AB$53*F805,"")</f>
        <v>0.27889850597857935</v>
      </c>
      <c r="AV805" s="268" t="str">
        <f>IF(AU805&lt;&gt;"","",SUMIFS(RevisedCalcs!$AF$6:$BN$6,RevisedCalcs!$AF$4:$BN$4,"&lt;="&amp;AT805)/10^3*VLOOKUP(AK805,RevisedCalcs!$AE$65:$AJ$72,6,FALSE))</f>
        <v/>
      </c>
      <c r="AW805" s="270" t="str">
        <f ca="1">IF(AU805="","",IF(AR805=1,-AU805*OFFSET(RevisedCalcs!$AD$79,0,MATCH(E804*24*60,RevisedCalcs!$AE$80:$AI$80,1)),""))</f>
        <v/>
      </c>
      <c r="AX805" s="268">
        <f t="shared" ca="1" si="300"/>
        <v>0.27889850597857935</v>
      </c>
    </row>
    <row r="806" spans="1:50" x14ac:dyDescent="0.3">
      <c r="A806" s="107" t="s">
        <v>1024</v>
      </c>
      <c r="B806" s="115">
        <v>31</v>
      </c>
      <c r="C806" s="109" t="s">
        <v>289</v>
      </c>
      <c r="D806" s="110">
        <v>40576.761111111111</v>
      </c>
      <c r="E806" s="111">
        <v>7.037037037037037E-3</v>
      </c>
      <c r="F806" s="43">
        <v>3.1</v>
      </c>
      <c r="G806" s="41">
        <v>4</v>
      </c>
      <c r="H806" s="97">
        <v>3.5532407418941148E-3</v>
      </c>
      <c r="I806" s="98" t="s">
        <v>1053</v>
      </c>
      <c r="J806" s="99">
        <v>5.1166666666666663</v>
      </c>
      <c r="K806" s="112">
        <v>40576.761111111111</v>
      </c>
      <c r="L806" s="114">
        <v>163.4</v>
      </c>
      <c r="M806" s="101">
        <v>40576.745138888888</v>
      </c>
      <c r="N806" s="102">
        <v>12</v>
      </c>
      <c r="O806" s="46">
        <v>163.4</v>
      </c>
      <c r="P806" s="57">
        <v>12</v>
      </c>
      <c r="Q806" s="50">
        <v>8.5277777777777772E-2</v>
      </c>
      <c r="R806" s="103">
        <v>163.4</v>
      </c>
      <c r="S806" s="104">
        <v>152.25411348525597</v>
      </c>
      <c r="T806" s="57">
        <v>188.6</v>
      </c>
      <c r="U806" s="105"/>
      <c r="V806" s="57">
        <v>151.4</v>
      </c>
      <c r="W806" s="57">
        <f t="shared" si="281"/>
        <v>0.85411348525596509</v>
      </c>
      <c r="X806" s="86">
        <f t="shared" si="282"/>
        <v>105.91980000000001</v>
      </c>
      <c r="Y806" s="86" t="str">
        <f t="shared" si="283"/>
        <v/>
      </c>
      <c r="Z806" s="44">
        <f t="shared" si="284"/>
        <v>0</v>
      </c>
      <c r="AA806" s="44" t="str">
        <f t="shared" si="285"/>
        <v>o</v>
      </c>
      <c r="AB806" s="89">
        <f t="shared" si="301"/>
        <v>45.480199999999996</v>
      </c>
      <c r="AC806" s="89">
        <f t="shared" si="301"/>
        <v>-3.4967999999999986</v>
      </c>
      <c r="AD806" s="44">
        <f t="shared" si="286"/>
        <v>1</v>
      </c>
      <c r="AE806" s="44">
        <v>1.7</v>
      </c>
      <c r="AF806" s="87">
        <f t="shared" si="293"/>
        <v>0</v>
      </c>
      <c r="AG806" s="44">
        <f t="shared" si="294"/>
        <v>0</v>
      </c>
      <c r="AH806" s="90">
        <f t="shared" si="287"/>
        <v>164.25411348525597</v>
      </c>
      <c r="AI806" s="91">
        <f t="shared" si="295"/>
        <v>57.480199999999996</v>
      </c>
      <c r="AJ806" s="82">
        <f t="shared" si="288"/>
        <v>8.5032000000000014</v>
      </c>
      <c r="AK806" s="271">
        <f t="shared" si="296"/>
        <v>101</v>
      </c>
      <c r="AL806" s="271">
        <f>VLOOKUP(AK806,RevisedCalcs!$AE$65:$AJ$72,2,FALSE)</f>
        <v>3</v>
      </c>
      <c r="AM806" s="92" t="str">
        <f t="shared" si="289"/>
        <v>10 to 20</v>
      </c>
      <c r="AN806" s="93">
        <f t="shared" si="290"/>
        <v>0</v>
      </c>
      <c r="AO806" s="93" t="str">
        <f t="shared" si="297"/>
        <v>o</v>
      </c>
      <c r="AP806" s="94" t="str">
        <f t="shared" si="291"/>
        <v/>
      </c>
      <c r="AQ806" s="54">
        <v>0</v>
      </c>
      <c r="AR806" s="214">
        <f t="shared" si="292"/>
        <v>0</v>
      </c>
      <c r="AS806" s="214">
        <f t="shared" si="298"/>
        <v>0</v>
      </c>
      <c r="AT806" s="282">
        <f t="shared" si="299"/>
        <v>10.133333333333333</v>
      </c>
      <c r="AU806" s="268">
        <f>IF(F806&gt;0,RevisedCalcs!$AB$53*F806,"")</f>
        <v>0.43229268426679801</v>
      </c>
      <c r="AV806" s="268" t="str">
        <f>IF(AU806&lt;&gt;"","",SUMIFS(RevisedCalcs!$AF$6:$BN$6,RevisedCalcs!$AF$4:$BN$4,"&lt;="&amp;AT806)/10^3*VLOOKUP(AK806,RevisedCalcs!$AE$65:$AJ$72,6,FALSE))</f>
        <v/>
      </c>
      <c r="AW806" s="270" t="str">
        <f ca="1">IF(AU806="","",IF(AR806=1,-AU806*OFFSET(RevisedCalcs!$AD$79,0,MATCH(E805*24*60,RevisedCalcs!$AE$80:$AI$80,1)),""))</f>
        <v/>
      </c>
      <c r="AX806" s="268">
        <f t="shared" ca="1" si="300"/>
        <v>0.43229268426679801</v>
      </c>
    </row>
    <row r="807" spans="1:50" x14ac:dyDescent="0.3">
      <c r="A807" s="107" t="s">
        <v>1024</v>
      </c>
      <c r="B807" s="108">
        <v>32</v>
      </c>
      <c r="C807" s="109" t="s">
        <v>291</v>
      </c>
      <c r="D807" s="110">
        <v>40576.775000000001</v>
      </c>
      <c r="E807" s="111">
        <v>1.0069444444444445E-2</v>
      </c>
      <c r="F807" s="43">
        <v>2.8</v>
      </c>
      <c r="G807" s="41">
        <v>4</v>
      </c>
      <c r="H807" s="97">
        <v>6.8518518528435379E-3</v>
      </c>
      <c r="I807" s="98" t="s">
        <v>1054</v>
      </c>
      <c r="J807" s="99">
        <v>9.8666666666666671</v>
      </c>
      <c r="K807" s="112">
        <v>40576.775000000001</v>
      </c>
      <c r="L807" s="114">
        <v>176</v>
      </c>
      <c r="M807" s="101">
        <v>40576.786805555559</v>
      </c>
      <c r="N807" s="102">
        <v>10.9</v>
      </c>
      <c r="O807" s="46">
        <v>176</v>
      </c>
      <c r="P807" s="57">
        <v>10.9</v>
      </c>
      <c r="Q807" s="50">
        <v>0.16444444444444445</v>
      </c>
      <c r="R807" s="103">
        <v>176</v>
      </c>
      <c r="S807" s="104">
        <v>160.70849920642388</v>
      </c>
      <c r="T807" s="57">
        <v>188.6</v>
      </c>
      <c r="U807" s="105"/>
      <c r="V807" s="57">
        <v>165.1</v>
      </c>
      <c r="W807" s="57">
        <f t="shared" si="281"/>
        <v>4.3915007935761139</v>
      </c>
      <c r="X807" s="86">
        <f t="shared" si="282"/>
        <v>119.07595999999999</v>
      </c>
      <c r="Y807" s="86" t="str">
        <f t="shared" si="283"/>
        <v/>
      </c>
      <c r="Z807" s="44">
        <f t="shared" si="284"/>
        <v>0</v>
      </c>
      <c r="AA807" s="44" t="str">
        <f t="shared" si="285"/>
        <v>o</v>
      </c>
      <c r="AB807" s="89">
        <f t="shared" ref="AB807:AC826" si="302">(AB$3+AB$4*$N807)-$N807</f>
        <v>46.024039999999999</v>
      </c>
      <c r="AC807" s="89">
        <f t="shared" si="302"/>
        <v>-3.2002399999999991</v>
      </c>
      <c r="AD807" s="44">
        <f t="shared" si="286"/>
        <v>1</v>
      </c>
      <c r="AE807" s="44">
        <v>1.7</v>
      </c>
      <c r="AF807" s="87">
        <f t="shared" si="293"/>
        <v>0</v>
      </c>
      <c r="AG807" s="44">
        <f t="shared" si="294"/>
        <v>0</v>
      </c>
      <c r="AH807" s="90">
        <f t="shared" si="287"/>
        <v>171.60849920642389</v>
      </c>
      <c r="AI807" s="91">
        <f t="shared" si="295"/>
        <v>56.924039999999998</v>
      </c>
      <c r="AJ807" s="82">
        <f t="shared" si="288"/>
        <v>7.6997600000000013</v>
      </c>
      <c r="AK807" s="271">
        <f t="shared" si="296"/>
        <v>102</v>
      </c>
      <c r="AL807" s="271">
        <f>VLOOKUP(AK807,RevisedCalcs!$AE$65:$AJ$72,2,FALSE)</f>
        <v>18</v>
      </c>
      <c r="AM807" s="92" t="str">
        <f t="shared" si="289"/>
        <v>10 to 20</v>
      </c>
      <c r="AN807" s="93">
        <f t="shared" si="290"/>
        <v>0</v>
      </c>
      <c r="AO807" s="93" t="str">
        <f t="shared" si="297"/>
        <v>o</v>
      </c>
      <c r="AP807" s="94" t="str">
        <f t="shared" si="291"/>
        <v/>
      </c>
      <c r="AQ807" s="54">
        <v>0</v>
      </c>
      <c r="AR807" s="214">
        <f t="shared" si="292"/>
        <v>0</v>
      </c>
      <c r="AS807" s="214">
        <f t="shared" si="298"/>
        <v>0</v>
      </c>
      <c r="AT807" s="282">
        <f t="shared" si="299"/>
        <v>14.500000000000002</v>
      </c>
      <c r="AU807" s="268">
        <f>IF(F807&gt;0,RevisedCalcs!$AB$53*F807,"")</f>
        <v>0.39045790837001104</v>
      </c>
      <c r="AV807" s="268" t="str">
        <f>IF(AU807&lt;&gt;"","",SUMIFS(RevisedCalcs!$AF$6:$BN$6,RevisedCalcs!$AF$4:$BN$4,"&lt;="&amp;AT807)/10^3*VLOOKUP(AK807,RevisedCalcs!$AE$65:$AJ$72,6,FALSE))</f>
        <v/>
      </c>
      <c r="AW807" s="270" t="str">
        <f ca="1">IF(AU807="","",IF(AR807=1,-AU807*OFFSET(RevisedCalcs!$AD$79,0,MATCH(E806*24*60,RevisedCalcs!$AE$80:$AI$80,1)),""))</f>
        <v/>
      </c>
      <c r="AX807" s="268">
        <f t="shared" ca="1" si="300"/>
        <v>0.39045790837001104</v>
      </c>
    </row>
    <row r="808" spans="1:50" x14ac:dyDescent="0.3">
      <c r="A808" s="107" t="s">
        <v>1024</v>
      </c>
      <c r="B808" s="115">
        <v>33</v>
      </c>
      <c r="C808" s="109" t="s">
        <v>293</v>
      </c>
      <c r="D808" s="110">
        <v>40576.79791666667</v>
      </c>
      <c r="E808" s="111">
        <v>1.4155092592592592E-2</v>
      </c>
      <c r="F808" s="43">
        <v>3.6</v>
      </c>
      <c r="G808" s="41">
        <v>4</v>
      </c>
      <c r="H808" s="97">
        <v>1.2847222227719612E-2</v>
      </c>
      <c r="I808" s="98" t="s">
        <v>1055</v>
      </c>
      <c r="J808" s="99">
        <v>18.5</v>
      </c>
      <c r="K808" s="112">
        <v>40576.79791666667</v>
      </c>
      <c r="L808" s="114">
        <v>161.6</v>
      </c>
      <c r="M808" s="101">
        <v>40576.786805555559</v>
      </c>
      <c r="N808" s="102">
        <v>10.9</v>
      </c>
      <c r="O808" s="46">
        <v>161.6</v>
      </c>
      <c r="P808" s="57">
        <v>10.9</v>
      </c>
      <c r="Q808" s="50">
        <v>0.30833333333333335</v>
      </c>
      <c r="R808" s="103">
        <v>161.6</v>
      </c>
      <c r="S808" s="104">
        <v>147.17916537855268</v>
      </c>
      <c r="T808" s="57">
        <v>190.4</v>
      </c>
      <c r="U808" s="105"/>
      <c r="V808" s="57">
        <v>150.69999999999999</v>
      </c>
      <c r="W808" s="57">
        <f t="shared" si="281"/>
        <v>3.5208346214473067</v>
      </c>
      <c r="X808" s="86">
        <f t="shared" si="282"/>
        <v>104.67595999999999</v>
      </c>
      <c r="Y808" s="86" t="str">
        <f t="shared" si="283"/>
        <v/>
      </c>
      <c r="Z808" s="44">
        <f t="shared" si="284"/>
        <v>0</v>
      </c>
      <c r="AA808" s="44" t="str">
        <f t="shared" si="285"/>
        <v>o</v>
      </c>
      <c r="AB808" s="89">
        <f t="shared" si="302"/>
        <v>46.024039999999999</v>
      </c>
      <c r="AC808" s="89">
        <f t="shared" si="302"/>
        <v>-3.2002399999999991</v>
      </c>
      <c r="AD808" s="44">
        <f t="shared" si="286"/>
        <v>1</v>
      </c>
      <c r="AE808" s="44">
        <v>1.7</v>
      </c>
      <c r="AF808" s="87">
        <f t="shared" si="293"/>
        <v>0</v>
      </c>
      <c r="AG808" s="44">
        <f t="shared" si="294"/>
        <v>0</v>
      </c>
      <c r="AH808" s="90">
        <f t="shared" si="287"/>
        <v>158.07916537855269</v>
      </c>
      <c r="AI808" s="91">
        <f t="shared" si="295"/>
        <v>56.924039999999998</v>
      </c>
      <c r="AJ808" s="82">
        <f t="shared" si="288"/>
        <v>7.6997600000000013</v>
      </c>
      <c r="AK808" s="271">
        <f t="shared" si="296"/>
        <v>102</v>
      </c>
      <c r="AL808" s="271">
        <f>VLOOKUP(AK808,RevisedCalcs!$AE$65:$AJ$72,2,FALSE)</f>
        <v>18</v>
      </c>
      <c r="AM808" s="92" t="str">
        <f t="shared" si="289"/>
        <v>10 to 20</v>
      </c>
      <c r="AN808" s="93">
        <f t="shared" si="290"/>
        <v>0</v>
      </c>
      <c r="AO808" s="93" t="str">
        <f t="shared" si="297"/>
        <v>o</v>
      </c>
      <c r="AP808" s="94" t="str">
        <f t="shared" si="291"/>
        <v/>
      </c>
      <c r="AQ808" s="54">
        <v>0</v>
      </c>
      <c r="AR808" s="214">
        <f t="shared" si="292"/>
        <v>0</v>
      </c>
      <c r="AS808" s="214">
        <f t="shared" si="298"/>
        <v>0</v>
      </c>
      <c r="AT808" s="282">
        <f t="shared" si="299"/>
        <v>20.383333333333333</v>
      </c>
      <c r="AU808" s="268">
        <f>IF(F808&gt;0,RevisedCalcs!$AB$53*F808,"")</f>
        <v>0.50201731076144285</v>
      </c>
      <c r="AV808" s="268" t="str">
        <f>IF(AU808&lt;&gt;"","",SUMIFS(RevisedCalcs!$AF$6:$BN$6,RevisedCalcs!$AF$4:$BN$4,"&lt;="&amp;AT808)/10^3*VLOOKUP(AK808,RevisedCalcs!$AE$65:$AJ$72,6,FALSE))</f>
        <v/>
      </c>
      <c r="AW808" s="270" t="str">
        <f ca="1">IF(AU808="","",IF(AR808=1,-AU808*OFFSET(RevisedCalcs!$AD$79,0,MATCH(E807*24*60,RevisedCalcs!$AE$80:$AI$80,1)),""))</f>
        <v/>
      </c>
      <c r="AX808" s="268">
        <f t="shared" ca="1" si="300"/>
        <v>0.50201731076144285</v>
      </c>
    </row>
    <row r="809" spans="1:50" x14ac:dyDescent="0.3">
      <c r="A809" s="107" t="s">
        <v>1024</v>
      </c>
      <c r="B809" s="108">
        <v>34</v>
      </c>
      <c r="C809" s="109" t="s">
        <v>295</v>
      </c>
      <c r="D809" s="110">
        <v>40576.85</v>
      </c>
      <c r="E809" s="111">
        <v>9.0624999999999994E-3</v>
      </c>
      <c r="F809" s="43">
        <v>4.7</v>
      </c>
      <c r="G809" s="41">
        <v>4</v>
      </c>
      <c r="H809" s="97">
        <v>3.792824073752854E-2</v>
      </c>
      <c r="I809" s="98" t="s">
        <v>1056</v>
      </c>
      <c r="J809" s="99">
        <v>54.616666666666667</v>
      </c>
      <c r="K809" s="112">
        <v>40576.85</v>
      </c>
      <c r="L809" s="114">
        <v>123.8</v>
      </c>
      <c r="M809" s="101">
        <v>40576.870138888888</v>
      </c>
      <c r="N809" s="102">
        <v>9</v>
      </c>
      <c r="O809" s="46">
        <v>123.8</v>
      </c>
      <c r="P809" s="57">
        <v>9</v>
      </c>
      <c r="Q809" s="50">
        <v>0.91027777777777774</v>
      </c>
      <c r="R809" s="103">
        <v>123.8</v>
      </c>
      <c r="S809" s="104">
        <v>103.99722105963221</v>
      </c>
      <c r="T809" s="57">
        <v>190.4</v>
      </c>
      <c r="U809" s="105"/>
      <c r="V809" s="57">
        <v>114.8</v>
      </c>
      <c r="W809" s="57">
        <f t="shared" si="281"/>
        <v>10.802778940367787</v>
      </c>
      <c r="X809" s="86">
        <f t="shared" si="282"/>
        <v>67.836600000000004</v>
      </c>
      <c r="Y809" s="86" t="str">
        <f t="shared" si="283"/>
        <v/>
      </c>
      <c r="Z809" s="44">
        <f t="shared" si="284"/>
        <v>0</v>
      </c>
      <c r="AA809" s="44" t="str">
        <f t="shared" si="285"/>
        <v>o</v>
      </c>
      <c r="AB809" s="89">
        <f t="shared" si="302"/>
        <v>46.9634</v>
      </c>
      <c r="AC809" s="89">
        <f t="shared" si="302"/>
        <v>-2.6879999999999988</v>
      </c>
      <c r="AD809" s="44">
        <f t="shared" si="286"/>
        <v>1</v>
      </c>
      <c r="AE809" s="44">
        <v>1.7</v>
      </c>
      <c r="AF809" s="87">
        <f t="shared" si="293"/>
        <v>0</v>
      </c>
      <c r="AG809" s="44">
        <f t="shared" si="294"/>
        <v>0</v>
      </c>
      <c r="AH809" s="90">
        <f t="shared" si="287"/>
        <v>112.99722105963221</v>
      </c>
      <c r="AI809" s="91">
        <f t="shared" si="295"/>
        <v>55.9634</v>
      </c>
      <c r="AJ809" s="82">
        <f t="shared" si="288"/>
        <v>6.3120000000000012</v>
      </c>
      <c r="AK809" s="271">
        <f t="shared" si="296"/>
        <v>103</v>
      </c>
      <c r="AL809" s="271">
        <f>VLOOKUP(AK809,RevisedCalcs!$AE$65:$AJ$72,2,FALSE)</f>
        <v>45</v>
      </c>
      <c r="AM809" s="92" t="str">
        <f t="shared" si="289"/>
        <v>0 to 10</v>
      </c>
      <c r="AN809" s="93">
        <f t="shared" si="290"/>
        <v>0</v>
      </c>
      <c r="AO809" s="93" t="str">
        <f t="shared" si="297"/>
        <v>o</v>
      </c>
      <c r="AP809" s="94" t="str">
        <f t="shared" si="291"/>
        <v/>
      </c>
      <c r="AQ809" s="54">
        <v>0</v>
      </c>
      <c r="AR809" s="214">
        <f t="shared" si="292"/>
        <v>0</v>
      </c>
      <c r="AS809" s="214">
        <f t="shared" si="298"/>
        <v>0</v>
      </c>
      <c r="AT809" s="282">
        <f t="shared" si="299"/>
        <v>13.049999999999999</v>
      </c>
      <c r="AU809" s="268">
        <f>IF(F809&gt;0,RevisedCalcs!$AB$53*F809,"")</f>
        <v>0.65541148904966151</v>
      </c>
      <c r="AV809" s="268" t="str">
        <f>IF(AU809&lt;&gt;"","",SUMIFS(RevisedCalcs!$AF$6:$BN$6,RevisedCalcs!$AF$4:$BN$4,"&lt;="&amp;AT809)/10^3*VLOOKUP(AK809,RevisedCalcs!$AE$65:$AJ$72,6,FALSE))</f>
        <v/>
      </c>
      <c r="AW809" s="270" t="str">
        <f ca="1">IF(AU809="","",IF(AR809=1,-AU809*OFFSET(RevisedCalcs!$AD$79,0,MATCH(E808*24*60,RevisedCalcs!$AE$80:$AI$80,1)),""))</f>
        <v/>
      </c>
      <c r="AX809" s="268">
        <f t="shared" ca="1" si="300"/>
        <v>0.65541148904966151</v>
      </c>
    </row>
    <row r="810" spans="1:50" x14ac:dyDescent="0.3">
      <c r="A810" s="107" t="s">
        <v>1024</v>
      </c>
      <c r="B810" s="115">
        <v>35</v>
      </c>
      <c r="C810" s="109" t="s">
        <v>297</v>
      </c>
      <c r="D810" s="110">
        <v>40576.916666666664</v>
      </c>
      <c r="E810" s="111">
        <v>6.5509259259259262E-3</v>
      </c>
      <c r="F810" s="43">
        <v>5</v>
      </c>
      <c r="G810" s="41">
        <v>4</v>
      </c>
      <c r="H810" s="97">
        <v>5.7604166664532386E-2</v>
      </c>
      <c r="I810" s="98" t="s">
        <v>1057</v>
      </c>
      <c r="J810" s="99">
        <v>82.95</v>
      </c>
      <c r="K810" s="112">
        <v>40576.916666666664</v>
      </c>
      <c r="L810" s="114">
        <v>136.4</v>
      </c>
      <c r="M810" s="101">
        <v>40576.911805555559</v>
      </c>
      <c r="N810" s="102">
        <v>10</v>
      </c>
      <c r="O810" s="46">
        <v>136.4</v>
      </c>
      <c r="P810" s="57">
        <v>10</v>
      </c>
      <c r="Q810" s="50">
        <v>1.3825000000000001</v>
      </c>
      <c r="R810" s="103">
        <v>136.4</v>
      </c>
      <c r="S810" s="104">
        <v>77.495908160800596</v>
      </c>
      <c r="T810" s="57">
        <v>188.6</v>
      </c>
      <c r="U810" s="105"/>
      <c r="V810" s="57">
        <v>126.4</v>
      </c>
      <c r="W810" s="57">
        <f t="shared" si="281"/>
        <v>48.90409183919941</v>
      </c>
      <c r="X810" s="86">
        <f t="shared" si="282"/>
        <v>79.931000000000012</v>
      </c>
      <c r="Y810" s="86" t="str">
        <f t="shared" si="283"/>
        <v/>
      </c>
      <c r="Z810" s="44">
        <f t="shared" si="284"/>
        <v>0</v>
      </c>
      <c r="AA810" s="44" t="str">
        <f t="shared" si="285"/>
        <v>o</v>
      </c>
      <c r="AB810" s="89">
        <f t="shared" si="302"/>
        <v>46.468999999999994</v>
      </c>
      <c r="AC810" s="89">
        <f t="shared" si="302"/>
        <v>-2.9575999999999993</v>
      </c>
      <c r="AD810" s="44">
        <f t="shared" si="286"/>
        <v>1</v>
      </c>
      <c r="AE810" s="44">
        <v>1.7</v>
      </c>
      <c r="AF810" s="87">
        <f t="shared" si="293"/>
        <v>1</v>
      </c>
      <c r="AG810" s="44">
        <f t="shared" si="294"/>
        <v>0</v>
      </c>
      <c r="AH810" s="90">
        <f t="shared" si="287"/>
        <v>87.495908160800596</v>
      </c>
      <c r="AI810" s="91">
        <f t="shared" si="295"/>
        <v>56.468999999999994</v>
      </c>
      <c r="AJ810" s="82">
        <f t="shared" si="288"/>
        <v>7.0424000000000007</v>
      </c>
      <c r="AK810" s="271">
        <f t="shared" si="296"/>
        <v>104</v>
      </c>
      <c r="AL810" s="271">
        <f>VLOOKUP(AK810,RevisedCalcs!$AE$65:$AJ$72,2,FALSE)</f>
        <v>75</v>
      </c>
      <c r="AM810" s="92" t="str">
        <f t="shared" si="289"/>
        <v>10 to 20</v>
      </c>
      <c r="AN810" s="93">
        <f t="shared" si="290"/>
        <v>0</v>
      </c>
      <c r="AO810" s="93" t="str">
        <f t="shared" si="297"/>
        <v>o</v>
      </c>
      <c r="AP810" s="94" t="str">
        <f t="shared" si="291"/>
        <v/>
      </c>
      <c r="AQ810" s="54">
        <v>0</v>
      </c>
      <c r="AR810" s="214">
        <f t="shared" si="292"/>
        <v>0</v>
      </c>
      <c r="AS810" s="214">
        <f t="shared" si="298"/>
        <v>0</v>
      </c>
      <c r="AT810" s="282">
        <f t="shared" si="299"/>
        <v>9.4333333333333336</v>
      </c>
      <c r="AU810" s="268">
        <f>IF(F810&gt;0,RevisedCalcs!$AB$53*F810,"")</f>
        <v>0.69724626494644837</v>
      </c>
      <c r="AV810" s="268" t="str">
        <f>IF(AU810&lt;&gt;"","",SUMIFS(RevisedCalcs!$AF$6:$BN$6,RevisedCalcs!$AF$4:$BN$4,"&lt;="&amp;AT810)/10^3*VLOOKUP(AK810,RevisedCalcs!$AE$65:$AJ$72,6,FALSE))</f>
        <v/>
      </c>
      <c r="AW810" s="270" t="str">
        <f ca="1">IF(AU810="","",IF(AR810=1,-AU810*OFFSET(RevisedCalcs!$AD$79,0,MATCH(E809*24*60,RevisedCalcs!$AE$80:$AI$80,1)),""))</f>
        <v/>
      </c>
      <c r="AX810" s="268">
        <f t="shared" ca="1" si="300"/>
        <v>0.69724626494644837</v>
      </c>
    </row>
    <row r="811" spans="1:50" x14ac:dyDescent="0.3">
      <c r="A811" s="107" t="s">
        <v>1024</v>
      </c>
      <c r="B811" s="108">
        <v>36</v>
      </c>
      <c r="C811" s="109" t="s">
        <v>299</v>
      </c>
      <c r="D811" s="110">
        <v>40576.95208333333</v>
      </c>
      <c r="E811" s="111">
        <v>2.5115740740740741E-3</v>
      </c>
      <c r="F811" s="43">
        <v>1.1000000000000001</v>
      </c>
      <c r="G811" s="41">
        <v>4</v>
      </c>
      <c r="H811" s="97">
        <v>2.8865740736364387E-2</v>
      </c>
      <c r="I811" s="98" t="s">
        <v>1058</v>
      </c>
      <c r="J811" s="99">
        <v>41.56666666666667</v>
      </c>
      <c r="K811" s="112">
        <v>40576.95208333333</v>
      </c>
      <c r="L811" s="114">
        <v>129.19999999999999</v>
      </c>
      <c r="M811" s="101">
        <v>40576.953472222223</v>
      </c>
      <c r="N811" s="102">
        <v>12</v>
      </c>
      <c r="O811" s="46">
        <v>129.19999999999999</v>
      </c>
      <c r="P811" s="57">
        <v>12</v>
      </c>
      <c r="Q811" s="50">
        <v>0.69277777777777783</v>
      </c>
      <c r="R811" s="103">
        <v>129.19999999999999</v>
      </c>
      <c r="S811" s="104">
        <v>115.63952517128537</v>
      </c>
      <c r="T811" s="57">
        <v>177.8</v>
      </c>
      <c r="U811" s="105"/>
      <c r="V811" s="57">
        <v>117.19999999999999</v>
      </c>
      <c r="W811" s="57">
        <f t="shared" si="281"/>
        <v>1.560474828714618</v>
      </c>
      <c r="X811" s="86">
        <f t="shared" si="282"/>
        <v>71.719799999999992</v>
      </c>
      <c r="Y811" s="86" t="str">
        <f t="shared" si="283"/>
        <v/>
      </c>
      <c r="Z811" s="44">
        <f t="shared" si="284"/>
        <v>0</v>
      </c>
      <c r="AA811" s="44" t="str">
        <f t="shared" si="285"/>
        <v>o</v>
      </c>
      <c r="AB811" s="89">
        <f t="shared" si="302"/>
        <v>45.480199999999996</v>
      </c>
      <c r="AC811" s="89">
        <f t="shared" si="302"/>
        <v>-3.4967999999999986</v>
      </c>
      <c r="AD811" s="44">
        <f t="shared" si="286"/>
        <v>1</v>
      </c>
      <c r="AE811" s="44">
        <v>1.7</v>
      </c>
      <c r="AF811" s="87">
        <f t="shared" si="293"/>
        <v>0</v>
      </c>
      <c r="AG811" s="44">
        <f t="shared" si="294"/>
        <v>0</v>
      </c>
      <c r="AH811" s="90">
        <f t="shared" si="287"/>
        <v>127.63952517128537</v>
      </c>
      <c r="AI811" s="91">
        <f t="shared" si="295"/>
        <v>57.480199999999996</v>
      </c>
      <c r="AJ811" s="82">
        <f t="shared" si="288"/>
        <v>8.5032000000000014</v>
      </c>
      <c r="AK811" s="271">
        <f t="shared" si="296"/>
        <v>103</v>
      </c>
      <c r="AL811" s="271">
        <f>VLOOKUP(AK811,RevisedCalcs!$AE$65:$AJ$72,2,FALSE)</f>
        <v>45</v>
      </c>
      <c r="AM811" s="92" t="str">
        <f t="shared" si="289"/>
        <v>10 to 20</v>
      </c>
      <c r="AN811" s="93">
        <f t="shared" si="290"/>
        <v>0</v>
      </c>
      <c r="AO811" s="93" t="str">
        <f t="shared" si="297"/>
        <v>o</v>
      </c>
      <c r="AP811" s="94" t="str">
        <f t="shared" si="291"/>
        <v/>
      </c>
      <c r="AQ811" s="54">
        <v>0</v>
      </c>
      <c r="AR811" s="214">
        <f t="shared" si="292"/>
        <v>0</v>
      </c>
      <c r="AS811" s="214">
        <f t="shared" si="298"/>
        <v>0</v>
      </c>
      <c r="AT811" s="282">
        <f t="shared" si="299"/>
        <v>3.6166666666666667</v>
      </c>
      <c r="AU811" s="268">
        <f>IF(F811&gt;0,RevisedCalcs!$AB$53*F811,"")</f>
        <v>0.15339417828821866</v>
      </c>
      <c r="AV811" s="268" t="str">
        <f>IF(AU811&lt;&gt;"","",SUMIFS(RevisedCalcs!$AF$6:$BN$6,RevisedCalcs!$AF$4:$BN$4,"&lt;="&amp;AT811)/10^3*VLOOKUP(AK811,RevisedCalcs!$AE$65:$AJ$72,6,FALSE))</f>
        <v/>
      </c>
      <c r="AW811" s="270" t="str">
        <f ca="1">IF(AU811="","",IF(AR811=1,-AU811*OFFSET(RevisedCalcs!$AD$79,0,MATCH(E810*24*60,RevisedCalcs!$AE$80:$AI$80,1)),""))</f>
        <v/>
      </c>
      <c r="AX811" s="268">
        <f t="shared" ca="1" si="300"/>
        <v>0.15339417828821866</v>
      </c>
    </row>
    <row r="812" spans="1:50" x14ac:dyDescent="0.3">
      <c r="A812" s="107" t="s">
        <v>1024</v>
      </c>
      <c r="B812" s="115">
        <v>37</v>
      </c>
      <c r="C812" s="109" t="s">
        <v>301</v>
      </c>
      <c r="D812" s="110">
        <v>40576.96875</v>
      </c>
      <c r="E812" s="111">
        <v>7.5347222222222213E-3</v>
      </c>
      <c r="F812" s="43">
        <v>5</v>
      </c>
      <c r="G812" s="41">
        <v>4</v>
      </c>
      <c r="H812" s="97">
        <v>1.4155092598230112E-2</v>
      </c>
      <c r="I812" s="98" t="s">
        <v>1059</v>
      </c>
      <c r="J812" s="99">
        <v>20.383333333333333</v>
      </c>
      <c r="K812" s="112">
        <v>40576.96875</v>
      </c>
      <c r="L812" s="114">
        <v>140</v>
      </c>
      <c r="M812" s="101">
        <v>40576.953472222223</v>
      </c>
      <c r="N812" s="102">
        <v>12</v>
      </c>
      <c r="O812" s="46">
        <v>140</v>
      </c>
      <c r="P812" s="57">
        <v>12</v>
      </c>
      <c r="Q812" s="50">
        <v>0.3397222222222222</v>
      </c>
      <c r="R812" s="103">
        <v>140</v>
      </c>
      <c r="S812" s="104">
        <v>134.71373074172635</v>
      </c>
      <c r="T812" s="57">
        <v>188.6</v>
      </c>
      <c r="U812" s="105"/>
      <c r="V812" s="57">
        <v>128</v>
      </c>
      <c r="W812" s="57">
        <f t="shared" si="281"/>
        <v>6.7137307417263514</v>
      </c>
      <c r="X812" s="86">
        <f t="shared" si="282"/>
        <v>82.519800000000004</v>
      </c>
      <c r="Y812" s="86" t="str">
        <f t="shared" si="283"/>
        <v/>
      </c>
      <c r="Z812" s="44">
        <f t="shared" si="284"/>
        <v>0</v>
      </c>
      <c r="AA812" s="44" t="str">
        <f t="shared" si="285"/>
        <v>o</v>
      </c>
      <c r="AB812" s="89">
        <f t="shared" si="302"/>
        <v>45.480199999999996</v>
      </c>
      <c r="AC812" s="89">
        <f t="shared" si="302"/>
        <v>-3.4967999999999986</v>
      </c>
      <c r="AD812" s="44">
        <f t="shared" si="286"/>
        <v>1</v>
      </c>
      <c r="AE812" s="44">
        <v>1.7</v>
      </c>
      <c r="AF812" s="87">
        <f t="shared" si="293"/>
        <v>0</v>
      </c>
      <c r="AG812" s="44">
        <f t="shared" si="294"/>
        <v>0</v>
      </c>
      <c r="AH812" s="90">
        <f t="shared" si="287"/>
        <v>146.71373074172635</v>
      </c>
      <c r="AI812" s="91">
        <f t="shared" si="295"/>
        <v>57.480199999999996</v>
      </c>
      <c r="AJ812" s="82">
        <f t="shared" si="288"/>
        <v>8.5032000000000014</v>
      </c>
      <c r="AK812" s="271">
        <f t="shared" si="296"/>
        <v>102</v>
      </c>
      <c r="AL812" s="271">
        <f>VLOOKUP(AK812,RevisedCalcs!$AE$65:$AJ$72,2,FALSE)</f>
        <v>18</v>
      </c>
      <c r="AM812" s="92" t="str">
        <f t="shared" si="289"/>
        <v>10 to 20</v>
      </c>
      <c r="AN812" s="93">
        <f t="shared" si="290"/>
        <v>0</v>
      </c>
      <c r="AO812" s="93" t="str">
        <f t="shared" si="297"/>
        <v>o</v>
      </c>
      <c r="AP812" s="94" t="str">
        <f t="shared" si="291"/>
        <v/>
      </c>
      <c r="AQ812" s="54">
        <v>0</v>
      </c>
      <c r="AR812" s="214">
        <f t="shared" si="292"/>
        <v>0</v>
      </c>
      <c r="AS812" s="214">
        <f t="shared" si="298"/>
        <v>0</v>
      </c>
      <c r="AT812" s="282">
        <f t="shared" si="299"/>
        <v>10.85</v>
      </c>
      <c r="AU812" s="268">
        <f>IF(F812&gt;0,RevisedCalcs!$AB$53*F812,"")</f>
        <v>0.69724626494644837</v>
      </c>
      <c r="AV812" s="268" t="str">
        <f>IF(AU812&lt;&gt;"","",SUMIFS(RevisedCalcs!$AF$6:$BN$6,RevisedCalcs!$AF$4:$BN$4,"&lt;="&amp;AT812)/10^3*VLOOKUP(AK812,RevisedCalcs!$AE$65:$AJ$72,6,FALSE))</f>
        <v/>
      </c>
      <c r="AW812" s="270" t="str">
        <f ca="1">IF(AU812="","",IF(AR812=1,-AU812*OFFSET(RevisedCalcs!$AD$79,0,MATCH(E811*24*60,RevisedCalcs!$AE$80:$AI$80,1)),""))</f>
        <v/>
      </c>
      <c r="AX812" s="268">
        <f t="shared" ca="1" si="300"/>
        <v>0.69724626494644837</v>
      </c>
    </row>
    <row r="813" spans="1:50" x14ac:dyDescent="0.3">
      <c r="A813" s="107" t="s">
        <v>1024</v>
      </c>
      <c r="B813" s="108">
        <v>38</v>
      </c>
      <c r="C813" s="109" t="s">
        <v>303</v>
      </c>
      <c r="D813" s="110">
        <v>40578.736805555556</v>
      </c>
      <c r="E813" s="111">
        <v>1.8263888888888889E-2</v>
      </c>
      <c r="F813" s="43">
        <v>19.7</v>
      </c>
      <c r="G813" s="41">
        <v>6</v>
      </c>
      <c r="H813" s="97">
        <v>1.7605208333334303</v>
      </c>
      <c r="I813" s="98" t="s">
        <v>1060</v>
      </c>
      <c r="J813" s="99">
        <v>2535.15</v>
      </c>
      <c r="K813" s="112">
        <v>40578.736805555556</v>
      </c>
      <c r="L813" s="114">
        <v>14</v>
      </c>
      <c r="M813" s="101">
        <v>40578.745138888888</v>
      </c>
      <c r="N813" s="102">
        <v>-4</v>
      </c>
      <c r="O813" s="46">
        <v>14</v>
      </c>
      <c r="P813" s="57">
        <v>-4</v>
      </c>
      <c r="Q813" s="50">
        <v>42.252500000000005</v>
      </c>
      <c r="R813" s="103">
        <v>14</v>
      </c>
      <c r="S813" s="104">
        <v>1.1736838168019403E-9</v>
      </c>
      <c r="T813" s="57">
        <v>188.6</v>
      </c>
      <c r="U813" s="105"/>
      <c r="V813" s="86">
        <v>18</v>
      </c>
      <c r="W813" s="86">
        <f t="shared" si="281"/>
        <v>17.999999998826315</v>
      </c>
      <c r="X813" s="86">
        <f t="shared" si="282"/>
        <v>35.390599999999999</v>
      </c>
      <c r="Y813" s="86" t="str">
        <f t="shared" si="283"/>
        <v>Y</v>
      </c>
      <c r="Z813" s="88">
        <f t="shared" si="284"/>
        <v>0</v>
      </c>
      <c r="AA813" s="88" t="str">
        <f t="shared" si="285"/>
        <v>o</v>
      </c>
      <c r="AB813" s="89">
        <f t="shared" si="302"/>
        <v>53.390599999999999</v>
      </c>
      <c r="AC813" s="89">
        <f t="shared" si="302"/>
        <v>0.81679999999999975</v>
      </c>
      <c r="AD813" s="88">
        <f t="shared" si="286"/>
        <v>0</v>
      </c>
      <c r="AE813" s="88">
        <v>1.7</v>
      </c>
      <c r="AF813" s="87">
        <f t="shared" si="293"/>
        <v>0</v>
      </c>
      <c r="AG813" s="88">
        <f t="shared" si="294"/>
        <v>1</v>
      </c>
      <c r="AH813" s="90">
        <f t="shared" si="287"/>
        <v>-3.9999999988263162</v>
      </c>
      <c r="AI813" s="91">
        <f t="shared" si="295"/>
        <v>49.390599999999999</v>
      </c>
      <c r="AJ813" s="82">
        <f t="shared" si="288"/>
        <v>-3.1832000000000003</v>
      </c>
      <c r="AK813" s="271">
        <f t="shared" si="296"/>
        <v>108</v>
      </c>
      <c r="AL813" s="271">
        <f>VLOOKUP(AK813,RevisedCalcs!$AE$65:$AJ$72,2,FALSE)</f>
        <v>720</v>
      </c>
      <c r="AM813" s="92" t="str">
        <f t="shared" si="289"/>
        <v>-10 to 0</v>
      </c>
      <c r="AN813" s="93">
        <f t="shared" si="290"/>
        <v>0</v>
      </c>
      <c r="AO813" s="93" t="str">
        <f t="shared" si="297"/>
        <v>o</v>
      </c>
      <c r="AP813" s="94" t="str">
        <f t="shared" si="291"/>
        <v/>
      </c>
      <c r="AQ813" s="54">
        <v>0</v>
      </c>
      <c r="AR813" s="214">
        <f t="shared" si="292"/>
        <v>0</v>
      </c>
      <c r="AS813" s="214">
        <f t="shared" si="298"/>
        <v>0</v>
      </c>
      <c r="AT813" s="282">
        <f t="shared" si="299"/>
        <v>26.3</v>
      </c>
      <c r="AU813" s="268">
        <f>IF(F813&gt;0,RevisedCalcs!$AB$53*F813,"")</f>
        <v>2.7471502838890065</v>
      </c>
      <c r="AV813" s="268" t="str">
        <f>IF(AU813&lt;&gt;"","",SUMIFS(RevisedCalcs!$AF$6:$BN$6,RevisedCalcs!$AF$4:$BN$4,"&lt;="&amp;AT813)/10^3*VLOOKUP(AK813,RevisedCalcs!$AE$65:$AJ$72,6,FALSE))</f>
        <v/>
      </c>
      <c r="AW813" s="270" t="str">
        <f ca="1">IF(AU813="","",IF(AR813=1,-AU813*OFFSET(RevisedCalcs!$AD$79,0,MATCH(E812*24*60,RevisedCalcs!$AE$80:$AI$80,1)),""))</f>
        <v/>
      </c>
      <c r="AX813" s="268">
        <f t="shared" ca="1" si="300"/>
        <v>2.7471502838890065</v>
      </c>
    </row>
    <row r="814" spans="1:50" x14ac:dyDescent="0.3">
      <c r="A814" s="107" t="s">
        <v>1024</v>
      </c>
      <c r="B814" s="115">
        <v>39</v>
      </c>
      <c r="C814" s="109" t="s">
        <v>305</v>
      </c>
      <c r="D814" s="110">
        <v>40578.994444444441</v>
      </c>
      <c r="E814" s="111">
        <v>2.1608796296296296E-2</v>
      </c>
      <c r="F814" s="43">
        <v>19.899999999999999</v>
      </c>
      <c r="G814" s="41">
        <v>6</v>
      </c>
      <c r="H814" s="97">
        <v>0.23937499999738066</v>
      </c>
      <c r="I814" s="98" t="s">
        <v>1061</v>
      </c>
      <c r="J814" s="99">
        <v>344.7</v>
      </c>
      <c r="K814" s="112">
        <v>40578.994444444441</v>
      </c>
      <c r="L814" s="114">
        <v>15.8</v>
      </c>
      <c r="M814" s="101">
        <v>40578.995138888888</v>
      </c>
      <c r="N814" s="102">
        <v>-4</v>
      </c>
      <c r="O814" s="46">
        <v>15.8</v>
      </c>
      <c r="P814" s="57">
        <v>-4</v>
      </c>
      <c r="Q814" s="50">
        <v>5.7450000000000001</v>
      </c>
      <c r="R814" s="103">
        <v>15.8</v>
      </c>
      <c r="S814" s="104">
        <v>5.7511893438822117</v>
      </c>
      <c r="T814" s="57">
        <v>186.8</v>
      </c>
      <c r="U814" s="105"/>
      <c r="V814" s="57">
        <v>19.8</v>
      </c>
      <c r="W814" s="57">
        <f t="shared" si="281"/>
        <v>14.048810656117789</v>
      </c>
      <c r="X814" s="86">
        <f t="shared" si="282"/>
        <v>33.590599999999995</v>
      </c>
      <c r="Y814" s="86" t="str">
        <f t="shared" si="283"/>
        <v/>
      </c>
      <c r="Z814" s="44">
        <f t="shared" si="284"/>
        <v>0</v>
      </c>
      <c r="AA814" s="44" t="str">
        <f t="shared" si="285"/>
        <v>o</v>
      </c>
      <c r="AB814" s="89">
        <f t="shared" si="302"/>
        <v>53.390599999999999</v>
      </c>
      <c r="AC814" s="89">
        <f t="shared" si="302"/>
        <v>0.81679999999999975</v>
      </c>
      <c r="AD814" s="44">
        <f t="shared" si="286"/>
        <v>0</v>
      </c>
      <c r="AE814" s="44">
        <v>1.7</v>
      </c>
      <c r="AF814" s="87">
        <f t="shared" si="293"/>
        <v>0</v>
      </c>
      <c r="AG814" s="44">
        <f t="shared" si="294"/>
        <v>0</v>
      </c>
      <c r="AH814" s="90">
        <f t="shared" si="287"/>
        <v>1.7511893438822117</v>
      </c>
      <c r="AI814" s="91">
        <f t="shared" si="295"/>
        <v>49.390599999999999</v>
      </c>
      <c r="AJ814" s="82">
        <f t="shared" si="288"/>
        <v>-3.1832000000000003</v>
      </c>
      <c r="AK814" s="271">
        <f t="shared" si="296"/>
        <v>106</v>
      </c>
      <c r="AL814" s="271">
        <f>VLOOKUP(AK814,RevisedCalcs!$AE$65:$AJ$72,2,FALSE)</f>
        <v>240</v>
      </c>
      <c r="AM814" s="92" t="str">
        <f t="shared" si="289"/>
        <v>-10 to 0</v>
      </c>
      <c r="AN814" s="93">
        <f t="shared" si="290"/>
        <v>0</v>
      </c>
      <c r="AO814" s="93" t="str">
        <f t="shared" si="297"/>
        <v>o</v>
      </c>
      <c r="AP814" s="94" t="str">
        <f t="shared" si="291"/>
        <v/>
      </c>
      <c r="AQ814" s="54">
        <v>0</v>
      </c>
      <c r="AR814" s="214">
        <f t="shared" si="292"/>
        <v>0</v>
      </c>
      <c r="AS814" s="214">
        <f t="shared" si="298"/>
        <v>0</v>
      </c>
      <c r="AT814" s="282">
        <f t="shared" si="299"/>
        <v>31.116666666666667</v>
      </c>
      <c r="AU814" s="268">
        <f>IF(F814&gt;0,RevisedCalcs!$AB$53*F814,"")</f>
        <v>2.7750401344868645</v>
      </c>
      <c r="AV814" s="268" t="str">
        <f>IF(AU814&lt;&gt;"","",SUMIFS(RevisedCalcs!$AF$6:$BN$6,RevisedCalcs!$AF$4:$BN$4,"&lt;="&amp;AT814)/10^3*VLOOKUP(AK814,RevisedCalcs!$AE$65:$AJ$72,6,FALSE))</f>
        <v/>
      </c>
      <c r="AW814" s="270" t="str">
        <f ca="1">IF(AU814="","",IF(AR814=1,-AU814*OFFSET(RevisedCalcs!$AD$79,0,MATCH(E813*24*60,RevisedCalcs!$AE$80:$AI$80,1)),""))</f>
        <v/>
      </c>
      <c r="AX814" s="268">
        <f t="shared" ca="1" si="300"/>
        <v>2.7750401344868645</v>
      </c>
    </row>
    <row r="815" spans="1:50" x14ac:dyDescent="0.3">
      <c r="A815" s="107" t="s">
        <v>1024</v>
      </c>
      <c r="B815" s="108">
        <v>40</v>
      </c>
      <c r="C815" s="109" t="s">
        <v>307</v>
      </c>
      <c r="D815" s="110">
        <v>40579.48333333333</v>
      </c>
      <c r="E815" s="111">
        <v>2.0856481481481479E-2</v>
      </c>
      <c r="F815" s="43">
        <v>5.9</v>
      </c>
      <c r="G815" s="41">
        <v>7</v>
      </c>
      <c r="H815" s="97">
        <v>0.46728009259095415</v>
      </c>
      <c r="I815" s="98" t="s">
        <v>1062</v>
      </c>
      <c r="J815" s="99">
        <v>672.88333333333333</v>
      </c>
      <c r="K815" s="112">
        <v>40579.48333333333</v>
      </c>
      <c r="L815" s="114">
        <v>84.2</v>
      </c>
      <c r="M815" s="101">
        <v>40579.495138888888</v>
      </c>
      <c r="N815" s="102">
        <v>-8</v>
      </c>
      <c r="O815" s="46">
        <v>84.2</v>
      </c>
      <c r="P815" s="57">
        <v>-8</v>
      </c>
      <c r="Q815" s="50">
        <v>11.214722222222223</v>
      </c>
      <c r="R815" s="103">
        <v>84.2</v>
      </c>
      <c r="S815" s="104">
        <v>0.20552225476894126</v>
      </c>
      <c r="T815" s="57">
        <v>183.2</v>
      </c>
      <c r="U815" s="105"/>
      <c r="V815" s="86">
        <v>92.2</v>
      </c>
      <c r="W815" s="86">
        <f t="shared" si="281"/>
        <v>91.994477745231066</v>
      </c>
      <c r="X815" s="86">
        <f t="shared" si="282"/>
        <v>36.831800000000008</v>
      </c>
      <c r="Y815" s="86" t="str">
        <f t="shared" si="283"/>
        <v>Y</v>
      </c>
      <c r="Z815" s="88">
        <f t="shared" si="284"/>
        <v>1</v>
      </c>
      <c r="AA815" s="88" t="str">
        <f t="shared" si="285"/>
        <v>+</v>
      </c>
      <c r="AB815" s="89">
        <f t="shared" si="302"/>
        <v>55.368199999999995</v>
      </c>
      <c r="AC815" s="89">
        <f t="shared" si="302"/>
        <v>1.8952</v>
      </c>
      <c r="AD815" s="88">
        <f t="shared" si="286"/>
        <v>1</v>
      </c>
      <c r="AE815" s="88">
        <v>1.7</v>
      </c>
      <c r="AF815" s="87">
        <f t="shared" si="293"/>
        <v>1</v>
      </c>
      <c r="AG815" s="88">
        <f t="shared" si="294"/>
        <v>1</v>
      </c>
      <c r="AH815" s="90">
        <f t="shared" si="287"/>
        <v>-7.7944777452310587</v>
      </c>
      <c r="AI815" s="91">
        <f t="shared" si="295"/>
        <v>47.368199999999995</v>
      </c>
      <c r="AJ815" s="82">
        <f t="shared" si="288"/>
        <v>-6.1048</v>
      </c>
      <c r="AK815" s="271">
        <f t="shared" si="296"/>
        <v>107</v>
      </c>
      <c r="AL815" s="271">
        <f>VLOOKUP(AK815,RevisedCalcs!$AE$65:$AJ$72,2,FALSE)</f>
        <v>540</v>
      </c>
      <c r="AM815" s="92" t="str">
        <f t="shared" si="289"/>
        <v>-10 to 0</v>
      </c>
      <c r="AN815" s="93">
        <f t="shared" si="290"/>
        <v>1</v>
      </c>
      <c r="AO815" s="93" t="str">
        <f t="shared" si="297"/>
        <v>+</v>
      </c>
      <c r="AP815" s="94" t="str">
        <f t="shared" si="291"/>
        <v/>
      </c>
      <c r="AQ815" s="54">
        <v>0</v>
      </c>
      <c r="AR815" s="214">
        <f t="shared" si="292"/>
        <v>0</v>
      </c>
      <c r="AS815" s="214">
        <f t="shared" si="298"/>
        <v>0</v>
      </c>
      <c r="AT815" s="282">
        <f t="shared" si="299"/>
        <v>30.033333333333331</v>
      </c>
      <c r="AU815" s="268">
        <f>IF(F815&gt;0,RevisedCalcs!$AB$53*F815,"")</f>
        <v>0.82275059263680916</v>
      </c>
      <c r="AV815" s="268" t="str">
        <f>IF(AU815&lt;&gt;"","",SUMIFS(RevisedCalcs!$AF$6:$BN$6,RevisedCalcs!$AF$4:$BN$4,"&lt;="&amp;AT815)/10^3*VLOOKUP(AK815,RevisedCalcs!$AE$65:$AJ$72,6,FALSE))</f>
        <v/>
      </c>
      <c r="AW815" s="270" t="str">
        <f ca="1">IF(AU815="","",IF(AR815=1,-AU815*OFFSET(RevisedCalcs!$AD$79,0,MATCH(E814*24*60,RevisedCalcs!$AE$80:$AI$80,1)),""))</f>
        <v/>
      </c>
      <c r="AX815" s="268">
        <f t="shared" ca="1" si="300"/>
        <v>0.82275059263680916</v>
      </c>
    </row>
    <row r="816" spans="1:50" x14ac:dyDescent="0.3">
      <c r="A816" s="107" t="s">
        <v>1024</v>
      </c>
      <c r="B816" s="115">
        <v>41</v>
      </c>
      <c r="C816" s="109" t="s">
        <v>309</v>
      </c>
      <c r="D816" s="110">
        <v>40579.561805555553</v>
      </c>
      <c r="E816" s="111">
        <v>2.2847222222222224E-2</v>
      </c>
      <c r="F816" s="43">
        <v>16.2</v>
      </c>
      <c r="G816" s="41">
        <v>7</v>
      </c>
      <c r="H816" s="97">
        <v>5.7615740741312038E-2</v>
      </c>
      <c r="I816" s="98" t="s">
        <v>1063</v>
      </c>
      <c r="J816" s="99">
        <v>82.966666666666669</v>
      </c>
      <c r="K816" s="112">
        <v>40579.561805555553</v>
      </c>
      <c r="L816" s="114">
        <v>80.599999999999994</v>
      </c>
      <c r="M816" s="101">
        <v>40579.578472222223</v>
      </c>
      <c r="N816" s="102">
        <v>-2</v>
      </c>
      <c r="O816" s="46">
        <v>80.599999999999994</v>
      </c>
      <c r="P816" s="57">
        <v>-2</v>
      </c>
      <c r="Q816" s="50">
        <v>1.3827777777777779</v>
      </c>
      <c r="R816" s="103">
        <v>80.599999999999994</v>
      </c>
      <c r="S816" s="104">
        <v>79.544378050004539</v>
      </c>
      <c r="T816" s="57">
        <v>188.6</v>
      </c>
      <c r="U816" s="105"/>
      <c r="V816" s="57">
        <v>82.6</v>
      </c>
      <c r="W816" s="57">
        <f t="shared" si="281"/>
        <v>3.0556219499954551</v>
      </c>
      <c r="X816" s="86">
        <f t="shared" si="282"/>
        <v>30.1982</v>
      </c>
      <c r="Y816" s="86" t="str">
        <f t="shared" si="283"/>
        <v/>
      </c>
      <c r="Z816" s="44">
        <f t="shared" si="284"/>
        <v>0</v>
      </c>
      <c r="AA816" s="44" t="str">
        <f t="shared" si="285"/>
        <v>o</v>
      </c>
      <c r="AB816" s="89">
        <f t="shared" si="302"/>
        <v>52.401799999999994</v>
      </c>
      <c r="AC816" s="89">
        <f t="shared" si="302"/>
        <v>0.27759999999999985</v>
      </c>
      <c r="AD816" s="44">
        <f t="shared" si="286"/>
        <v>1</v>
      </c>
      <c r="AE816" s="44">
        <v>1.7</v>
      </c>
      <c r="AF816" s="87">
        <f t="shared" si="293"/>
        <v>0</v>
      </c>
      <c r="AG816" s="44">
        <f t="shared" si="294"/>
        <v>0</v>
      </c>
      <c r="AH816" s="90">
        <f t="shared" si="287"/>
        <v>77.544378050004539</v>
      </c>
      <c r="AI816" s="91">
        <f t="shared" si="295"/>
        <v>50.401799999999994</v>
      </c>
      <c r="AJ816" s="82">
        <f t="shared" si="288"/>
        <v>-1.7224000000000002</v>
      </c>
      <c r="AK816" s="271">
        <f t="shared" si="296"/>
        <v>104</v>
      </c>
      <c r="AL816" s="271">
        <f>VLOOKUP(AK816,RevisedCalcs!$AE$65:$AJ$72,2,FALSE)</f>
        <v>75</v>
      </c>
      <c r="AM816" s="92" t="str">
        <f t="shared" si="289"/>
        <v>-10 to 0</v>
      </c>
      <c r="AN816" s="93">
        <f t="shared" si="290"/>
        <v>0</v>
      </c>
      <c r="AO816" s="93" t="str">
        <f t="shared" si="297"/>
        <v>o</v>
      </c>
      <c r="AP816" s="94" t="str">
        <f t="shared" si="291"/>
        <v/>
      </c>
      <c r="AQ816" s="54">
        <v>0</v>
      </c>
      <c r="AR816" s="214">
        <f t="shared" si="292"/>
        <v>0</v>
      </c>
      <c r="AS816" s="214">
        <f t="shared" si="298"/>
        <v>0</v>
      </c>
      <c r="AT816" s="282">
        <f t="shared" si="299"/>
        <v>32.9</v>
      </c>
      <c r="AU816" s="268">
        <f>IF(F816&gt;0,RevisedCalcs!$AB$53*F816,"")</f>
        <v>2.2590778984264928</v>
      </c>
      <c r="AV816" s="268" t="str">
        <f>IF(AU816&lt;&gt;"","",SUMIFS(RevisedCalcs!$AF$6:$BN$6,RevisedCalcs!$AF$4:$BN$4,"&lt;="&amp;AT816)/10^3*VLOOKUP(AK816,RevisedCalcs!$AE$65:$AJ$72,6,FALSE))</f>
        <v/>
      </c>
      <c r="AW816" s="270" t="str">
        <f ca="1">IF(AU816="","",IF(AR816=1,-AU816*OFFSET(RevisedCalcs!$AD$79,0,MATCH(E815*24*60,RevisedCalcs!$AE$80:$AI$80,1)),""))</f>
        <v/>
      </c>
      <c r="AX816" s="268">
        <f t="shared" ca="1" si="300"/>
        <v>2.2590778984264928</v>
      </c>
    </row>
    <row r="817" spans="1:50" x14ac:dyDescent="0.3">
      <c r="A817" s="107" t="s">
        <v>1024</v>
      </c>
      <c r="B817" s="108">
        <v>42</v>
      </c>
      <c r="C817" s="109" t="s">
        <v>311</v>
      </c>
      <c r="D817" s="110">
        <v>40579.974999999999</v>
      </c>
      <c r="E817" s="111">
        <v>4.9027777777777781E-2</v>
      </c>
      <c r="F817" s="43">
        <v>19.399999999999999</v>
      </c>
      <c r="G817" s="41">
        <v>7</v>
      </c>
      <c r="H817" s="97">
        <v>0.39034722222277196</v>
      </c>
      <c r="I817" s="98" t="s">
        <v>1064</v>
      </c>
      <c r="J817" s="99">
        <v>562.1</v>
      </c>
      <c r="K817" s="112">
        <v>40579.974999999999</v>
      </c>
      <c r="L817" s="114">
        <v>5</v>
      </c>
      <c r="M817" s="101">
        <v>40579.995138888888</v>
      </c>
      <c r="N817" s="102">
        <v>-14.1</v>
      </c>
      <c r="O817" s="46">
        <v>5</v>
      </c>
      <c r="P817" s="57">
        <v>-14.1</v>
      </c>
      <c r="Q817" s="50">
        <v>9.3683333333333341</v>
      </c>
      <c r="R817" s="103">
        <v>5</v>
      </c>
      <c r="S817" s="104">
        <v>0.66101559358878781</v>
      </c>
      <c r="T817" s="57">
        <v>186.8</v>
      </c>
      <c r="U817" s="105"/>
      <c r="V817" s="86">
        <v>19.100000000000001</v>
      </c>
      <c r="W817" s="86">
        <f t="shared" si="281"/>
        <v>18.438984406411215</v>
      </c>
      <c r="X817" s="86">
        <f t="shared" si="282"/>
        <v>39.284039999999997</v>
      </c>
      <c r="Y817" s="86" t="str">
        <f t="shared" si="283"/>
        <v/>
      </c>
      <c r="Z817" s="88">
        <f t="shared" si="284"/>
        <v>0</v>
      </c>
      <c r="AA817" s="88" t="str">
        <f t="shared" si="285"/>
        <v>o</v>
      </c>
      <c r="AB817" s="89">
        <f t="shared" si="302"/>
        <v>58.384039999999999</v>
      </c>
      <c r="AC817" s="89">
        <f t="shared" si="302"/>
        <v>3.5397599999999994</v>
      </c>
      <c r="AD817" s="88">
        <f t="shared" si="286"/>
        <v>0</v>
      </c>
      <c r="AE817" s="88">
        <v>1.7</v>
      </c>
      <c r="AF817" s="87">
        <f t="shared" si="293"/>
        <v>0</v>
      </c>
      <c r="AG817" s="88">
        <f t="shared" si="294"/>
        <v>1</v>
      </c>
      <c r="AH817" s="90">
        <f t="shared" si="287"/>
        <v>-13.438984406411212</v>
      </c>
      <c r="AI817" s="91">
        <f t="shared" si="295"/>
        <v>44.284039999999997</v>
      </c>
      <c r="AJ817" s="82">
        <f t="shared" si="288"/>
        <v>-10.56024</v>
      </c>
      <c r="AK817" s="271">
        <f t="shared" si="296"/>
        <v>107</v>
      </c>
      <c r="AL817" s="271">
        <f>VLOOKUP(AK817,RevisedCalcs!$AE$65:$AJ$72,2,FALSE)</f>
        <v>540</v>
      </c>
      <c r="AM817" s="92" t="str">
        <f t="shared" si="289"/>
        <v>-20 to -10</v>
      </c>
      <c r="AN817" s="93">
        <f t="shared" si="290"/>
        <v>0</v>
      </c>
      <c r="AO817" s="93" t="str">
        <f t="shared" si="297"/>
        <v>o</v>
      </c>
      <c r="AP817" s="94" t="str">
        <f t="shared" si="291"/>
        <v/>
      </c>
      <c r="AQ817" s="54">
        <v>0</v>
      </c>
      <c r="AR817" s="214">
        <f t="shared" si="292"/>
        <v>0</v>
      </c>
      <c r="AS817" s="214">
        <f t="shared" si="298"/>
        <v>0</v>
      </c>
      <c r="AT817" s="282">
        <f t="shared" si="299"/>
        <v>70.600000000000009</v>
      </c>
      <c r="AU817" s="268">
        <f>IF(F817&gt;0,RevisedCalcs!$AB$53*F817,"")</f>
        <v>2.7053155079922195</v>
      </c>
      <c r="AV817" s="268" t="str">
        <f>IF(AU817&lt;&gt;"","",SUMIFS(RevisedCalcs!$AF$6:$BN$6,RevisedCalcs!$AF$4:$BN$4,"&lt;="&amp;AT817)/10^3*VLOOKUP(AK817,RevisedCalcs!$AE$65:$AJ$72,6,FALSE))</f>
        <v/>
      </c>
      <c r="AW817" s="270" t="str">
        <f ca="1">IF(AU817="","",IF(AR817=1,-AU817*OFFSET(RevisedCalcs!$AD$79,0,MATCH(E816*24*60,RevisedCalcs!$AE$80:$AI$80,1)),""))</f>
        <v/>
      </c>
      <c r="AX817" s="268">
        <f t="shared" ca="1" si="300"/>
        <v>2.7053155079922195</v>
      </c>
    </row>
    <row r="818" spans="1:50" x14ac:dyDescent="0.3">
      <c r="A818" s="189" t="s">
        <v>1024</v>
      </c>
      <c r="B818" s="211">
        <v>43</v>
      </c>
      <c r="C818" s="191" t="s">
        <v>312</v>
      </c>
      <c r="D818" s="192">
        <v>40591.856944444444</v>
      </c>
      <c r="E818" s="193">
        <v>2.488425925925926E-3</v>
      </c>
      <c r="F818" s="116">
        <v>0</v>
      </c>
      <c r="G818" s="194">
        <v>5</v>
      </c>
      <c r="H818" s="195">
        <v>11.832916666666279</v>
      </c>
      <c r="I818" s="196" t="s">
        <v>1065</v>
      </c>
      <c r="J818" s="197">
        <v>17039.400000000001</v>
      </c>
      <c r="K818" s="198">
        <v>40591.856944444444</v>
      </c>
      <c r="L818" s="212">
        <v>87.8</v>
      </c>
      <c r="M818" s="101">
        <v>40591.870138888888</v>
      </c>
      <c r="N818" s="200">
        <v>6.1</v>
      </c>
      <c r="O818" s="199">
        <v>87.8</v>
      </c>
      <c r="P818" s="201">
        <v>6.1</v>
      </c>
      <c r="Q818" s="202">
        <v>0</v>
      </c>
      <c r="R818" s="203">
        <v>0</v>
      </c>
      <c r="S818" s="204">
        <v>180.70000000000002</v>
      </c>
      <c r="T818" s="201">
        <v>113</v>
      </c>
      <c r="U818" s="105"/>
      <c r="V818" s="57">
        <v>81.7</v>
      </c>
      <c r="W818" s="57">
        <f t="shared" si="281"/>
        <v>99.000000000000014</v>
      </c>
      <c r="X818" s="86">
        <f t="shared" si="282"/>
        <v>33.30284000000001</v>
      </c>
      <c r="Y818" s="86" t="str">
        <f t="shared" si="283"/>
        <v>Y</v>
      </c>
      <c r="Z818" s="44">
        <f t="shared" si="284"/>
        <v>1</v>
      </c>
      <c r="AA818" s="44" t="str">
        <f t="shared" si="285"/>
        <v>+</v>
      </c>
      <c r="AB818" s="89">
        <f t="shared" si="302"/>
        <v>48.397159999999992</v>
      </c>
      <c r="AC818" s="89">
        <f t="shared" si="302"/>
        <v>-1.906159999999999</v>
      </c>
      <c r="AD818" s="44">
        <f t="shared" si="286"/>
        <v>1</v>
      </c>
      <c r="AE818" s="44">
        <v>1.7</v>
      </c>
      <c r="AF818" s="87">
        <f t="shared" si="293"/>
        <v>0</v>
      </c>
      <c r="AG818" s="44">
        <f t="shared" si="294"/>
        <v>0</v>
      </c>
      <c r="AH818" s="90">
        <f t="shared" si="287"/>
        <v>186.8</v>
      </c>
      <c r="AI818" s="91">
        <f t="shared" si="295"/>
        <v>54.497159999999994</v>
      </c>
      <c r="AJ818" s="82">
        <f t="shared" si="288"/>
        <v>4.1938400000000007</v>
      </c>
      <c r="AK818" s="271">
        <f t="shared" si="296"/>
        <v>108</v>
      </c>
      <c r="AL818" s="271">
        <f>VLOOKUP(AK818,RevisedCalcs!$AE$65:$AJ$72,2,FALSE)</f>
        <v>720</v>
      </c>
      <c r="AM818" s="92" t="str">
        <f t="shared" si="289"/>
        <v>0 to 10</v>
      </c>
      <c r="AN818" s="93">
        <f t="shared" si="290"/>
        <v>1</v>
      </c>
      <c r="AO818" s="93" t="str">
        <f t="shared" si="297"/>
        <v>+</v>
      </c>
      <c r="AP818" s="94" t="str">
        <f t="shared" si="291"/>
        <v/>
      </c>
      <c r="AQ818" s="224">
        <v>1</v>
      </c>
      <c r="AR818" s="214">
        <f t="shared" si="292"/>
        <v>0</v>
      </c>
      <c r="AS818" s="214">
        <f t="shared" si="298"/>
        <v>1</v>
      </c>
      <c r="AT818" s="282">
        <f t="shared" si="299"/>
        <v>3.5833333333333335</v>
      </c>
      <c r="AU818" s="268" t="str">
        <f>IF(F818&gt;0,RevisedCalcs!$AB$53*F818,"")</f>
        <v/>
      </c>
      <c r="AV818" s="268">
        <f>IF(AU818&lt;&gt;"","",SUMIFS(RevisedCalcs!$AF$6:$BN$6,RevisedCalcs!$AF$4:$BN$4,"&lt;="&amp;AT818)/10^3*VLOOKUP(AK818,RevisedCalcs!$AE$65:$AJ$72,6,FALSE))</f>
        <v>0.39825268062858288</v>
      </c>
      <c r="AW818" s="270" t="str">
        <f ca="1">IF(AU818="","",IF(AR818=1,-AU818*OFFSET(RevisedCalcs!$AD$79,0,MATCH(E817*24*60,RevisedCalcs!$AE$80:$AI$80,1)),""))</f>
        <v/>
      </c>
      <c r="AX818" s="268">
        <f t="shared" ca="1" si="300"/>
        <v>0.39825268062858288</v>
      </c>
    </row>
    <row r="819" spans="1:50" x14ac:dyDescent="0.3">
      <c r="A819" s="107" t="s">
        <v>1024</v>
      </c>
      <c r="B819" s="108">
        <v>44</v>
      </c>
      <c r="C819" s="109" t="s">
        <v>314</v>
      </c>
      <c r="D819" s="110">
        <v>40592.853472222225</v>
      </c>
      <c r="E819" s="111">
        <v>1.0046296296296296E-2</v>
      </c>
      <c r="F819" s="43">
        <v>3.4</v>
      </c>
      <c r="G819" s="41">
        <v>6</v>
      </c>
      <c r="H819" s="97">
        <v>0.99403935185546288</v>
      </c>
      <c r="I819" s="98" t="s">
        <v>1066</v>
      </c>
      <c r="J819" s="99">
        <v>1431.4166666666667</v>
      </c>
      <c r="K819" s="112">
        <v>40592.853472222225</v>
      </c>
      <c r="L819" s="114">
        <v>93.2</v>
      </c>
      <c r="M819" s="101">
        <v>40592.870138888888</v>
      </c>
      <c r="N819" s="102">
        <v>-7.6</v>
      </c>
      <c r="O819" s="46">
        <v>93.2</v>
      </c>
      <c r="P819" s="57">
        <v>-7.6</v>
      </c>
      <c r="Q819" s="50">
        <v>23.856944444444444</v>
      </c>
      <c r="R819" s="103">
        <v>93.2</v>
      </c>
      <c r="S819" s="104">
        <v>5.6102856973438975E-5</v>
      </c>
      <c r="T819" s="57">
        <v>183.2</v>
      </c>
      <c r="U819" s="105"/>
      <c r="V819" s="86">
        <v>100.8</v>
      </c>
      <c r="W819" s="86">
        <f t="shared" si="281"/>
        <v>100.79994389714302</v>
      </c>
      <c r="X819" s="86">
        <f t="shared" si="282"/>
        <v>45.629559999999998</v>
      </c>
      <c r="Y819" s="86" t="str">
        <f t="shared" si="283"/>
        <v>Y</v>
      </c>
      <c r="Z819" s="88">
        <f t="shared" si="284"/>
        <v>1</v>
      </c>
      <c r="AA819" s="88" t="str">
        <f t="shared" si="285"/>
        <v>+</v>
      </c>
      <c r="AB819" s="89">
        <f t="shared" si="302"/>
        <v>55.170439999999999</v>
      </c>
      <c r="AC819" s="89">
        <f t="shared" si="302"/>
        <v>1.7873599999999996</v>
      </c>
      <c r="AD819" s="88">
        <f t="shared" si="286"/>
        <v>1</v>
      </c>
      <c r="AE819" s="88">
        <v>1.7</v>
      </c>
      <c r="AF819" s="87">
        <f t="shared" si="293"/>
        <v>1</v>
      </c>
      <c r="AG819" s="88">
        <f t="shared" si="294"/>
        <v>1</v>
      </c>
      <c r="AH819" s="90">
        <f t="shared" si="287"/>
        <v>-7.5999438971430262</v>
      </c>
      <c r="AI819" s="91">
        <f t="shared" si="295"/>
        <v>47.570439999999998</v>
      </c>
      <c r="AJ819" s="82">
        <f t="shared" si="288"/>
        <v>-5.81264</v>
      </c>
      <c r="AK819" s="271">
        <f t="shared" si="296"/>
        <v>108</v>
      </c>
      <c r="AL819" s="271">
        <f>VLOOKUP(AK819,RevisedCalcs!$AE$65:$AJ$72,2,FALSE)</f>
        <v>720</v>
      </c>
      <c r="AM819" s="92" t="str">
        <f t="shared" si="289"/>
        <v>-10 to 0</v>
      </c>
      <c r="AN819" s="93">
        <f t="shared" si="290"/>
        <v>1</v>
      </c>
      <c r="AO819" s="93" t="str">
        <f t="shared" si="297"/>
        <v>+</v>
      </c>
      <c r="AP819" s="94" t="str">
        <f t="shared" si="291"/>
        <v/>
      </c>
      <c r="AQ819" s="54">
        <v>0</v>
      </c>
      <c r="AR819" s="214">
        <f t="shared" si="292"/>
        <v>0</v>
      </c>
      <c r="AS819" s="214">
        <f t="shared" si="298"/>
        <v>0</v>
      </c>
      <c r="AT819" s="282">
        <f t="shared" si="299"/>
        <v>14.466666666666667</v>
      </c>
      <c r="AU819" s="268">
        <f>IF(F819&gt;0,RevisedCalcs!$AB$53*F819,"")</f>
        <v>0.47412746016358487</v>
      </c>
      <c r="AV819" s="268" t="str">
        <f>IF(AU819&lt;&gt;"","",SUMIFS(RevisedCalcs!$AF$6:$BN$6,RevisedCalcs!$AF$4:$BN$4,"&lt;="&amp;AT819)/10^3*VLOOKUP(AK819,RevisedCalcs!$AE$65:$AJ$72,6,FALSE))</f>
        <v/>
      </c>
      <c r="AW819" s="270" t="str">
        <f ca="1">IF(AU819="","",IF(AR819=1,-AU819*OFFSET(RevisedCalcs!$AD$79,0,MATCH(E818*24*60,RevisedCalcs!$AE$80:$AI$80,1)),""))</f>
        <v/>
      </c>
      <c r="AX819" s="268">
        <f t="shared" ca="1" si="300"/>
        <v>0.47412746016358487</v>
      </c>
    </row>
    <row r="820" spans="1:50" x14ac:dyDescent="0.3">
      <c r="A820" s="107" t="s">
        <v>1024</v>
      </c>
      <c r="B820" s="115">
        <v>45</v>
      </c>
      <c r="C820" s="109" t="s">
        <v>539</v>
      </c>
      <c r="D820" s="110">
        <v>40592.972916666666</v>
      </c>
      <c r="E820" s="111">
        <v>5.8796296296296296E-3</v>
      </c>
      <c r="F820" s="43">
        <v>2.9</v>
      </c>
      <c r="G820" s="41">
        <v>6</v>
      </c>
      <c r="H820" s="97">
        <v>0.10939814814628335</v>
      </c>
      <c r="I820" s="98" t="s">
        <v>1067</v>
      </c>
      <c r="J820" s="99">
        <v>157.53333333333333</v>
      </c>
      <c r="K820" s="112">
        <v>40592.972916666666</v>
      </c>
      <c r="L820" s="114">
        <v>48.2</v>
      </c>
      <c r="M820" s="101">
        <v>40592.953472222223</v>
      </c>
      <c r="N820" s="102">
        <v>-13</v>
      </c>
      <c r="O820" s="46">
        <v>48.2</v>
      </c>
      <c r="P820" s="57">
        <v>-13</v>
      </c>
      <c r="Q820" s="50">
        <v>2.6255555555555556</v>
      </c>
      <c r="R820" s="103">
        <v>48.2</v>
      </c>
      <c r="S820" s="104">
        <v>39.427232957418148</v>
      </c>
      <c r="T820" s="57">
        <v>170.6</v>
      </c>
      <c r="U820" s="105"/>
      <c r="V820" s="57">
        <v>61.2</v>
      </c>
      <c r="W820" s="57">
        <f t="shared" si="281"/>
        <v>21.772767042581854</v>
      </c>
      <c r="X820" s="86">
        <f t="shared" si="282"/>
        <v>3.359800000000007</v>
      </c>
      <c r="Y820" s="86" t="str">
        <f t="shared" si="283"/>
        <v/>
      </c>
      <c r="Z820" s="44">
        <f t="shared" si="284"/>
        <v>1</v>
      </c>
      <c r="AA820" s="44" t="str">
        <f t="shared" si="285"/>
        <v>+</v>
      </c>
      <c r="AB820" s="89">
        <f t="shared" si="302"/>
        <v>57.840199999999996</v>
      </c>
      <c r="AC820" s="89">
        <f t="shared" si="302"/>
        <v>3.2431999999999999</v>
      </c>
      <c r="AD820" s="44">
        <f t="shared" si="286"/>
        <v>1</v>
      </c>
      <c r="AE820" s="44">
        <v>1.7</v>
      </c>
      <c r="AF820" s="87">
        <f t="shared" si="293"/>
        <v>1</v>
      </c>
      <c r="AG820" s="44">
        <f t="shared" si="294"/>
        <v>0</v>
      </c>
      <c r="AH820" s="90">
        <f t="shared" si="287"/>
        <v>26.427232957418148</v>
      </c>
      <c r="AI820" s="91">
        <f t="shared" si="295"/>
        <v>44.840199999999996</v>
      </c>
      <c r="AJ820" s="82">
        <f t="shared" si="288"/>
        <v>-9.7568000000000001</v>
      </c>
      <c r="AK820" s="271">
        <f t="shared" si="296"/>
        <v>106</v>
      </c>
      <c r="AL820" s="271">
        <f>VLOOKUP(AK820,RevisedCalcs!$AE$65:$AJ$72,2,FALSE)</f>
        <v>240</v>
      </c>
      <c r="AM820" s="92" t="str">
        <f t="shared" si="289"/>
        <v>-20 to -10</v>
      </c>
      <c r="AN820" s="93">
        <f t="shared" si="290"/>
        <v>1</v>
      </c>
      <c r="AO820" s="93" t="str">
        <f t="shared" si="297"/>
        <v>+</v>
      </c>
      <c r="AP820" s="94" t="str">
        <f t="shared" si="291"/>
        <v/>
      </c>
      <c r="AQ820" s="54">
        <v>0</v>
      </c>
      <c r="AR820" s="214">
        <f t="shared" si="292"/>
        <v>0</v>
      </c>
      <c r="AS820" s="214">
        <f t="shared" si="298"/>
        <v>0</v>
      </c>
      <c r="AT820" s="282">
        <f t="shared" si="299"/>
        <v>8.4666666666666668</v>
      </c>
      <c r="AU820" s="268">
        <f>IF(F820&gt;0,RevisedCalcs!$AB$53*F820,"")</f>
        <v>0.40440283366894003</v>
      </c>
      <c r="AV820" s="268" t="str">
        <f>IF(AU820&lt;&gt;"","",SUMIFS(RevisedCalcs!$AF$6:$BN$6,RevisedCalcs!$AF$4:$BN$4,"&lt;="&amp;AT820)/10^3*VLOOKUP(AK820,RevisedCalcs!$AE$65:$AJ$72,6,FALSE))</f>
        <v/>
      </c>
      <c r="AW820" s="270" t="str">
        <f ca="1">IF(AU820="","",IF(AR820=1,-AU820*OFFSET(RevisedCalcs!$AD$79,0,MATCH(E819*24*60,RevisedCalcs!$AE$80:$AI$80,1)),""))</f>
        <v/>
      </c>
      <c r="AX820" s="268">
        <f t="shared" ca="1" si="300"/>
        <v>0.40440283366894003</v>
      </c>
    </row>
    <row r="821" spans="1:50" x14ac:dyDescent="0.3">
      <c r="A821" s="107" t="s">
        <v>1024</v>
      </c>
      <c r="B821" s="108">
        <v>46</v>
      </c>
      <c r="C821" s="109" t="s">
        <v>541</v>
      </c>
      <c r="D821" s="110">
        <v>40592.993055555555</v>
      </c>
      <c r="E821" s="111">
        <v>3.7384259259259263E-3</v>
      </c>
      <c r="F821" s="43">
        <v>1.7</v>
      </c>
      <c r="G821" s="41">
        <v>6</v>
      </c>
      <c r="H821" s="97">
        <v>1.4259259260143153E-2</v>
      </c>
      <c r="I821" s="98" t="s">
        <v>1068</v>
      </c>
      <c r="J821" s="99">
        <v>20.533333333333335</v>
      </c>
      <c r="K821" s="112">
        <v>40592.993055555555</v>
      </c>
      <c r="L821" s="114">
        <v>127.4</v>
      </c>
      <c r="M821" s="101">
        <v>40592.995138888888</v>
      </c>
      <c r="N821" s="102">
        <v>-16.100000000000001</v>
      </c>
      <c r="O821" s="46">
        <v>127.4</v>
      </c>
      <c r="P821" s="57">
        <v>-16.100000000000001</v>
      </c>
      <c r="Q821" s="50">
        <v>0.34222222222222226</v>
      </c>
      <c r="R821" s="103">
        <v>127.4</v>
      </c>
      <c r="S821" s="104">
        <v>151.46353162299104</v>
      </c>
      <c r="T821" s="57">
        <v>174.2</v>
      </c>
      <c r="U821" s="105"/>
      <c r="V821" s="57">
        <v>143.5</v>
      </c>
      <c r="W821" s="57">
        <f t="shared" si="281"/>
        <v>7.9635316229910416</v>
      </c>
      <c r="X821" s="86">
        <f t="shared" si="282"/>
        <v>84.127160000000003</v>
      </c>
      <c r="Y821" s="86" t="str">
        <f t="shared" si="283"/>
        <v/>
      </c>
      <c r="Z821" s="44">
        <f t="shared" si="284"/>
        <v>0</v>
      </c>
      <c r="AA821" s="44" t="str">
        <f t="shared" si="285"/>
        <v>o</v>
      </c>
      <c r="AB821" s="89">
        <f t="shared" si="302"/>
        <v>59.372839999999997</v>
      </c>
      <c r="AC821" s="89">
        <f t="shared" si="302"/>
        <v>4.0789600000000004</v>
      </c>
      <c r="AD821" s="44">
        <f t="shared" si="286"/>
        <v>1</v>
      </c>
      <c r="AE821" s="44">
        <v>1.7</v>
      </c>
      <c r="AF821" s="87">
        <f t="shared" si="293"/>
        <v>0</v>
      </c>
      <c r="AG821" s="44">
        <f t="shared" si="294"/>
        <v>0</v>
      </c>
      <c r="AH821" s="90">
        <f t="shared" si="287"/>
        <v>135.36353162299105</v>
      </c>
      <c r="AI821" s="91">
        <f t="shared" si="295"/>
        <v>43.272839999999995</v>
      </c>
      <c r="AJ821" s="82">
        <f t="shared" si="288"/>
        <v>-12.021040000000001</v>
      </c>
      <c r="AK821" s="271">
        <f t="shared" si="296"/>
        <v>102</v>
      </c>
      <c r="AL821" s="271">
        <f>VLOOKUP(AK821,RevisedCalcs!$AE$65:$AJ$72,2,FALSE)</f>
        <v>18</v>
      </c>
      <c r="AM821" s="92" t="str">
        <f t="shared" si="289"/>
        <v>-20 to -10</v>
      </c>
      <c r="AN821" s="93">
        <f t="shared" si="290"/>
        <v>0</v>
      </c>
      <c r="AO821" s="93" t="str">
        <f t="shared" si="297"/>
        <v>o</v>
      </c>
      <c r="AP821" s="94" t="str">
        <f t="shared" si="291"/>
        <v/>
      </c>
      <c r="AQ821" s="54">
        <v>0</v>
      </c>
      <c r="AR821" s="214">
        <f t="shared" si="292"/>
        <v>0</v>
      </c>
      <c r="AS821" s="214">
        <f t="shared" si="298"/>
        <v>0</v>
      </c>
      <c r="AT821" s="282">
        <f t="shared" si="299"/>
        <v>5.3833333333333337</v>
      </c>
      <c r="AU821" s="268">
        <f>IF(F821&gt;0,RevisedCalcs!$AB$53*F821,"")</f>
        <v>0.23706373008179243</v>
      </c>
      <c r="AV821" s="268" t="str">
        <f>IF(AU821&lt;&gt;"","",SUMIFS(RevisedCalcs!$AF$6:$BN$6,RevisedCalcs!$AF$4:$BN$4,"&lt;="&amp;AT821)/10^3*VLOOKUP(AK821,RevisedCalcs!$AE$65:$AJ$72,6,FALSE))</f>
        <v/>
      </c>
      <c r="AW821" s="270" t="str">
        <f ca="1">IF(AU821="","",IF(AR821=1,-AU821*OFFSET(RevisedCalcs!$AD$79,0,MATCH(E820*24*60,RevisedCalcs!$AE$80:$AI$80,1)),""))</f>
        <v/>
      </c>
      <c r="AX821" s="268">
        <f t="shared" ca="1" si="300"/>
        <v>0.23706373008179243</v>
      </c>
    </row>
    <row r="822" spans="1:50" x14ac:dyDescent="0.3">
      <c r="A822" s="107" t="s">
        <v>1024</v>
      </c>
      <c r="B822" s="115">
        <v>47</v>
      </c>
      <c r="C822" s="109" t="s">
        <v>93</v>
      </c>
      <c r="D822" s="110">
        <v>40594.762499999997</v>
      </c>
      <c r="E822" s="111">
        <v>3.3796296296296297E-2</v>
      </c>
      <c r="F822" s="43">
        <v>18.7</v>
      </c>
      <c r="G822" s="41">
        <v>1</v>
      </c>
      <c r="H822" s="97">
        <v>1.7657060185156297</v>
      </c>
      <c r="I822" s="98" t="s">
        <v>1069</v>
      </c>
      <c r="J822" s="99">
        <v>2542.6166666666668</v>
      </c>
      <c r="K822" s="112">
        <v>40594.762499999997</v>
      </c>
      <c r="L822" s="114">
        <v>78.8</v>
      </c>
      <c r="M822" s="101">
        <v>40594.753472222219</v>
      </c>
      <c r="N822" s="102">
        <v>1.4</v>
      </c>
      <c r="O822" s="46">
        <v>78.8</v>
      </c>
      <c r="P822" s="57">
        <v>1.4</v>
      </c>
      <c r="Q822" s="50">
        <v>42.376944444444447</v>
      </c>
      <c r="R822" s="103">
        <v>78.8</v>
      </c>
      <c r="S822" s="104">
        <v>9.7590446834772138E-10</v>
      </c>
      <c r="T822" s="57">
        <v>183.2</v>
      </c>
      <c r="U822" s="105"/>
      <c r="V822" s="86">
        <v>77.399999999999991</v>
      </c>
      <c r="W822" s="86">
        <f t="shared" si="281"/>
        <v>77.399999999024089</v>
      </c>
      <c r="X822" s="86">
        <f t="shared" si="282"/>
        <v>26.679159999999996</v>
      </c>
      <c r="Y822" s="86" t="str">
        <f t="shared" si="283"/>
        <v>Y</v>
      </c>
      <c r="Z822" s="88">
        <f t="shared" si="284"/>
        <v>1</v>
      </c>
      <c r="AA822" s="88" t="str">
        <f t="shared" si="285"/>
        <v>+</v>
      </c>
      <c r="AB822" s="89">
        <f t="shared" si="302"/>
        <v>50.720839999999995</v>
      </c>
      <c r="AC822" s="89">
        <f t="shared" si="302"/>
        <v>-0.63904000000000005</v>
      </c>
      <c r="AD822" s="88">
        <f t="shared" si="286"/>
        <v>1</v>
      </c>
      <c r="AE822" s="88">
        <v>1.7</v>
      </c>
      <c r="AF822" s="87">
        <f t="shared" si="293"/>
        <v>1</v>
      </c>
      <c r="AG822" s="88">
        <f t="shared" si="294"/>
        <v>1</v>
      </c>
      <c r="AH822" s="90">
        <f t="shared" si="287"/>
        <v>1.4000000009759044</v>
      </c>
      <c r="AI822" s="91">
        <f t="shared" si="295"/>
        <v>52.120839999999994</v>
      </c>
      <c r="AJ822" s="82">
        <f t="shared" si="288"/>
        <v>0.76095999999999986</v>
      </c>
      <c r="AK822" s="271">
        <f t="shared" si="296"/>
        <v>108</v>
      </c>
      <c r="AL822" s="271">
        <f>VLOOKUP(AK822,RevisedCalcs!$AE$65:$AJ$72,2,FALSE)</f>
        <v>720</v>
      </c>
      <c r="AM822" s="92" t="str">
        <f t="shared" si="289"/>
        <v>0 to 10</v>
      </c>
      <c r="AN822" s="93">
        <f t="shared" si="290"/>
        <v>1</v>
      </c>
      <c r="AO822" s="93" t="str">
        <f t="shared" si="297"/>
        <v>+</v>
      </c>
      <c r="AP822" s="94" t="str">
        <f t="shared" si="291"/>
        <v/>
      </c>
      <c r="AQ822" s="54">
        <v>0</v>
      </c>
      <c r="AR822" s="214">
        <f t="shared" si="292"/>
        <v>0</v>
      </c>
      <c r="AS822" s="214">
        <f t="shared" si="298"/>
        <v>0</v>
      </c>
      <c r="AT822" s="282">
        <f t="shared" si="299"/>
        <v>48.666666666666664</v>
      </c>
      <c r="AU822" s="268">
        <f>IF(F822&gt;0,RevisedCalcs!$AB$53*F822,"")</f>
        <v>2.6077010308997166</v>
      </c>
      <c r="AV822" s="268" t="str">
        <f>IF(AU822&lt;&gt;"","",SUMIFS(RevisedCalcs!$AF$6:$BN$6,RevisedCalcs!$AF$4:$BN$4,"&lt;="&amp;AT822)/10^3*VLOOKUP(AK822,RevisedCalcs!$AE$65:$AJ$72,6,FALSE))</f>
        <v/>
      </c>
      <c r="AW822" s="270" t="str">
        <f ca="1">IF(AU822="","",IF(AR822=1,-AU822*OFFSET(RevisedCalcs!$AD$79,0,MATCH(E821*24*60,RevisedCalcs!$AE$80:$AI$80,1)),""))</f>
        <v/>
      </c>
      <c r="AX822" s="268">
        <f t="shared" ca="1" si="300"/>
        <v>2.6077010308997166</v>
      </c>
    </row>
    <row r="823" spans="1:50" x14ac:dyDescent="0.3">
      <c r="A823" s="107" t="s">
        <v>1024</v>
      </c>
      <c r="B823" s="108">
        <v>48</v>
      </c>
      <c r="C823" s="109" t="s">
        <v>95</v>
      </c>
      <c r="D823" s="110">
        <v>40594.880555555559</v>
      </c>
      <c r="E823" s="111">
        <v>2.2141203703703705E-2</v>
      </c>
      <c r="F823" s="43">
        <v>19.399999999999999</v>
      </c>
      <c r="G823" s="41">
        <v>1</v>
      </c>
      <c r="H823" s="97">
        <v>8.4259259267128073E-2</v>
      </c>
      <c r="I823" s="98" t="s">
        <v>1070</v>
      </c>
      <c r="J823" s="99">
        <v>121.33333333333333</v>
      </c>
      <c r="K823" s="112">
        <v>40594.880555555559</v>
      </c>
      <c r="L823" s="114">
        <v>68</v>
      </c>
      <c r="M823" s="101">
        <v>40594.878472222219</v>
      </c>
      <c r="N823" s="102">
        <v>3.2</v>
      </c>
      <c r="O823" s="46">
        <v>68</v>
      </c>
      <c r="P823" s="57">
        <v>3.2</v>
      </c>
      <c r="Q823" s="50">
        <v>2.0222222222222221</v>
      </c>
      <c r="R823" s="103">
        <v>68</v>
      </c>
      <c r="S823" s="104">
        <v>52.301351412664438</v>
      </c>
      <c r="T823" s="57">
        <v>183.2</v>
      </c>
      <c r="U823" s="105"/>
      <c r="V823" s="57">
        <v>64.8</v>
      </c>
      <c r="W823" s="57">
        <f t="shared" si="281"/>
        <v>12.498648587335559</v>
      </c>
      <c r="X823" s="86">
        <f t="shared" si="282"/>
        <v>14.969080000000005</v>
      </c>
      <c r="Y823" s="86" t="str">
        <f t="shared" si="283"/>
        <v/>
      </c>
      <c r="Z823" s="44">
        <f t="shared" si="284"/>
        <v>0</v>
      </c>
      <c r="AA823" s="44" t="str">
        <f t="shared" si="285"/>
        <v>o</v>
      </c>
      <c r="AB823" s="89">
        <f t="shared" si="302"/>
        <v>49.830919999999992</v>
      </c>
      <c r="AC823" s="89">
        <f t="shared" si="302"/>
        <v>-1.12432</v>
      </c>
      <c r="AD823" s="44">
        <f t="shared" si="286"/>
        <v>1</v>
      </c>
      <c r="AE823" s="44">
        <v>1.7</v>
      </c>
      <c r="AF823" s="87">
        <f t="shared" si="293"/>
        <v>0</v>
      </c>
      <c r="AG823" s="44">
        <f t="shared" si="294"/>
        <v>0</v>
      </c>
      <c r="AH823" s="90">
        <f t="shared" si="287"/>
        <v>55.501351412664441</v>
      </c>
      <c r="AI823" s="91">
        <f t="shared" si="295"/>
        <v>53.030919999999995</v>
      </c>
      <c r="AJ823" s="82">
        <f t="shared" si="288"/>
        <v>2.0756800000000002</v>
      </c>
      <c r="AK823" s="271">
        <f t="shared" si="296"/>
        <v>106</v>
      </c>
      <c r="AL823" s="271">
        <f>VLOOKUP(AK823,RevisedCalcs!$AE$65:$AJ$72,2,FALSE)</f>
        <v>240</v>
      </c>
      <c r="AM823" s="92" t="str">
        <f t="shared" si="289"/>
        <v>0 to 10</v>
      </c>
      <c r="AN823" s="93">
        <f t="shared" si="290"/>
        <v>0</v>
      </c>
      <c r="AO823" s="93" t="str">
        <f t="shared" si="297"/>
        <v>o</v>
      </c>
      <c r="AP823" s="94" t="str">
        <f t="shared" si="291"/>
        <v/>
      </c>
      <c r="AQ823" s="54">
        <v>0</v>
      </c>
      <c r="AR823" s="214">
        <f t="shared" si="292"/>
        <v>0</v>
      </c>
      <c r="AS823" s="214">
        <f t="shared" si="298"/>
        <v>0</v>
      </c>
      <c r="AT823" s="282">
        <f t="shared" si="299"/>
        <v>31.883333333333333</v>
      </c>
      <c r="AU823" s="268">
        <f>IF(F823&gt;0,RevisedCalcs!$AB$53*F823,"")</f>
        <v>2.7053155079922195</v>
      </c>
      <c r="AV823" s="268" t="str">
        <f>IF(AU823&lt;&gt;"","",SUMIFS(RevisedCalcs!$AF$6:$BN$6,RevisedCalcs!$AF$4:$BN$4,"&lt;="&amp;AT823)/10^3*VLOOKUP(AK823,RevisedCalcs!$AE$65:$AJ$72,6,FALSE))</f>
        <v/>
      </c>
      <c r="AW823" s="270" t="str">
        <f ca="1">IF(AU823="","",IF(AR823=1,-AU823*OFFSET(RevisedCalcs!$AD$79,0,MATCH(E822*24*60,RevisedCalcs!$AE$80:$AI$80,1)),""))</f>
        <v/>
      </c>
      <c r="AX823" s="268">
        <f t="shared" ca="1" si="300"/>
        <v>2.7053155079922195</v>
      </c>
    </row>
    <row r="824" spans="1:50" x14ac:dyDescent="0.3">
      <c r="A824" s="189" t="s">
        <v>1024</v>
      </c>
      <c r="B824" s="211">
        <v>49</v>
      </c>
      <c r="C824" s="191" t="s">
        <v>97</v>
      </c>
      <c r="D824" s="192">
        <v>40595.811111111114</v>
      </c>
      <c r="E824" s="193">
        <v>3.1481481481481482E-3</v>
      </c>
      <c r="F824" s="116">
        <v>0</v>
      </c>
      <c r="G824" s="194">
        <v>2</v>
      </c>
      <c r="H824" s="195">
        <v>0.90841435184847796</v>
      </c>
      <c r="I824" s="196" t="s">
        <v>1071</v>
      </c>
      <c r="J824" s="197">
        <v>1308.1166666666666</v>
      </c>
      <c r="K824" s="198">
        <v>40595.811111111114</v>
      </c>
      <c r="L824" s="212">
        <v>87.8</v>
      </c>
      <c r="M824" s="101">
        <v>40595.828472222223</v>
      </c>
      <c r="N824" s="200">
        <v>3.9</v>
      </c>
      <c r="O824" s="199">
        <v>87.8</v>
      </c>
      <c r="P824" s="201">
        <v>3.9</v>
      </c>
      <c r="Q824" s="202">
        <v>21.801944444444441</v>
      </c>
      <c r="R824" s="203">
        <v>87.8</v>
      </c>
      <c r="S824" s="204">
        <v>2.9287194949745299E-4</v>
      </c>
      <c r="T824" s="201">
        <v>118.4</v>
      </c>
      <c r="U824" s="105"/>
      <c r="V824" s="86">
        <v>83.899999999999991</v>
      </c>
      <c r="W824" s="86">
        <f t="shared" si="281"/>
        <v>83.899707128050494</v>
      </c>
      <c r="X824" s="86">
        <f t="shared" si="282"/>
        <v>34.415159999999993</v>
      </c>
      <c r="Y824" s="86" t="str">
        <f t="shared" si="283"/>
        <v>Y</v>
      </c>
      <c r="Z824" s="88">
        <f t="shared" si="284"/>
        <v>1</v>
      </c>
      <c r="AA824" s="88" t="str">
        <f t="shared" si="285"/>
        <v>+</v>
      </c>
      <c r="AB824" s="89">
        <f t="shared" si="302"/>
        <v>49.484839999999998</v>
      </c>
      <c r="AC824" s="89">
        <f t="shared" si="302"/>
        <v>-1.31304</v>
      </c>
      <c r="AD824" s="88">
        <f t="shared" si="286"/>
        <v>1</v>
      </c>
      <c r="AE824" s="88">
        <v>1.7</v>
      </c>
      <c r="AF824" s="87">
        <f t="shared" si="293"/>
        <v>1</v>
      </c>
      <c r="AG824" s="88">
        <f t="shared" si="294"/>
        <v>1</v>
      </c>
      <c r="AH824" s="90">
        <f t="shared" si="287"/>
        <v>3.9002928719494974</v>
      </c>
      <c r="AI824" s="91">
        <f t="shared" si="295"/>
        <v>53.384839999999997</v>
      </c>
      <c r="AJ824" s="82">
        <f t="shared" si="288"/>
        <v>2.5869599999999999</v>
      </c>
      <c r="AK824" s="271">
        <f t="shared" si="296"/>
        <v>108</v>
      </c>
      <c r="AL824" s="271">
        <f>VLOOKUP(AK824,RevisedCalcs!$AE$65:$AJ$72,2,FALSE)</f>
        <v>720</v>
      </c>
      <c r="AM824" s="92" t="str">
        <f t="shared" si="289"/>
        <v>0 to 10</v>
      </c>
      <c r="AN824" s="93">
        <f t="shared" si="290"/>
        <v>1</v>
      </c>
      <c r="AO824" s="93" t="str">
        <f t="shared" si="297"/>
        <v>+</v>
      </c>
      <c r="AP824" s="94" t="str">
        <f t="shared" si="291"/>
        <v/>
      </c>
      <c r="AQ824" s="224">
        <v>1</v>
      </c>
      <c r="AR824" s="214">
        <f t="shared" si="292"/>
        <v>0</v>
      </c>
      <c r="AS824" s="214">
        <f t="shared" si="298"/>
        <v>1</v>
      </c>
      <c r="AT824" s="282">
        <f t="shared" si="299"/>
        <v>4.5333333333333332</v>
      </c>
      <c r="AU824" s="268" t="str">
        <f>IF(F824&gt;0,RevisedCalcs!$AB$53*F824,"")</f>
        <v/>
      </c>
      <c r="AV824" s="268">
        <f>IF(AU824&lt;&gt;"","",SUMIFS(RevisedCalcs!$AF$6:$BN$6,RevisedCalcs!$AF$4:$BN$4,"&lt;="&amp;AT824)/10^3*VLOOKUP(AK824,RevisedCalcs!$AE$65:$AJ$72,6,FALSE))</f>
        <v>0.44058238678399081</v>
      </c>
      <c r="AW824" s="270" t="str">
        <f ca="1">IF(AU824="","",IF(AR824=1,-AU824*OFFSET(RevisedCalcs!$AD$79,0,MATCH(E823*24*60,RevisedCalcs!$AE$80:$AI$80,1)),""))</f>
        <v/>
      </c>
      <c r="AX824" s="268">
        <f t="shared" ca="1" si="300"/>
        <v>0.44058238678399081</v>
      </c>
    </row>
    <row r="825" spans="1:50" x14ac:dyDescent="0.3">
      <c r="A825" s="107" t="s">
        <v>1024</v>
      </c>
      <c r="B825" s="108">
        <v>50</v>
      </c>
      <c r="C825" s="109" t="s">
        <v>99</v>
      </c>
      <c r="D825" s="110">
        <v>40601.969444444447</v>
      </c>
      <c r="E825" s="111">
        <v>6.0416666666666665E-3</v>
      </c>
      <c r="F825" s="43">
        <v>0.2</v>
      </c>
      <c r="G825" s="41">
        <v>1</v>
      </c>
      <c r="H825" s="97">
        <v>6.1551851851836545</v>
      </c>
      <c r="I825" s="98" t="s">
        <v>1072</v>
      </c>
      <c r="J825" s="99">
        <v>8863.4666666666672</v>
      </c>
      <c r="K825" s="112">
        <v>40601.969444444447</v>
      </c>
      <c r="L825" s="114">
        <v>78.8</v>
      </c>
      <c r="M825" s="101">
        <v>40601.953472222223</v>
      </c>
      <c r="N825" s="102">
        <v>-22</v>
      </c>
      <c r="O825" s="46">
        <v>78.8</v>
      </c>
      <c r="P825" s="57">
        <v>-22</v>
      </c>
      <c r="Q825" s="50">
        <v>0</v>
      </c>
      <c r="R825" s="103">
        <v>0</v>
      </c>
      <c r="S825" s="104">
        <v>140.4</v>
      </c>
      <c r="T825" s="57">
        <v>140</v>
      </c>
      <c r="U825" s="105"/>
      <c r="V825" s="57">
        <v>100.8</v>
      </c>
      <c r="W825" s="57">
        <f t="shared" si="281"/>
        <v>39.600000000000009</v>
      </c>
      <c r="X825" s="86">
        <f t="shared" si="282"/>
        <v>38.510199999999998</v>
      </c>
      <c r="Y825" s="86" t="str">
        <f t="shared" si="283"/>
        <v>Y</v>
      </c>
      <c r="Z825" s="44">
        <f t="shared" si="284"/>
        <v>1</v>
      </c>
      <c r="AA825" s="44" t="str">
        <f t="shared" si="285"/>
        <v>+</v>
      </c>
      <c r="AB825" s="89">
        <f t="shared" si="302"/>
        <v>62.2898</v>
      </c>
      <c r="AC825" s="89">
        <f t="shared" si="302"/>
        <v>5.6695999999999991</v>
      </c>
      <c r="AD825" s="44">
        <f t="shared" si="286"/>
        <v>1</v>
      </c>
      <c r="AE825" s="44">
        <v>1.7</v>
      </c>
      <c r="AF825" s="87">
        <f t="shared" si="293"/>
        <v>0</v>
      </c>
      <c r="AG825" s="44">
        <f t="shared" si="294"/>
        <v>0</v>
      </c>
      <c r="AH825" s="90">
        <f t="shared" si="287"/>
        <v>118.4</v>
      </c>
      <c r="AI825" s="91">
        <f t="shared" si="295"/>
        <v>40.2898</v>
      </c>
      <c r="AJ825" s="82">
        <f t="shared" si="288"/>
        <v>-16.330400000000001</v>
      </c>
      <c r="AK825" s="271">
        <f t="shared" si="296"/>
        <v>108</v>
      </c>
      <c r="AL825" s="271">
        <f>VLOOKUP(AK825,RevisedCalcs!$AE$65:$AJ$72,2,FALSE)</f>
        <v>720</v>
      </c>
      <c r="AM825" s="92" t="str">
        <f t="shared" si="289"/>
        <v>&lt;-20</v>
      </c>
      <c r="AN825" s="93">
        <f t="shared" si="290"/>
        <v>1</v>
      </c>
      <c r="AO825" s="93" t="str">
        <f t="shared" si="297"/>
        <v>+</v>
      </c>
      <c r="AP825" s="94" t="str">
        <f t="shared" si="291"/>
        <v/>
      </c>
      <c r="AQ825" s="54">
        <v>0</v>
      </c>
      <c r="AR825" s="214">
        <f t="shared" si="292"/>
        <v>0</v>
      </c>
      <c r="AS825" s="214">
        <f t="shared" si="298"/>
        <v>0</v>
      </c>
      <c r="AT825" s="282">
        <f t="shared" si="299"/>
        <v>8.6999999999999993</v>
      </c>
      <c r="AU825" s="268">
        <f>IF(F825&gt;0,RevisedCalcs!$AB$53*F825,"")</f>
        <v>2.7889850597857938E-2</v>
      </c>
      <c r="AV825" s="268" t="str">
        <f>IF(AU825&lt;&gt;"","",SUMIFS(RevisedCalcs!$AF$6:$BN$6,RevisedCalcs!$AF$4:$BN$4,"&lt;="&amp;AT825)/10^3*VLOOKUP(AK825,RevisedCalcs!$AE$65:$AJ$72,6,FALSE))</f>
        <v/>
      </c>
      <c r="AW825" s="270" t="str">
        <f ca="1">IF(AU825="","",IF(AR825=1,-AU825*OFFSET(RevisedCalcs!$AD$79,0,MATCH(E824*24*60,RevisedCalcs!$AE$80:$AI$80,1)),""))</f>
        <v/>
      </c>
      <c r="AX825" s="268">
        <f t="shared" ca="1" si="300"/>
        <v>2.7889850597857938E-2</v>
      </c>
    </row>
    <row r="826" spans="1:50" x14ac:dyDescent="0.3">
      <c r="A826" s="107" t="s">
        <v>1024</v>
      </c>
      <c r="B826" s="115">
        <v>51</v>
      </c>
      <c r="C826" s="109" t="s">
        <v>101</v>
      </c>
      <c r="D826" s="110">
        <v>40602.761111111111</v>
      </c>
      <c r="E826" s="111">
        <v>3.0787037037037037E-3</v>
      </c>
      <c r="F826" s="43">
        <v>0.1</v>
      </c>
      <c r="G826" s="41">
        <v>2</v>
      </c>
      <c r="H826" s="97">
        <v>0.78562499999679858</v>
      </c>
      <c r="I826" s="98" t="s">
        <v>1073</v>
      </c>
      <c r="J826" s="99">
        <v>1131.3</v>
      </c>
      <c r="K826" s="112">
        <v>40602.761111111111</v>
      </c>
      <c r="L826" s="114">
        <v>15.8</v>
      </c>
      <c r="M826" s="101">
        <v>40602.745138888888</v>
      </c>
      <c r="N826" s="102">
        <v>-9</v>
      </c>
      <c r="O826" s="46">
        <v>15.8</v>
      </c>
      <c r="P826" s="57">
        <v>-9</v>
      </c>
      <c r="Q826" s="50">
        <v>18.855</v>
      </c>
      <c r="R826" s="103">
        <v>15.8</v>
      </c>
      <c r="S826" s="104">
        <v>1.4739844320175166E-3</v>
      </c>
      <c r="T826" s="57">
        <v>105.8</v>
      </c>
      <c r="U826" s="105"/>
      <c r="V826" s="86">
        <v>24.8</v>
      </c>
      <c r="W826" s="86">
        <f t="shared" si="281"/>
        <v>24.798526015567983</v>
      </c>
      <c r="X826" s="86">
        <f t="shared" si="282"/>
        <v>31.062599999999993</v>
      </c>
      <c r="Y826" s="86" t="str">
        <f t="shared" si="283"/>
        <v>Y</v>
      </c>
      <c r="Z826" s="88">
        <f t="shared" si="284"/>
        <v>0</v>
      </c>
      <c r="AA826" s="88" t="str">
        <f t="shared" si="285"/>
        <v>o</v>
      </c>
      <c r="AB826" s="89">
        <f t="shared" si="302"/>
        <v>55.862599999999993</v>
      </c>
      <c r="AC826" s="89">
        <f t="shared" si="302"/>
        <v>2.1647999999999996</v>
      </c>
      <c r="AD826" s="88">
        <f t="shared" si="286"/>
        <v>0</v>
      </c>
      <c r="AE826" s="88">
        <v>1.7</v>
      </c>
      <c r="AF826" s="87">
        <f t="shared" si="293"/>
        <v>1</v>
      </c>
      <c r="AG826" s="88">
        <f t="shared" si="294"/>
        <v>1</v>
      </c>
      <c r="AH826" s="90">
        <f t="shared" si="287"/>
        <v>-8.9985260155679825</v>
      </c>
      <c r="AI826" s="91">
        <f t="shared" si="295"/>
        <v>46.862599999999993</v>
      </c>
      <c r="AJ826" s="82">
        <f t="shared" si="288"/>
        <v>-6.8352000000000004</v>
      </c>
      <c r="AK826" s="271">
        <f t="shared" si="296"/>
        <v>108</v>
      </c>
      <c r="AL826" s="271">
        <f>VLOOKUP(AK826,RevisedCalcs!$AE$65:$AJ$72,2,FALSE)</f>
        <v>720</v>
      </c>
      <c r="AM826" s="92" t="str">
        <f t="shared" si="289"/>
        <v>-10 to 0</v>
      </c>
      <c r="AN826" s="93">
        <f t="shared" si="290"/>
        <v>1</v>
      </c>
      <c r="AO826" s="93" t="str">
        <f t="shared" si="297"/>
        <v>+</v>
      </c>
      <c r="AP826" s="94" t="str">
        <f t="shared" si="291"/>
        <v>X</v>
      </c>
      <c r="AQ826" s="54">
        <v>0</v>
      </c>
      <c r="AR826" s="214">
        <f t="shared" si="292"/>
        <v>0</v>
      </c>
      <c r="AS826" s="214">
        <f t="shared" si="298"/>
        <v>0</v>
      </c>
      <c r="AT826" s="282">
        <f t="shared" si="299"/>
        <v>4.4333333333333336</v>
      </c>
      <c r="AU826" s="268">
        <f>IF(F826&gt;0,RevisedCalcs!$AB$53*F826,"")</f>
        <v>1.3944925298928969E-2</v>
      </c>
      <c r="AV826" s="268" t="str">
        <f>IF(AU826&lt;&gt;"","",SUMIFS(RevisedCalcs!$AF$6:$BN$6,RevisedCalcs!$AF$4:$BN$4,"&lt;="&amp;AT826)/10^3*VLOOKUP(AK826,RevisedCalcs!$AE$65:$AJ$72,6,FALSE))</f>
        <v/>
      </c>
      <c r="AW826" s="270" t="str">
        <f ca="1">IF(AU826="","",IF(AR826=1,-AU826*OFFSET(RevisedCalcs!$AD$79,0,MATCH(E825*24*60,RevisedCalcs!$AE$80:$AI$80,1)),""))</f>
        <v/>
      </c>
      <c r="AX826" s="268">
        <f t="shared" ca="1" si="300"/>
        <v>1.3944925298928969E-2</v>
      </c>
    </row>
    <row r="827" spans="1:50" x14ac:dyDescent="0.3">
      <c r="A827" s="107" t="s">
        <v>1024</v>
      </c>
      <c r="B827" s="108">
        <v>52</v>
      </c>
      <c r="C827" s="109" t="s">
        <v>103</v>
      </c>
      <c r="D827" s="110">
        <v>40604.752083333333</v>
      </c>
      <c r="E827" s="111">
        <v>9.7916666666666655E-3</v>
      </c>
      <c r="F827" s="43">
        <v>4.7</v>
      </c>
      <c r="G827" s="41">
        <v>4</v>
      </c>
      <c r="H827" s="97">
        <v>1.9878935185188311</v>
      </c>
      <c r="I827" s="98" t="s">
        <v>1074</v>
      </c>
      <c r="J827" s="99">
        <v>2862.5666666666666</v>
      </c>
      <c r="K827" s="112">
        <v>40604.752083333333</v>
      </c>
      <c r="L827" s="114">
        <v>50</v>
      </c>
      <c r="M827" s="101">
        <v>40604.745138888888</v>
      </c>
      <c r="N827" s="102">
        <v>-0.9</v>
      </c>
      <c r="O827" s="46">
        <v>50</v>
      </c>
      <c r="P827" s="57">
        <v>-0.9</v>
      </c>
      <c r="Q827" s="50">
        <v>47.709444444444443</v>
      </c>
      <c r="R827" s="103">
        <v>50</v>
      </c>
      <c r="S827" s="104">
        <v>2.315370117855764E-11</v>
      </c>
      <c r="T827" s="57">
        <v>176</v>
      </c>
      <c r="U827" s="105"/>
      <c r="V827" s="86">
        <v>50.9</v>
      </c>
      <c r="W827" s="86">
        <f t="shared" si="281"/>
        <v>50.899999999976842</v>
      </c>
      <c r="X827" s="86">
        <f t="shared" si="282"/>
        <v>0.95795999999999992</v>
      </c>
      <c r="Y827" s="86" t="str">
        <f t="shared" si="283"/>
        <v>Y</v>
      </c>
      <c r="Z827" s="88">
        <f t="shared" si="284"/>
        <v>1</v>
      </c>
      <c r="AA827" s="88" t="str">
        <f t="shared" si="285"/>
        <v>+</v>
      </c>
      <c r="AB827" s="89">
        <f t="shared" ref="AB827:AC846" si="303">(AB$3+AB$4*$N827)-$N827</f>
        <v>51.857959999999999</v>
      </c>
      <c r="AC827" s="89">
        <f t="shared" si="303"/>
        <v>-1.8959999999999977E-2</v>
      </c>
      <c r="AD827" s="88">
        <f t="shared" si="286"/>
        <v>1</v>
      </c>
      <c r="AE827" s="88">
        <v>1.7</v>
      </c>
      <c r="AF827" s="87">
        <f t="shared" si="293"/>
        <v>1</v>
      </c>
      <c r="AG827" s="88">
        <f t="shared" si="294"/>
        <v>1</v>
      </c>
      <c r="AH827" s="90">
        <f t="shared" si="287"/>
        <v>-0.89999999997684632</v>
      </c>
      <c r="AI827" s="91">
        <f t="shared" si="295"/>
        <v>50.95796</v>
      </c>
      <c r="AJ827" s="82">
        <f t="shared" si="288"/>
        <v>-0.91896</v>
      </c>
      <c r="AK827" s="271">
        <f t="shared" si="296"/>
        <v>108</v>
      </c>
      <c r="AL827" s="271">
        <f>VLOOKUP(AK827,RevisedCalcs!$AE$65:$AJ$72,2,FALSE)</f>
        <v>720</v>
      </c>
      <c r="AM827" s="92" t="str">
        <f t="shared" si="289"/>
        <v>-10 to 0</v>
      </c>
      <c r="AN827" s="93">
        <f t="shared" si="290"/>
        <v>1</v>
      </c>
      <c r="AO827" s="93" t="str">
        <f t="shared" si="297"/>
        <v>+</v>
      </c>
      <c r="AP827" s="94" t="str">
        <f t="shared" si="291"/>
        <v/>
      </c>
      <c r="AQ827" s="54">
        <v>0</v>
      </c>
      <c r="AR827" s="214">
        <f t="shared" si="292"/>
        <v>0</v>
      </c>
      <c r="AS827" s="214">
        <f t="shared" si="298"/>
        <v>0</v>
      </c>
      <c r="AT827" s="282">
        <f t="shared" si="299"/>
        <v>14.1</v>
      </c>
      <c r="AU827" s="268">
        <f>IF(F827&gt;0,RevisedCalcs!$AB$53*F827,"")</f>
        <v>0.65541148904966151</v>
      </c>
      <c r="AV827" s="268" t="str">
        <f>IF(AU827&lt;&gt;"","",SUMIFS(RevisedCalcs!$AF$6:$BN$6,RevisedCalcs!$AF$4:$BN$4,"&lt;="&amp;AT827)/10^3*VLOOKUP(AK827,RevisedCalcs!$AE$65:$AJ$72,6,FALSE))</f>
        <v/>
      </c>
      <c r="AW827" s="270" t="str">
        <f ca="1">IF(AU827="","",IF(AR827=1,-AU827*OFFSET(RevisedCalcs!$AD$79,0,MATCH(E826*24*60,RevisedCalcs!$AE$80:$AI$80,1)),""))</f>
        <v/>
      </c>
      <c r="AX827" s="268">
        <f t="shared" ca="1" si="300"/>
        <v>0.65541148904966151</v>
      </c>
    </row>
    <row r="828" spans="1:50" x14ac:dyDescent="0.3">
      <c r="A828" s="107" t="s">
        <v>1024</v>
      </c>
      <c r="B828" s="115">
        <v>53</v>
      </c>
      <c r="C828" s="109" t="s">
        <v>105</v>
      </c>
      <c r="D828" s="110">
        <v>40604.830555555556</v>
      </c>
      <c r="E828" s="111">
        <v>7.5347222222222213E-3</v>
      </c>
      <c r="F828" s="43">
        <v>4.8</v>
      </c>
      <c r="G828" s="41">
        <v>4</v>
      </c>
      <c r="H828" s="97">
        <v>6.8680555559694767E-2</v>
      </c>
      <c r="I828" s="98" t="s">
        <v>1075</v>
      </c>
      <c r="J828" s="99">
        <v>98.9</v>
      </c>
      <c r="K828" s="112">
        <v>40604.830555555556</v>
      </c>
      <c r="L828" s="114">
        <v>77</v>
      </c>
      <c r="M828" s="101">
        <v>40604.828472222223</v>
      </c>
      <c r="N828" s="102">
        <v>-15</v>
      </c>
      <c r="O828" s="46">
        <v>77</v>
      </c>
      <c r="P828" s="57">
        <v>-15</v>
      </c>
      <c r="Q828" s="50">
        <v>1.6483333333333334</v>
      </c>
      <c r="R828" s="103">
        <v>77</v>
      </c>
      <c r="S828" s="104">
        <v>69.745358872622816</v>
      </c>
      <c r="T828" s="57">
        <v>181.4</v>
      </c>
      <c r="U828" s="105"/>
      <c r="V828" s="57">
        <v>92</v>
      </c>
      <c r="W828" s="57">
        <f t="shared" si="281"/>
        <v>22.254641127377184</v>
      </c>
      <c r="X828" s="86">
        <f t="shared" si="282"/>
        <v>33.171000000000006</v>
      </c>
      <c r="Y828" s="86" t="str">
        <f t="shared" si="283"/>
        <v/>
      </c>
      <c r="Z828" s="44">
        <f t="shared" si="284"/>
        <v>0</v>
      </c>
      <c r="AA828" s="44" t="str">
        <f t="shared" si="285"/>
        <v>o</v>
      </c>
      <c r="AB828" s="89">
        <f t="shared" si="303"/>
        <v>58.828999999999994</v>
      </c>
      <c r="AC828" s="89">
        <f t="shared" si="303"/>
        <v>3.7823999999999991</v>
      </c>
      <c r="AD828" s="44">
        <f t="shared" si="286"/>
        <v>1</v>
      </c>
      <c r="AE828" s="44">
        <v>1.7</v>
      </c>
      <c r="AF828" s="87">
        <f t="shared" si="293"/>
        <v>1</v>
      </c>
      <c r="AG828" s="44">
        <f t="shared" si="294"/>
        <v>0</v>
      </c>
      <c r="AH828" s="90">
        <f t="shared" si="287"/>
        <v>54.745358872622816</v>
      </c>
      <c r="AI828" s="91">
        <f t="shared" si="295"/>
        <v>43.828999999999994</v>
      </c>
      <c r="AJ828" s="82">
        <f t="shared" si="288"/>
        <v>-11.217600000000001</v>
      </c>
      <c r="AK828" s="271">
        <f t="shared" si="296"/>
        <v>105</v>
      </c>
      <c r="AL828" s="271">
        <f>VLOOKUP(AK828,RevisedCalcs!$AE$65:$AJ$72,2,FALSE)</f>
        <v>105</v>
      </c>
      <c r="AM828" s="92" t="str">
        <f t="shared" si="289"/>
        <v>-20 to -10</v>
      </c>
      <c r="AN828" s="93">
        <f t="shared" si="290"/>
        <v>0</v>
      </c>
      <c r="AO828" s="93" t="str">
        <f t="shared" si="297"/>
        <v>o</v>
      </c>
      <c r="AP828" s="94" t="str">
        <f t="shared" si="291"/>
        <v/>
      </c>
      <c r="AQ828" s="54">
        <v>0</v>
      </c>
      <c r="AR828" s="214">
        <f t="shared" si="292"/>
        <v>0</v>
      </c>
      <c r="AS828" s="214">
        <f t="shared" si="298"/>
        <v>0</v>
      </c>
      <c r="AT828" s="282">
        <f t="shared" si="299"/>
        <v>10.85</v>
      </c>
      <c r="AU828" s="268">
        <f>IF(F828&gt;0,RevisedCalcs!$AB$53*F828,"")</f>
        <v>0.66935641434859039</v>
      </c>
      <c r="AV828" s="268" t="str">
        <f>IF(AU828&lt;&gt;"","",SUMIFS(RevisedCalcs!$AF$6:$BN$6,RevisedCalcs!$AF$4:$BN$4,"&lt;="&amp;AT828)/10^3*VLOOKUP(AK828,RevisedCalcs!$AE$65:$AJ$72,6,FALSE))</f>
        <v/>
      </c>
      <c r="AW828" s="270" t="str">
        <f ca="1">IF(AU828="","",IF(AR828=1,-AU828*OFFSET(RevisedCalcs!$AD$79,0,MATCH(E827*24*60,RevisedCalcs!$AE$80:$AI$80,1)),""))</f>
        <v/>
      </c>
      <c r="AX828" s="268">
        <f t="shared" ca="1" si="300"/>
        <v>0.66935641434859039</v>
      </c>
    </row>
    <row r="829" spans="1:50" x14ac:dyDescent="0.3">
      <c r="A829" s="107" t="s">
        <v>1024</v>
      </c>
      <c r="B829" s="108">
        <v>54</v>
      </c>
      <c r="C829" s="109" t="s">
        <v>107</v>
      </c>
      <c r="D829" s="110">
        <v>40606.777083333334</v>
      </c>
      <c r="E829" s="111">
        <v>8.2291666666666659E-3</v>
      </c>
      <c r="F829" s="43">
        <v>4.9000000000000004</v>
      </c>
      <c r="G829" s="41">
        <v>6</v>
      </c>
      <c r="H829" s="97">
        <v>1.9389930555553292</v>
      </c>
      <c r="I829" s="98" t="s">
        <v>1076</v>
      </c>
      <c r="J829" s="99">
        <v>2792.15</v>
      </c>
      <c r="K829" s="112">
        <v>40606.777083333334</v>
      </c>
      <c r="L829" s="114">
        <v>21.2</v>
      </c>
      <c r="M829" s="101">
        <v>40606.786805555559</v>
      </c>
      <c r="N829" s="102">
        <v>1.9</v>
      </c>
      <c r="O829" s="46">
        <v>21.2</v>
      </c>
      <c r="P829" s="57">
        <v>1.9</v>
      </c>
      <c r="Q829" s="50">
        <v>46.535833333333336</v>
      </c>
      <c r="R829" s="103">
        <v>21.2</v>
      </c>
      <c r="S829" s="104">
        <v>7.9805273500710427E-11</v>
      </c>
      <c r="T829" s="57">
        <v>181.4</v>
      </c>
      <c r="U829" s="105"/>
      <c r="V829" s="86">
        <v>19.3</v>
      </c>
      <c r="W829" s="86">
        <f t="shared" si="281"/>
        <v>19.299999999920196</v>
      </c>
      <c r="X829" s="86">
        <f t="shared" si="282"/>
        <v>31.173639999999995</v>
      </c>
      <c r="Y829" s="86" t="str">
        <f t="shared" si="283"/>
        <v>Y</v>
      </c>
      <c r="Z829" s="88">
        <f t="shared" si="284"/>
        <v>0</v>
      </c>
      <c r="AA829" s="88" t="str">
        <f t="shared" si="285"/>
        <v>o</v>
      </c>
      <c r="AB829" s="89">
        <f t="shared" si="303"/>
        <v>50.473639999999996</v>
      </c>
      <c r="AC829" s="89">
        <f t="shared" si="303"/>
        <v>-0.77383999999999986</v>
      </c>
      <c r="AD829" s="88">
        <f t="shared" si="286"/>
        <v>0</v>
      </c>
      <c r="AE829" s="88">
        <v>1.7</v>
      </c>
      <c r="AF829" s="87">
        <f t="shared" si="293"/>
        <v>0</v>
      </c>
      <c r="AG829" s="88">
        <f t="shared" si="294"/>
        <v>1</v>
      </c>
      <c r="AH829" s="90">
        <f t="shared" si="287"/>
        <v>1.9000000000798052</v>
      </c>
      <c r="AI829" s="91">
        <f t="shared" si="295"/>
        <v>52.373639999999995</v>
      </c>
      <c r="AJ829" s="82">
        <f t="shared" si="288"/>
        <v>1.12616</v>
      </c>
      <c r="AK829" s="271">
        <f t="shared" si="296"/>
        <v>108</v>
      </c>
      <c r="AL829" s="271">
        <f>VLOOKUP(AK829,RevisedCalcs!$AE$65:$AJ$72,2,FALSE)</f>
        <v>720</v>
      </c>
      <c r="AM829" s="92" t="str">
        <f t="shared" si="289"/>
        <v>0 to 10</v>
      </c>
      <c r="AN829" s="93">
        <f t="shared" si="290"/>
        <v>0</v>
      </c>
      <c r="AO829" s="93" t="str">
        <f t="shared" si="297"/>
        <v>o</v>
      </c>
      <c r="AP829" s="94" t="str">
        <f t="shared" si="291"/>
        <v/>
      </c>
      <c r="AQ829" s="54">
        <v>0</v>
      </c>
      <c r="AR829" s="214">
        <f t="shared" si="292"/>
        <v>0</v>
      </c>
      <c r="AS829" s="214">
        <f t="shared" si="298"/>
        <v>0</v>
      </c>
      <c r="AT829" s="282">
        <f t="shared" si="299"/>
        <v>11.85</v>
      </c>
      <c r="AU829" s="268">
        <f>IF(F829&gt;0,RevisedCalcs!$AB$53*F829,"")</f>
        <v>0.68330133964751949</v>
      </c>
      <c r="AV829" s="268" t="str">
        <f>IF(AU829&lt;&gt;"","",SUMIFS(RevisedCalcs!$AF$6:$BN$6,RevisedCalcs!$AF$4:$BN$4,"&lt;="&amp;AT829)/10^3*VLOOKUP(AK829,RevisedCalcs!$AE$65:$AJ$72,6,FALSE))</f>
        <v/>
      </c>
      <c r="AW829" s="270" t="str">
        <f ca="1">IF(AU829="","",IF(AR829=1,-AU829*OFFSET(RevisedCalcs!$AD$79,0,MATCH(E828*24*60,RevisedCalcs!$AE$80:$AI$80,1)),""))</f>
        <v/>
      </c>
      <c r="AX829" s="268">
        <f t="shared" ca="1" si="300"/>
        <v>0.68330133964751949</v>
      </c>
    </row>
    <row r="830" spans="1:50" x14ac:dyDescent="0.3">
      <c r="A830" s="107" t="s">
        <v>1024</v>
      </c>
      <c r="B830" s="115">
        <v>55</v>
      </c>
      <c r="C830" s="109" t="s">
        <v>109</v>
      </c>
      <c r="D830" s="110">
        <v>40606.79583333333</v>
      </c>
      <c r="E830" s="111">
        <v>1.1423611111111112E-2</v>
      </c>
      <c r="F830" s="43">
        <v>2.6</v>
      </c>
      <c r="G830" s="41">
        <v>6</v>
      </c>
      <c r="H830" s="97">
        <v>1.0520833326154388E-2</v>
      </c>
      <c r="I830" s="98" t="s">
        <v>1077</v>
      </c>
      <c r="J830" s="99">
        <v>15.15</v>
      </c>
      <c r="K830" s="112">
        <v>40606.79583333333</v>
      </c>
      <c r="L830" s="114">
        <v>149</v>
      </c>
      <c r="M830" s="101">
        <v>40606.786805555559</v>
      </c>
      <c r="N830" s="102">
        <v>1.9</v>
      </c>
      <c r="O830" s="46">
        <v>149</v>
      </c>
      <c r="P830" s="57">
        <v>1.9</v>
      </c>
      <c r="Q830" s="50">
        <v>0.2525</v>
      </c>
      <c r="R830" s="103">
        <v>149</v>
      </c>
      <c r="S830" s="104">
        <v>153.83077723375243</v>
      </c>
      <c r="T830" s="57">
        <v>186.8</v>
      </c>
      <c r="U830" s="105"/>
      <c r="V830" s="57">
        <v>147.1</v>
      </c>
      <c r="W830" s="57">
        <f t="shared" si="281"/>
        <v>6.7307772337524341</v>
      </c>
      <c r="X830" s="86">
        <f t="shared" si="282"/>
        <v>96.626360000000005</v>
      </c>
      <c r="Y830" s="86" t="str">
        <f t="shared" si="283"/>
        <v/>
      </c>
      <c r="Z830" s="44">
        <f t="shared" si="284"/>
        <v>0</v>
      </c>
      <c r="AA830" s="44" t="str">
        <f t="shared" si="285"/>
        <v>o</v>
      </c>
      <c r="AB830" s="89">
        <f t="shared" si="303"/>
        <v>50.473639999999996</v>
      </c>
      <c r="AC830" s="89">
        <f t="shared" si="303"/>
        <v>-0.77383999999999986</v>
      </c>
      <c r="AD830" s="44">
        <f t="shared" si="286"/>
        <v>1</v>
      </c>
      <c r="AE830" s="44">
        <v>1.7</v>
      </c>
      <c r="AF830" s="87">
        <f t="shared" si="293"/>
        <v>0</v>
      </c>
      <c r="AG830" s="44">
        <f t="shared" si="294"/>
        <v>0</v>
      </c>
      <c r="AH830" s="90">
        <f t="shared" si="287"/>
        <v>155.73077723375243</v>
      </c>
      <c r="AI830" s="91">
        <f t="shared" si="295"/>
        <v>52.373639999999995</v>
      </c>
      <c r="AJ830" s="82">
        <f t="shared" si="288"/>
        <v>1.12616</v>
      </c>
      <c r="AK830" s="271">
        <f t="shared" si="296"/>
        <v>102</v>
      </c>
      <c r="AL830" s="271">
        <f>VLOOKUP(AK830,RevisedCalcs!$AE$65:$AJ$72,2,FALSE)</f>
        <v>18</v>
      </c>
      <c r="AM830" s="92" t="str">
        <f t="shared" si="289"/>
        <v>0 to 10</v>
      </c>
      <c r="AN830" s="93">
        <f t="shared" si="290"/>
        <v>0</v>
      </c>
      <c r="AO830" s="93" t="str">
        <f t="shared" si="297"/>
        <v>o</v>
      </c>
      <c r="AP830" s="94" t="str">
        <f t="shared" si="291"/>
        <v/>
      </c>
      <c r="AQ830" s="54">
        <v>0</v>
      </c>
      <c r="AR830" s="214">
        <f t="shared" si="292"/>
        <v>0</v>
      </c>
      <c r="AS830" s="214">
        <f t="shared" si="298"/>
        <v>0</v>
      </c>
      <c r="AT830" s="282">
        <f t="shared" si="299"/>
        <v>16.45</v>
      </c>
      <c r="AU830" s="268">
        <f>IF(F830&gt;0,RevisedCalcs!$AB$53*F830,"")</f>
        <v>0.36256805777215317</v>
      </c>
      <c r="AV830" s="268" t="str">
        <f>IF(AU830&lt;&gt;"","",SUMIFS(RevisedCalcs!$AF$6:$BN$6,RevisedCalcs!$AF$4:$BN$4,"&lt;="&amp;AT830)/10^3*VLOOKUP(AK830,RevisedCalcs!$AE$65:$AJ$72,6,FALSE))</f>
        <v/>
      </c>
      <c r="AW830" s="270" t="str">
        <f ca="1">IF(AU830="","",IF(AR830=1,-AU830*OFFSET(RevisedCalcs!$AD$79,0,MATCH(E829*24*60,RevisedCalcs!$AE$80:$AI$80,1)),""))</f>
        <v/>
      </c>
      <c r="AX830" s="268">
        <f t="shared" ca="1" si="300"/>
        <v>0.36256805777215317</v>
      </c>
    </row>
    <row r="831" spans="1:50" x14ac:dyDescent="0.3">
      <c r="A831" s="107" t="s">
        <v>1024</v>
      </c>
      <c r="B831" s="108">
        <v>56</v>
      </c>
      <c r="C831" s="109" t="s">
        <v>111</v>
      </c>
      <c r="D831" s="110">
        <v>40606.818055555559</v>
      </c>
      <c r="E831" s="111">
        <v>4.4444444444444444E-3</v>
      </c>
      <c r="F831" s="43">
        <v>1.4</v>
      </c>
      <c r="G831" s="41">
        <v>6</v>
      </c>
      <c r="H831" s="97">
        <v>1.0798611117934342E-2</v>
      </c>
      <c r="I831" s="98" t="s">
        <v>1078</v>
      </c>
      <c r="J831" s="99">
        <v>15.55</v>
      </c>
      <c r="K831" s="112">
        <v>40606.818055555559</v>
      </c>
      <c r="L831" s="114">
        <v>165.2</v>
      </c>
      <c r="M831" s="101">
        <v>40606.828472222223</v>
      </c>
      <c r="N831" s="106">
        <v>1.0000000000000001E-5</v>
      </c>
      <c r="O831" s="46">
        <v>165.2</v>
      </c>
      <c r="P831" s="57">
        <v>0</v>
      </c>
      <c r="Q831" s="50">
        <v>0.25916666666666666</v>
      </c>
      <c r="R831" s="103">
        <v>165.2</v>
      </c>
      <c r="S831" s="104">
        <v>159.43589945726382</v>
      </c>
      <c r="T831" s="57">
        <v>188.6</v>
      </c>
      <c r="U831" s="105"/>
      <c r="V831" s="57">
        <v>165.2</v>
      </c>
      <c r="W831" s="57">
        <f t="shared" si="281"/>
        <v>5.7641005427361733</v>
      </c>
      <c r="X831" s="86">
        <f t="shared" si="282"/>
        <v>113.78700494399999</v>
      </c>
      <c r="Y831" s="86" t="str">
        <f t="shared" si="283"/>
        <v/>
      </c>
      <c r="Z831" s="44">
        <f t="shared" si="284"/>
        <v>0</v>
      </c>
      <c r="AA831" s="44" t="str">
        <f t="shared" si="285"/>
        <v>o</v>
      </c>
      <c r="AB831" s="89">
        <f t="shared" si="303"/>
        <v>51.412995055999993</v>
      </c>
      <c r="AC831" s="89">
        <f t="shared" si="303"/>
        <v>-0.26160269600000002</v>
      </c>
      <c r="AD831" s="44">
        <f t="shared" si="286"/>
        <v>1</v>
      </c>
      <c r="AE831" s="44">
        <v>1.7</v>
      </c>
      <c r="AF831" s="87">
        <f t="shared" si="293"/>
        <v>0</v>
      </c>
      <c r="AG831" s="44">
        <f t="shared" si="294"/>
        <v>0</v>
      </c>
      <c r="AH831" s="90">
        <f t="shared" si="287"/>
        <v>159.43589945726382</v>
      </c>
      <c r="AI831" s="91">
        <f t="shared" si="295"/>
        <v>51.412995055999993</v>
      </c>
      <c r="AJ831" s="82">
        <f t="shared" si="288"/>
        <v>-0.26160269600000002</v>
      </c>
      <c r="AK831" s="271">
        <f t="shared" si="296"/>
        <v>102</v>
      </c>
      <c r="AL831" s="271">
        <f>VLOOKUP(AK831,RevisedCalcs!$AE$65:$AJ$72,2,FALSE)</f>
        <v>18</v>
      </c>
      <c r="AM831" s="92" t="str">
        <f t="shared" si="289"/>
        <v>0 to 10</v>
      </c>
      <c r="AN831" s="93">
        <f t="shared" si="290"/>
        <v>0</v>
      </c>
      <c r="AO831" s="93" t="str">
        <f t="shared" si="297"/>
        <v>o</v>
      </c>
      <c r="AP831" s="94" t="str">
        <f t="shared" si="291"/>
        <v/>
      </c>
      <c r="AQ831" s="54">
        <v>0</v>
      </c>
      <c r="AR831" s="214">
        <f t="shared" si="292"/>
        <v>0</v>
      </c>
      <c r="AS831" s="214">
        <f t="shared" si="298"/>
        <v>0</v>
      </c>
      <c r="AT831" s="282">
        <f t="shared" si="299"/>
        <v>6.3999999999999995</v>
      </c>
      <c r="AU831" s="268">
        <f>IF(F831&gt;0,RevisedCalcs!$AB$53*F831,"")</f>
        <v>0.19522895418500552</v>
      </c>
      <c r="AV831" s="268" t="str">
        <f>IF(AU831&lt;&gt;"","",SUMIFS(RevisedCalcs!$AF$6:$BN$6,RevisedCalcs!$AF$4:$BN$4,"&lt;="&amp;AT831)/10^3*VLOOKUP(AK831,RevisedCalcs!$AE$65:$AJ$72,6,FALSE))</f>
        <v/>
      </c>
      <c r="AW831" s="270" t="str">
        <f ca="1">IF(AU831="","",IF(AR831=1,-AU831*OFFSET(RevisedCalcs!$AD$79,0,MATCH(E830*24*60,RevisedCalcs!$AE$80:$AI$80,1)),""))</f>
        <v/>
      </c>
      <c r="AX831" s="268">
        <f t="shared" ca="1" si="300"/>
        <v>0.19522895418500552</v>
      </c>
    </row>
    <row r="832" spans="1:50" x14ac:dyDescent="0.3">
      <c r="A832" s="107" t="s">
        <v>1024</v>
      </c>
      <c r="B832" s="115">
        <v>57</v>
      </c>
      <c r="C832" s="109" t="s">
        <v>113</v>
      </c>
      <c r="D832" s="110">
        <v>40606.828472222223</v>
      </c>
      <c r="E832" s="111">
        <v>8.0324074074074065E-3</v>
      </c>
      <c r="F832" s="43">
        <v>4.8</v>
      </c>
      <c r="G832" s="41">
        <v>6</v>
      </c>
      <c r="H832" s="97">
        <v>5.9722222213167697E-3</v>
      </c>
      <c r="I832" s="98" t="s">
        <v>936</v>
      </c>
      <c r="J832" s="99">
        <v>8.6</v>
      </c>
      <c r="K832" s="112">
        <v>40606.828472222223</v>
      </c>
      <c r="L832" s="114">
        <v>174.2</v>
      </c>
      <c r="M832" s="101">
        <v>40606.828472222223</v>
      </c>
      <c r="N832" s="106">
        <v>1.0000000000000001E-5</v>
      </c>
      <c r="O832" s="46">
        <v>174.2</v>
      </c>
      <c r="P832" s="57">
        <v>0</v>
      </c>
      <c r="Q832" s="50">
        <v>0.14333333333333334</v>
      </c>
      <c r="R832" s="103">
        <v>174.2</v>
      </c>
      <c r="S832" s="104">
        <v>172.78126138228259</v>
      </c>
      <c r="T832" s="57">
        <v>183.2</v>
      </c>
      <c r="U832" s="105"/>
      <c r="V832" s="57">
        <v>174.2</v>
      </c>
      <c r="W832" s="57">
        <f t="shared" si="281"/>
        <v>1.4187386177173948</v>
      </c>
      <c r="X832" s="86">
        <f t="shared" si="282"/>
        <v>122.78700494399999</v>
      </c>
      <c r="Y832" s="86" t="str">
        <f t="shared" si="283"/>
        <v/>
      </c>
      <c r="Z832" s="44">
        <f t="shared" si="284"/>
        <v>0</v>
      </c>
      <c r="AA832" s="44" t="str">
        <f t="shared" si="285"/>
        <v>o</v>
      </c>
      <c r="AB832" s="89">
        <f t="shared" si="303"/>
        <v>51.412995055999993</v>
      </c>
      <c r="AC832" s="89">
        <f t="shared" si="303"/>
        <v>-0.26160269600000002</v>
      </c>
      <c r="AD832" s="44">
        <f t="shared" si="286"/>
        <v>1</v>
      </c>
      <c r="AE832" s="44">
        <v>1.7</v>
      </c>
      <c r="AF832" s="87">
        <f t="shared" si="293"/>
        <v>0</v>
      </c>
      <c r="AG832" s="44">
        <f t="shared" si="294"/>
        <v>0</v>
      </c>
      <c r="AH832" s="90">
        <f t="shared" si="287"/>
        <v>172.78126138228259</v>
      </c>
      <c r="AI832" s="91">
        <f t="shared" si="295"/>
        <v>51.412995055999993</v>
      </c>
      <c r="AJ832" s="82">
        <f t="shared" si="288"/>
        <v>-0.26160269600000002</v>
      </c>
      <c r="AK832" s="271">
        <f t="shared" si="296"/>
        <v>102</v>
      </c>
      <c r="AL832" s="271">
        <f>VLOOKUP(AK832,RevisedCalcs!$AE$65:$AJ$72,2,FALSE)</f>
        <v>18</v>
      </c>
      <c r="AM832" s="92" t="str">
        <f t="shared" si="289"/>
        <v>0 to 10</v>
      </c>
      <c r="AN832" s="93">
        <f t="shared" si="290"/>
        <v>0</v>
      </c>
      <c r="AO832" s="93" t="str">
        <f t="shared" si="297"/>
        <v>o</v>
      </c>
      <c r="AP832" s="94" t="str">
        <f t="shared" si="291"/>
        <v/>
      </c>
      <c r="AQ832" s="54">
        <v>0</v>
      </c>
      <c r="AR832" s="214">
        <f t="shared" si="292"/>
        <v>0</v>
      </c>
      <c r="AS832" s="214">
        <f t="shared" si="298"/>
        <v>0</v>
      </c>
      <c r="AT832" s="282">
        <f t="shared" si="299"/>
        <v>11.566666666666666</v>
      </c>
      <c r="AU832" s="268">
        <f>IF(F832&gt;0,RevisedCalcs!$AB$53*F832,"")</f>
        <v>0.66935641434859039</v>
      </c>
      <c r="AV832" s="268" t="str">
        <f>IF(AU832&lt;&gt;"","",SUMIFS(RevisedCalcs!$AF$6:$BN$6,RevisedCalcs!$AF$4:$BN$4,"&lt;="&amp;AT832)/10^3*VLOOKUP(AK832,RevisedCalcs!$AE$65:$AJ$72,6,FALSE))</f>
        <v/>
      </c>
      <c r="AW832" s="270" t="str">
        <f ca="1">IF(AU832="","",IF(AR832=1,-AU832*OFFSET(RevisedCalcs!$AD$79,0,MATCH(E831*24*60,RevisedCalcs!$AE$80:$AI$80,1)),""))</f>
        <v/>
      </c>
      <c r="AX832" s="268">
        <f t="shared" ca="1" si="300"/>
        <v>0.66935641434859039</v>
      </c>
    </row>
    <row r="833" spans="1:50" x14ac:dyDescent="0.3">
      <c r="A833" s="107" t="s">
        <v>1024</v>
      </c>
      <c r="B833" s="108">
        <v>58</v>
      </c>
      <c r="C833" s="109" t="s">
        <v>115</v>
      </c>
      <c r="D833" s="110">
        <v>40607.709722222222</v>
      </c>
      <c r="E833" s="111">
        <v>6.7129629629629622E-3</v>
      </c>
      <c r="F833" s="43">
        <v>4.5999999999999996</v>
      </c>
      <c r="G833" s="41">
        <v>7</v>
      </c>
      <c r="H833" s="97">
        <v>0.87321759259066312</v>
      </c>
      <c r="I833" s="98" t="s">
        <v>1079</v>
      </c>
      <c r="J833" s="99">
        <v>1257.4333333333334</v>
      </c>
      <c r="K833" s="112">
        <v>40607.709722222222</v>
      </c>
      <c r="L833" s="114">
        <v>41</v>
      </c>
      <c r="M833" s="101">
        <v>40607.703472222223</v>
      </c>
      <c r="N833" s="102">
        <v>19</v>
      </c>
      <c r="O833" s="46">
        <v>41</v>
      </c>
      <c r="P833" s="57">
        <v>19</v>
      </c>
      <c r="Q833" s="50">
        <v>20.957222222222224</v>
      </c>
      <c r="R833" s="103">
        <v>41</v>
      </c>
      <c r="S833" s="104">
        <v>4.4945450838795864E-4</v>
      </c>
      <c r="T833" s="57">
        <v>190.4</v>
      </c>
      <c r="U833" s="105"/>
      <c r="V833" s="86">
        <v>22</v>
      </c>
      <c r="W833" s="86">
        <f t="shared" si="281"/>
        <v>21.999550545491612</v>
      </c>
      <c r="X833" s="86">
        <f t="shared" si="282"/>
        <v>20.019399999999997</v>
      </c>
      <c r="Y833" s="86" t="str">
        <f t="shared" si="283"/>
        <v>Y</v>
      </c>
      <c r="Z833" s="88">
        <f t="shared" si="284"/>
        <v>1</v>
      </c>
      <c r="AA833" s="88" t="str">
        <f t="shared" si="285"/>
        <v>+</v>
      </c>
      <c r="AB833" s="89">
        <f t="shared" si="303"/>
        <v>42.019399999999997</v>
      </c>
      <c r="AC833" s="89">
        <f t="shared" si="303"/>
        <v>-5.3839999999999986</v>
      </c>
      <c r="AD833" s="88">
        <f t="shared" si="286"/>
        <v>0</v>
      </c>
      <c r="AE833" s="88">
        <v>1.7</v>
      </c>
      <c r="AF833" s="87">
        <f t="shared" si="293"/>
        <v>1</v>
      </c>
      <c r="AG833" s="88">
        <f t="shared" si="294"/>
        <v>1</v>
      </c>
      <c r="AH833" s="90">
        <f t="shared" si="287"/>
        <v>19.000449454508388</v>
      </c>
      <c r="AI833" s="91">
        <f t="shared" si="295"/>
        <v>61.019399999999997</v>
      </c>
      <c r="AJ833" s="82">
        <f t="shared" si="288"/>
        <v>13.616000000000001</v>
      </c>
      <c r="AK833" s="271">
        <f t="shared" si="296"/>
        <v>108</v>
      </c>
      <c r="AL833" s="271">
        <f>VLOOKUP(AK833,RevisedCalcs!$AE$65:$AJ$72,2,FALSE)</f>
        <v>720</v>
      </c>
      <c r="AM833" s="92" t="str">
        <f t="shared" si="289"/>
        <v>10 to 20</v>
      </c>
      <c r="AN833" s="93">
        <f t="shared" si="290"/>
        <v>1</v>
      </c>
      <c r="AO833" s="93" t="str">
        <f t="shared" si="297"/>
        <v>+</v>
      </c>
      <c r="AP833" s="94" t="str">
        <f t="shared" si="291"/>
        <v/>
      </c>
      <c r="AQ833" s="54">
        <v>0</v>
      </c>
      <c r="AR833" s="214">
        <f t="shared" si="292"/>
        <v>0</v>
      </c>
      <c r="AS833" s="214">
        <f t="shared" si="298"/>
        <v>0</v>
      </c>
      <c r="AT833" s="282">
        <f t="shared" si="299"/>
        <v>9.6666666666666661</v>
      </c>
      <c r="AU833" s="268">
        <f>IF(F833&gt;0,RevisedCalcs!$AB$53*F833,"")</f>
        <v>0.64146656375073241</v>
      </c>
      <c r="AV833" s="268" t="str">
        <f>IF(AU833&lt;&gt;"","",SUMIFS(RevisedCalcs!$AF$6:$BN$6,RevisedCalcs!$AF$4:$BN$4,"&lt;="&amp;AT833)/10^3*VLOOKUP(AK833,RevisedCalcs!$AE$65:$AJ$72,6,FALSE))</f>
        <v/>
      </c>
      <c r="AW833" s="270" t="str">
        <f ca="1">IF(AU833="","",IF(AR833=1,-AU833*OFFSET(RevisedCalcs!$AD$79,0,MATCH(E832*24*60,RevisedCalcs!$AE$80:$AI$80,1)),""))</f>
        <v/>
      </c>
      <c r="AX833" s="268">
        <f t="shared" ca="1" si="300"/>
        <v>0.64146656375073241</v>
      </c>
    </row>
    <row r="834" spans="1:50" x14ac:dyDescent="0.3">
      <c r="A834" s="107" t="s">
        <v>1024</v>
      </c>
      <c r="B834" s="115">
        <v>59</v>
      </c>
      <c r="C834" s="109" t="s">
        <v>117</v>
      </c>
      <c r="D834" s="110">
        <v>40607.726388888892</v>
      </c>
      <c r="E834" s="111">
        <v>2.3495370370370371E-3</v>
      </c>
      <c r="F834" s="43">
        <v>0.5</v>
      </c>
      <c r="G834" s="41">
        <v>7</v>
      </c>
      <c r="H834" s="97">
        <v>9.9537037094705738E-3</v>
      </c>
      <c r="I834" s="98" t="s">
        <v>779</v>
      </c>
      <c r="J834" s="99">
        <v>14.333333333333334</v>
      </c>
      <c r="K834" s="112">
        <v>40607.726388888892</v>
      </c>
      <c r="L834" s="114">
        <v>158</v>
      </c>
      <c r="M834" s="101">
        <v>40607.745138888888</v>
      </c>
      <c r="N834" s="102">
        <v>10</v>
      </c>
      <c r="O834" s="46">
        <v>158</v>
      </c>
      <c r="P834" s="57">
        <v>10</v>
      </c>
      <c r="Q834" s="50">
        <v>0.2388888888888889</v>
      </c>
      <c r="R834" s="103">
        <v>158</v>
      </c>
      <c r="S834" s="104">
        <v>155.89354019766338</v>
      </c>
      <c r="T834" s="57">
        <v>190.4</v>
      </c>
      <c r="U834" s="105"/>
      <c r="V834" s="57">
        <v>148</v>
      </c>
      <c r="W834" s="57">
        <f t="shared" si="281"/>
        <v>7.8935401976633841</v>
      </c>
      <c r="X834" s="86">
        <f t="shared" si="282"/>
        <v>101.53100000000001</v>
      </c>
      <c r="Y834" s="86" t="str">
        <f t="shared" si="283"/>
        <v/>
      </c>
      <c r="Z834" s="44">
        <f t="shared" si="284"/>
        <v>0</v>
      </c>
      <c r="AA834" s="44" t="str">
        <f t="shared" si="285"/>
        <v>o</v>
      </c>
      <c r="AB834" s="89">
        <f t="shared" si="303"/>
        <v>46.468999999999994</v>
      </c>
      <c r="AC834" s="89">
        <f t="shared" si="303"/>
        <v>-2.9575999999999993</v>
      </c>
      <c r="AD834" s="44">
        <f t="shared" si="286"/>
        <v>1</v>
      </c>
      <c r="AE834" s="44">
        <v>1.7</v>
      </c>
      <c r="AF834" s="87">
        <f t="shared" si="293"/>
        <v>0</v>
      </c>
      <c r="AG834" s="44">
        <f t="shared" si="294"/>
        <v>0</v>
      </c>
      <c r="AH834" s="90">
        <f t="shared" si="287"/>
        <v>165.89354019766338</v>
      </c>
      <c r="AI834" s="91">
        <f t="shared" si="295"/>
        <v>56.468999999999994</v>
      </c>
      <c r="AJ834" s="82">
        <f t="shared" si="288"/>
        <v>7.0424000000000007</v>
      </c>
      <c r="AK834" s="271">
        <f t="shared" si="296"/>
        <v>102</v>
      </c>
      <c r="AL834" s="271">
        <f>VLOOKUP(AK834,RevisedCalcs!$AE$65:$AJ$72,2,FALSE)</f>
        <v>18</v>
      </c>
      <c r="AM834" s="92" t="str">
        <f t="shared" si="289"/>
        <v>10 to 20</v>
      </c>
      <c r="AN834" s="93">
        <f t="shared" si="290"/>
        <v>0</v>
      </c>
      <c r="AO834" s="93" t="str">
        <f t="shared" si="297"/>
        <v>o</v>
      </c>
      <c r="AP834" s="94" t="str">
        <f t="shared" si="291"/>
        <v/>
      </c>
      <c r="AQ834" s="54">
        <v>0</v>
      </c>
      <c r="AR834" s="214">
        <f t="shared" si="292"/>
        <v>0</v>
      </c>
      <c r="AS834" s="214">
        <f t="shared" si="298"/>
        <v>0</v>
      </c>
      <c r="AT834" s="282">
        <f t="shared" si="299"/>
        <v>3.3833333333333333</v>
      </c>
      <c r="AU834" s="268">
        <f>IF(F834&gt;0,RevisedCalcs!$AB$53*F834,"")</f>
        <v>6.9724626494644837E-2</v>
      </c>
      <c r="AV834" s="268" t="str">
        <f>IF(AU834&lt;&gt;"","",SUMIFS(RevisedCalcs!$AF$6:$BN$6,RevisedCalcs!$AF$4:$BN$4,"&lt;="&amp;AT834)/10^3*VLOOKUP(AK834,RevisedCalcs!$AE$65:$AJ$72,6,FALSE))</f>
        <v/>
      </c>
      <c r="AW834" s="270" t="str">
        <f ca="1">IF(AU834="","",IF(AR834=1,-AU834*OFFSET(RevisedCalcs!$AD$79,0,MATCH(E833*24*60,RevisedCalcs!$AE$80:$AI$80,1)),""))</f>
        <v/>
      </c>
      <c r="AX834" s="268">
        <f t="shared" ca="1" si="300"/>
        <v>6.9724626494644837E-2</v>
      </c>
    </row>
    <row r="835" spans="1:50" x14ac:dyDescent="0.3">
      <c r="A835" s="107" t="s">
        <v>1024</v>
      </c>
      <c r="B835" s="108">
        <v>60</v>
      </c>
      <c r="C835" s="109" t="s">
        <v>119</v>
      </c>
      <c r="D835" s="110">
        <v>40607.732638888891</v>
      </c>
      <c r="E835" s="111">
        <v>3.2523148148148151E-3</v>
      </c>
      <c r="F835" s="43">
        <v>0.9</v>
      </c>
      <c r="G835" s="41">
        <v>7</v>
      </c>
      <c r="H835" s="97">
        <v>3.900462957972195E-3</v>
      </c>
      <c r="I835" s="98" t="s">
        <v>1080</v>
      </c>
      <c r="J835" s="99">
        <v>5.6166666666666671</v>
      </c>
      <c r="K835" s="112">
        <v>40607.732638888891</v>
      </c>
      <c r="L835" s="114">
        <v>179.6</v>
      </c>
      <c r="M835" s="101">
        <v>40607.745138888888</v>
      </c>
      <c r="N835" s="102">
        <v>10</v>
      </c>
      <c r="O835" s="46">
        <v>179.6</v>
      </c>
      <c r="P835" s="57">
        <v>10</v>
      </c>
      <c r="Q835" s="50">
        <v>9.3611111111111117E-2</v>
      </c>
      <c r="R835" s="103">
        <v>179.6</v>
      </c>
      <c r="S835" s="104">
        <v>170.36849335223235</v>
      </c>
      <c r="T835" s="57">
        <v>194</v>
      </c>
      <c r="U835" s="105"/>
      <c r="V835" s="57">
        <v>169.6</v>
      </c>
      <c r="W835" s="57">
        <f t="shared" si="281"/>
        <v>0.76849335223235471</v>
      </c>
      <c r="X835" s="86">
        <f t="shared" si="282"/>
        <v>123.131</v>
      </c>
      <c r="Y835" s="86" t="str">
        <f t="shared" si="283"/>
        <v/>
      </c>
      <c r="Z835" s="44">
        <f t="shared" si="284"/>
        <v>0</v>
      </c>
      <c r="AA835" s="44" t="str">
        <f t="shared" si="285"/>
        <v>o</v>
      </c>
      <c r="AB835" s="89">
        <f t="shared" si="303"/>
        <v>46.468999999999994</v>
      </c>
      <c r="AC835" s="89">
        <f t="shared" si="303"/>
        <v>-2.9575999999999993</v>
      </c>
      <c r="AD835" s="44">
        <f t="shared" si="286"/>
        <v>1</v>
      </c>
      <c r="AE835" s="44">
        <v>1.7</v>
      </c>
      <c r="AF835" s="87">
        <f t="shared" si="293"/>
        <v>0</v>
      </c>
      <c r="AG835" s="44">
        <f t="shared" si="294"/>
        <v>0</v>
      </c>
      <c r="AH835" s="90">
        <f t="shared" si="287"/>
        <v>180.36849335223235</v>
      </c>
      <c r="AI835" s="91">
        <f t="shared" si="295"/>
        <v>56.468999999999994</v>
      </c>
      <c r="AJ835" s="82">
        <f t="shared" si="288"/>
        <v>7.0424000000000007</v>
      </c>
      <c r="AK835" s="271">
        <f t="shared" si="296"/>
        <v>101</v>
      </c>
      <c r="AL835" s="271">
        <f>VLOOKUP(AK835,RevisedCalcs!$AE$65:$AJ$72,2,FALSE)</f>
        <v>3</v>
      </c>
      <c r="AM835" s="92" t="str">
        <f t="shared" si="289"/>
        <v>10 to 20</v>
      </c>
      <c r="AN835" s="93">
        <f t="shared" si="290"/>
        <v>0</v>
      </c>
      <c r="AO835" s="93" t="str">
        <f t="shared" si="297"/>
        <v>o</v>
      </c>
      <c r="AP835" s="94" t="str">
        <f t="shared" si="291"/>
        <v/>
      </c>
      <c r="AQ835" s="54">
        <v>0</v>
      </c>
      <c r="AR835" s="214">
        <f t="shared" si="292"/>
        <v>0</v>
      </c>
      <c r="AS835" s="214">
        <f t="shared" si="298"/>
        <v>0</v>
      </c>
      <c r="AT835" s="282">
        <f t="shared" si="299"/>
        <v>4.6833333333333336</v>
      </c>
      <c r="AU835" s="268">
        <f>IF(F835&gt;0,RevisedCalcs!$AB$53*F835,"")</f>
        <v>0.12550432769036071</v>
      </c>
      <c r="AV835" s="268" t="str">
        <f>IF(AU835&lt;&gt;"","",SUMIFS(RevisedCalcs!$AF$6:$BN$6,RevisedCalcs!$AF$4:$BN$4,"&lt;="&amp;AT835)/10^3*VLOOKUP(AK835,RevisedCalcs!$AE$65:$AJ$72,6,FALSE))</f>
        <v/>
      </c>
      <c r="AW835" s="270" t="str">
        <f ca="1">IF(AU835="","",IF(AR835=1,-AU835*OFFSET(RevisedCalcs!$AD$79,0,MATCH(E834*24*60,RevisedCalcs!$AE$80:$AI$80,1)),""))</f>
        <v/>
      </c>
      <c r="AX835" s="268">
        <f t="shared" ca="1" si="300"/>
        <v>0.12550432769036071</v>
      </c>
    </row>
    <row r="836" spans="1:50" x14ac:dyDescent="0.3">
      <c r="A836" s="107" t="s">
        <v>1024</v>
      </c>
      <c r="B836" s="115">
        <v>61</v>
      </c>
      <c r="C836" s="109" t="s">
        <v>121</v>
      </c>
      <c r="D836" s="110">
        <v>40607.745833333334</v>
      </c>
      <c r="E836" s="111">
        <v>1.2291666666666666E-2</v>
      </c>
      <c r="F836" s="43">
        <v>9.3000000000000007</v>
      </c>
      <c r="G836" s="41">
        <v>7</v>
      </c>
      <c r="H836" s="97">
        <v>9.9421296254149638E-3</v>
      </c>
      <c r="I836" s="98" t="s">
        <v>1081</v>
      </c>
      <c r="J836" s="99">
        <v>14.316666666666666</v>
      </c>
      <c r="K836" s="112">
        <v>40607.745833333334</v>
      </c>
      <c r="L836" s="114">
        <v>168.8</v>
      </c>
      <c r="M836" s="101">
        <v>40607.745138888888</v>
      </c>
      <c r="N836" s="102">
        <v>10</v>
      </c>
      <c r="O836" s="46">
        <v>168.8</v>
      </c>
      <c r="P836" s="57">
        <v>10</v>
      </c>
      <c r="Q836" s="50">
        <v>0.23861111111111111</v>
      </c>
      <c r="R836" s="103">
        <v>168.8</v>
      </c>
      <c r="S836" s="104">
        <v>159.03149444519053</v>
      </c>
      <c r="T836" s="57">
        <v>194</v>
      </c>
      <c r="U836" s="105"/>
      <c r="V836" s="57">
        <v>158.80000000000001</v>
      </c>
      <c r="W836" s="57">
        <f t="shared" si="281"/>
        <v>0.23149444519052054</v>
      </c>
      <c r="X836" s="86">
        <f t="shared" si="282"/>
        <v>112.33100000000002</v>
      </c>
      <c r="Y836" s="86" t="str">
        <f t="shared" si="283"/>
        <v/>
      </c>
      <c r="Z836" s="44">
        <f t="shared" si="284"/>
        <v>0</v>
      </c>
      <c r="AA836" s="44" t="str">
        <f t="shared" si="285"/>
        <v>o</v>
      </c>
      <c r="AB836" s="89">
        <f t="shared" si="303"/>
        <v>46.468999999999994</v>
      </c>
      <c r="AC836" s="89">
        <f t="shared" si="303"/>
        <v>-2.9575999999999993</v>
      </c>
      <c r="AD836" s="44">
        <f t="shared" si="286"/>
        <v>1</v>
      </c>
      <c r="AE836" s="44">
        <v>1.7</v>
      </c>
      <c r="AF836" s="87">
        <f t="shared" si="293"/>
        <v>0</v>
      </c>
      <c r="AG836" s="44">
        <f t="shared" si="294"/>
        <v>0</v>
      </c>
      <c r="AH836" s="90">
        <f t="shared" si="287"/>
        <v>169.03149444519053</v>
      </c>
      <c r="AI836" s="91">
        <f t="shared" si="295"/>
        <v>56.468999999999994</v>
      </c>
      <c r="AJ836" s="82">
        <f t="shared" si="288"/>
        <v>7.0424000000000007</v>
      </c>
      <c r="AK836" s="271">
        <f t="shared" si="296"/>
        <v>102</v>
      </c>
      <c r="AL836" s="271">
        <f>VLOOKUP(AK836,RevisedCalcs!$AE$65:$AJ$72,2,FALSE)</f>
        <v>18</v>
      </c>
      <c r="AM836" s="92" t="str">
        <f t="shared" si="289"/>
        <v>10 to 20</v>
      </c>
      <c r="AN836" s="93">
        <f t="shared" si="290"/>
        <v>0</v>
      </c>
      <c r="AO836" s="93" t="str">
        <f t="shared" si="297"/>
        <v>o</v>
      </c>
      <c r="AP836" s="94" t="str">
        <f t="shared" si="291"/>
        <v/>
      </c>
      <c r="AQ836" s="54">
        <v>0</v>
      </c>
      <c r="AR836" s="214">
        <f t="shared" si="292"/>
        <v>0</v>
      </c>
      <c r="AS836" s="214">
        <f t="shared" si="298"/>
        <v>0</v>
      </c>
      <c r="AT836" s="282">
        <f t="shared" si="299"/>
        <v>17.7</v>
      </c>
      <c r="AU836" s="268">
        <f>IF(F836&gt;0,RevisedCalcs!$AB$53*F836,"")</f>
        <v>1.296878052800394</v>
      </c>
      <c r="AV836" s="268" t="str">
        <f>IF(AU836&lt;&gt;"","",SUMIFS(RevisedCalcs!$AF$6:$BN$6,RevisedCalcs!$AF$4:$BN$4,"&lt;="&amp;AT836)/10^3*VLOOKUP(AK836,RevisedCalcs!$AE$65:$AJ$72,6,FALSE))</f>
        <v/>
      </c>
      <c r="AW836" s="270" t="str">
        <f ca="1">IF(AU836="","",IF(AR836=1,-AU836*OFFSET(RevisedCalcs!$AD$79,0,MATCH(E835*24*60,RevisedCalcs!$AE$80:$AI$80,1)),""))</f>
        <v/>
      </c>
      <c r="AX836" s="268">
        <f t="shared" ca="1" si="300"/>
        <v>1.296878052800394</v>
      </c>
    </row>
    <row r="837" spans="1:50" x14ac:dyDescent="0.3">
      <c r="A837" s="107" t="s">
        <v>1024</v>
      </c>
      <c r="B837" s="108">
        <v>62</v>
      </c>
      <c r="C837" s="109" t="s">
        <v>123</v>
      </c>
      <c r="D837" s="110">
        <v>40607.761111111111</v>
      </c>
      <c r="E837" s="111">
        <v>4.5023148148148149E-3</v>
      </c>
      <c r="F837" s="43">
        <v>2.5</v>
      </c>
      <c r="G837" s="41">
        <v>7</v>
      </c>
      <c r="H837" s="97">
        <v>2.9861111106583849E-3</v>
      </c>
      <c r="I837" s="98" t="s">
        <v>642</v>
      </c>
      <c r="J837" s="99">
        <v>4.3</v>
      </c>
      <c r="K837" s="112">
        <v>40607.761111111111</v>
      </c>
      <c r="L837" s="114">
        <v>183.2</v>
      </c>
      <c r="M837" s="101">
        <v>40607.745138888888</v>
      </c>
      <c r="N837" s="102">
        <v>10</v>
      </c>
      <c r="O837" s="46">
        <v>183.2</v>
      </c>
      <c r="P837" s="57">
        <v>10</v>
      </c>
      <c r="Q837" s="50">
        <v>7.166666666666667E-2</v>
      </c>
      <c r="R837" s="103">
        <v>183.2</v>
      </c>
      <c r="S837" s="104">
        <v>176.11457494106833</v>
      </c>
      <c r="T837" s="57">
        <v>177.8</v>
      </c>
      <c r="U837" s="105"/>
      <c r="V837" s="57">
        <v>173.2</v>
      </c>
      <c r="W837" s="57">
        <f t="shared" si="281"/>
        <v>2.9145749410683379</v>
      </c>
      <c r="X837" s="86">
        <f t="shared" si="282"/>
        <v>126.73099999999999</v>
      </c>
      <c r="Y837" s="86" t="str">
        <f t="shared" si="283"/>
        <v/>
      </c>
      <c r="Z837" s="44">
        <f t="shared" si="284"/>
        <v>0</v>
      </c>
      <c r="AA837" s="44" t="str">
        <f t="shared" si="285"/>
        <v>o</v>
      </c>
      <c r="AB837" s="89">
        <f t="shared" si="303"/>
        <v>46.468999999999994</v>
      </c>
      <c r="AC837" s="89">
        <f t="shared" si="303"/>
        <v>-2.9575999999999993</v>
      </c>
      <c r="AD837" s="44">
        <f t="shared" si="286"/>
        <v>1</v>
      </c>
      <c r="AE837" s="44">
        <v>1.7</v>
      </c>
      <c r="AF837" s="87">
        <f t="shared" si="293"/>
        <v>0</v>
      </c>
      <c r="AG837" s="44">
        <f t="shared" si="294"/>
        <v>0</v>
      </c>
      <c r="AH837" s="90">
        <f t="shared" si="287"/>
        <v>186.11457494106833</v>
      </c>
      <c r="AI837" s="91">
        <f t="shared" si="295"/>
        <v>56.468999999999994</v>
      </c>
      <c r="AJ837" s="82">
        <f t="shared" si="288"/>
        <v>7.0424000000000007</v>
      </c>
      <c r="AK837" s="271">
        <f t="shared" si="296"/>
        <v>101</v>
      </c>
      <c r="AL837" s="271">
        <f>VLOOKUP(AK837,RevisedCalcs!$AE$65:$AJ$72,2,FALSE)</f>
        <v>3</v>
      </c>
      <c r="AM837" s="92" t="str">
        <f t="shared" si="289"/>
        <v>10 to 20</v>
      </c>
      <c r="AN837" s="93">
        <f t="shared" si="290"/>
        <v>0</v>
      </c>
      <c r="AO837" s="93" t="str">
        <f t="shared" si="297"/>
        <v>o</v>
      </c>
      <c r="AP837" s="94" t="str">
        <f t="shared" si="291"/>
        <v/>
      </c>
      <c r="AQ837" s="54">
        <v>0</v>
      </c>
      <c r="AR837" s="214">
        <f t="shared" si="292"/>
        <v>0</v>
      </c>
      <c r="AS837" s="214">
        <f t="shared" si="298"/>
        <v>0</v>
      </c>
      <c r="AT837" s="282">
        <f t="shared" si="299"/>
        <v>6.4833333333333334</v>
      </c>
      <c r="AU837" s="268">
        <f>IF(F837&gt;0,RevisedCalcs!$AB$53*F837,"")</f>
        <v>0.34862313247322418</v>
      </c>
      <c r="AV837" s="268" t="str">
        <f>IF(AU837&lt;&gt;"","",SUMIFS(RevisedCalcs!$AF$6:$BN$6,RevisedCalcs!$AF$4:$BN$4,"&lt;="&amp;AT837)/10^3*VLOOKUP(AK837,RevisedCalcs!$AE$65:$AJ$72,6,FALSE))</f>
        <v/>
      </c>
      <c r="AW837" s="270" t="str">
        <f ca="1">IF(AU837="","",IF(AR837=1,-AU837*OFFSET(RevisedCalcs!$AD$79,0,MATCH(E836*24*60,RevisedCalcs!$AE$80:$AI$80,1)),""))</f>
        <v/>
      </c>
      <c r="AX837" s="268">
        <f t="shared" ca="1" si="300"/>
        <v>0.34862313247322418</v>
      </c>
    </row>
    <row r="838" spans="1:50" x14ac:dyDescent="0.3">
      <c r="A838" s="107" t="s">
        <v>1024</v>
      </c>
      <c r="B838" s="115">
        <v>63</v>
      </c>
      <c r="C838" s="109" t="s">
        <v>125</v>
      </c>
      <c r="D838" s="110">
        <v>40607.767361111109</v>
      </c>
      <c r="E838" s="111">
        <v>6.1805555555555563E-3</v>
      </c>
      <c r="F838" s="43">
        <v>2.7</v>
      </c>
      <c r="G838" s="41">
        <v>7</v>
      </c>
      <c r="H838" s="97">
        <v>1.747685186273884E-3</v>
      </c>
      <c r="I838" s="98" t="s">
        <v>1082</v>
      </c>
      <c r="J838" s="99">
        <v>2.5166666666666666</v>
      </c>
      <c r="K838" s="112">
        <v>40607.767361111109</v>
      </c>
      <c r="L838" s="114">
        <v>179.6</v>
      </c>
      <c r="M838" s="101">
        <v>40607.786805555559</v>
      </c>
      <c r="N838" s="102">
        <v>1.9</v>
      </c>
      <c r="O838" s="46">
        <v>179.6</v>
      </c>
      <c r="P838" s="57">
        <v>1.9</v>
      </c>
      <c r="Q838" s="50">
        <v>4.1944444444444444E-2</v>
      </c>
      <c r="R838" s="103">
        <v>179.6</v>
      </c>
      <c r="S838" s="104">
        <v>171.44803096261973</v>
      </c>
      <c r="T838" s="57">
        <v>177.8</v>
      </c>
      <c r="U838" s="105"/>
      <c r="V838" s="57">
        <v>177.7</v>
      </c>
      <c r="W838" s="57">
        <f t="shared" si="281"/>
        <v>6.2519690373802632</v>
      </c>
      <c r="X838" s="86">
        <f t="shared" si="282"/>
        <v>127.22636</v>
      </c>
      <c r="Y838" s="86" t="str">
        <f t="shared" si="283"/>
        <v/>
      </c>
      <c r="Z838" s="44">
        <f t="shared" si="284"/>
        <v>0</v>
      </c>
      <c r="AA838" s="44" t="str">
        <f t="shared" si="285"/>
        <v>o</v>
      </c>
      <c r="AB838" s="89">
        <f t="shared" si="303"/>
        <v>50.473639999999996</v>
      </c>
      <c r="AC838" s="89">
        <f t="shared" si="303"/>
        <v>-0.77383999999999986</v>
      </c>
      <c r="AD838" s="44">
        <f t="shared" si="286"/>
        <v>1</v>
      </c>
      <c r="AE838" s="44">
        <v>1.7</v>
      </c>
      <c r="AF838" s="87">
        <f t="shared" si="293"/>
        <v>0</v>
      </c>
      <c r="AG838" s="44">
        <f t="shared" si="294"/>
        <v>0</v>
      </c>
      <c r="AH838" s="90">
        <f t="shared" si="287"/>
        <v>173.34803096261973</v>
      </c>
      <c r="AI838" s="91">
        <f t="shared" si="295"/>
        <v>52.373639999999995</v>
      </c>
      <c r="AJ838" s="82">
        <f t="shared" si="288"/>
        <v>1.12616</v>
      </c>
      <c r="AK838" s="271">
        <f t="shared" si="296"/>
        <v>101</v>
      </c>
      <c r="AL838" s="271">
        <f>VLOOKUP(AK838,RevisedCalcs!$AE$65:$AJ$72,2,FALSE)</f>
        <v>3</v>
      </c>
      <c r="AM838" s="92" t="str">
        <f t="shared" si="289"/>
        <v>0 to 10</v>
      </c>
      <c r="AN838" s="93">
        <f t="shared" si="290"/>
        <v>0</v>
      </c>
      <c r="AO838" s="93" t="str">
        <f t="shared" si="297"/>
        <v>o</v>
      </c>
      <c r="AP838" s="94" t="str">
        <f t="shared" si="291"/>
        <v/>
      </c>
      <c r="AQ838" s="54">
        <v>0</v>
      </c>
      <c r="AR838" s="214">
        <f t="shared" si="292"/>
        <v>0</v>
      </c>
      <c r="AS838" s="214">
        <f t="shared" si="298"/>
        <v>0</v>
      </c>
      <c r="AT838" s="282">
        <f t="shared" si="299"/>
        <v>8.9</v>
      </c>
      <c r="AU838" s="268">
        <f>IF(F838&gt;0,RevisedCalcs!$AB$53*F838,"")</f>
        <v>0.37651298307108216</v>
      </c>
      <c r="AV838" s="268" t="str">
        <f>IF(AU838&lt;&gt;"","",SUMIFS(RevisedCalcs!$AF$6:$BN$6,RevisedCalcs!$AF$4:$BN$4,"&lt;="&amp;AT838)/10^3*VLOOKUP(AK838,RevisedCalcs!$AE$65:$AJ$72,6,FALSE))</f>
        <v/>
      </c>
      <c r="AW838" s="270" t="str">
        <f ca="1">IF(AU838="","",IF(AR838=1,-AU838*OFFSET(RevisedCalcs!$AD$79,0,MATCH(E837*24*60,RevisedCalcs!$AE$80:$AI$80,1)),""))</f>
        <v/>
      </c>
      <c r="AX838" s="268">
        <f t="shared" ca="1" si="300"/>
        <v>0.37651298307108216</v>
      </c>
    </row>
    <row r="839" spans="1:50" x14ac:dyDescent="0.3">
      <c r="A839" s="107" t="s">
        <v>1024</v>
      </c>
      <c r="B839" s="108">
        <v>64</v>
      </c>
      <c r="C839" s="109" t="s">
        <v>127</v>
      </c>
      <c r="D839" s="110">
        <v>40607.780555555553</v>
      </c>
      <c r="E839" s="111">
        <v>7.3263888888888892E-3</v>
      </c>
      <c r="F839" s="43">
        <v>4.9000000000000004</v>
      </c>
      <c r="G839" s="41">
        <v>7</v>
      </c>
      <c r="H839" s="97">
        <v>7.0138888913788833E-3</v>
      </c>
      <c r="I839" s="98" t="s">
        <v>510</v>
      </c>
      <c r="J839" s="99">
        <v>10.1</v>
      </c>
      <c r="K839" s="112">
        <v>40607.780555555553</v>
      </c>
      <c r="L839" s="114">
        <v>165.2</v>
      </c>
      <c r="M839" s="101">
        <v>40607.786805555559</v>
      </c>
      <c r="N839" s="102">
        <v>1.9</v>
      </c>
      <c r="O839" s="46">
        <v>165.2</v>
      </c>
      <c r="P839" s="57">
        <v>1.9</v>
      </c>
      <c r="Q839" s="50">
        <v>0.16833333333333333</v>
      </c>
      <c r="R839" s="103">
        <v>165.2</v>
      </c>
      <c r="S839" s="104">
        <v>158.70296004638476</v>
      </c>
      <c r="T839" s="57">
        <v>194</v>
      </c>
      <c r="U839" s="105"/>
      <c r="V839" s="57">
        <v>163.29999999999998</v>
      </c>
      <c r="W839" s="57">
        <f t="shared" ref="W839:W867" si="304">ABS(S839-V839)</f>
        <v>4.5970399536152229</v>
      </c>
      <c r="X839" s="86">
        <f t="shared" ref="X839:X902" si="305">ABS(AB839-V839)</f>
        <v>112.82635999999999</v>
      </c>
      <c r="Y839" s="86" t="str">
        <f t="shared" ref="Y839:Y902" si="306">IF(B839=2,"",IF(INT(D839)&lt;&gt;INT(D838),"Y",""))</f>
        <v/>
      </c>
      <c r="Z839" s="44">
        <f t="shared" ref="Z839:Z902" si="307">IF(X839&lt;W839,1,0)</f>
        <v>0</v>
      </c>
      <c r="AA839" s="44" t="str">
        <f t="shared" ref="AA839:AA902" si="308">IF($Z839=1,"+","o")</f>
        <v>o</v>
      </c>
      <c r="AB839" s="89">
        <f t="shared" si="303"/>
        <v>50.473639999999996</v>
      </c>
      <c r="AC839" s="89">
        <f t="shared" si="303"/>
        <v>-0.77383999999999986</v>
      </c>
      <c r="AD839" s="44">
        <f t="shared" ref="AD839:AD902" si="309">IF(L839-N839&gt;$AD$5,1,0)</f>
        <v>1</v>
      </c>
      <c r="AE839" s="44">
        <v>1.7</v>
      </c>
      <c r="AF839" s="87">
        <f t="shared" si="293"/>
        <v>0</v>
      </c>
      <c r="AG839" s="44">
        <f t="shared" si="294"/>
        <v>0</v>
      </c>
      <c r="AH839" s="90">
        <f t="shared" ref="AH839:AH902" si="310">S839+P839</f>
        <v>160.60296004638477</v>
      </c>
      <c r="AI839" s="91">
        <f t="shared" si="295"/>
        <v>52.373639999999995</v>
      </c>
      <c r="AJ839" s="82">
        <f t="shared" ref="AJ839:AJ902" si="311">AC839+P839</f>
        <v>1.12616</v>
      </c>
      <c r="AK839" s="271">
        <f t="shared" si="296"/>
        <v>102</v>
      </c>
      <c r="AL839" s="271">
        <f>VLOOKUP(AK839,RevisedCalcs!$AE$65:$AJ$72,2,FALSE)</f>
        <v>18</v>
      </c>
      <c r="AM839" s="92" t="str">
        <f t="shared" ref="AM839:AM902" si="312">IF(P839&lt;-20,"&lt;-20",IF(P839&lt;-10,"-20 to -10",IF(P839&lt;0,"-10 to 0",IF(P839&lt;10,"0 to 10",IF(P839&lt;20,"10 to 20","&gt;=20")))))</f>
        <v>0 to 10</v>
      </c>
      <c r="AN839" s="93">
        <f t="shared" ref="AN839:AN902" si="313">IF(OR(X839&lt;W839,AND(AF839=1,AG839=1)),1,0)</f>
        <v>0</v>
      </c>
      <c r="AO839" s="93" t="str">
        <f t="shared" si="297"/>
        <v>o</v>
      </c>
      <c r="AP839" s="94" t="str">
        <f t="shared" ref="AP839:AP902" si="314">IF(AN839&lt;&gt;Z839,"X","")</f>
        <v/>
      </c>
      <c r="AQ839" s="54">
        <v>0</v>
      </c>
      <c r="AR839" s="214">
        <f t="shared" ref="AR839:AR902" si="315">IF(AND(AQ838=1,J839&lt;=$AR$5),1,0)</f>
        <v>0</v>
      </c>
      <c r="AS839" s="214">
        <f t="shared" si="298"/>
        <v>0</v>
      </c>
      <c r="AT839" s="282">
        <f t="shared" si="299"/>
        <v>10.55</v>
      </c>
      <c r="AU839" s="268">
        <f>IF(F839&gt;0,RevisedCalcs!$AB$53*F839,"")</f>
        <v>0.68330133964751949</v>
      </c>
      <c r="AV839" s="268" t="str">
        <f>IF(AU839&lt;&gt;"","",SUMIFS(RevisedCalcs!$AF$6:$BN$6,RevisedCalcs!$AF$4:$BN$4,"&lt;="&amp;AT839)/10^3*VLOOKUP(AK839,RevisedCalcs!$AE$65:$AJ$72,6,FALSE))</f>
        <v/>
      </c>
      <c r="AW839" s="270" t="str">
        <f ca="1">IF(AU839="","",IF(AR839=1,-AU839*OFFSET(RevisedCalcs!$AD$79,0,MATCH(E838*24*60,RevisedCalcs!$AE$80:$AI$80,1)),""))</f>
        <v/>
      </c>
      <c r="AX839" s="268">
        <f t="shared" ca="1" si="300"/>
        <v>0.68330133964751949</v>
      </c>
    </row>
    <row r="840" spans="1:50" x14ac:dyDescent="0.3">
      <c r="A840" s="107" t="s">
        <v>1024</v>
      </c>
      <c r="B840" s="115">
        <v>65</v>
      </c>
      <c r="C840" s="109" t="s">
        <v>129</v>
      </c>
      <c r="D840" s="110">
        <v>40608.668055555558</v>
      </c>
      <c r="E840" s="111">
        <v>6.9328703703703696E-3</v>
      </c>
      <c r="F840" s="43">
        <v>3.3</v>
      </c>
      <c r="G840" s="41">
        <v>1</v>
      </c>
      <c r="H840" s="97">
        <v>0.88017361111269565</v>
      </c>
      <c r="I840" s="98" t="s">
        <v>1083</v>
      </c>
      <c r="J840" s="99">
        <v>1267.45</v>
      </c>
      <c r="K840" s="112">
        <v>40608.668055555558</v>
      </c>
      <c r="L840" s="114">
        <v>19.399999999999999</v>
      </c>
      <c r="M840" s="101">
        <v>40608.661805555559</v>
      </c>
      <c r="N840" s="102">
        <v>18</v>
      </c>
      <c r="O840" s="46">
        <v>19.399999999999999</v>
      </c>
      <c r="P840" s="57">
        <v>18</v>
      </c>
      <c r="Q840" s="50">
        <v>21.124166666666667</v>
      </c>
      <c r="R840" s="103">
        <v>19.399999999999999</v>
      </c>
      <c r="S840" s="104">
        <v>4.3502387974569956E-4</v>
      </c>
      <c r="T840" s="57">
        <v>186.8</v>
      </c>
      <c r="U840" s="105"/>
      <c r="V840" s="86">
        <v>1.3999999999999986</v>
      </c>
      <c r="W840" s="86">
        <f t="shared" si="304"/>
        <v>1.3995649761202529</v>
      </c>
      <c r="X840" s="86">
        <f t="shared" si="305"/>
        <v>41.113799999999998</v>
      </c>
      <c r="Y840" s="86" t="str">
        <f t="shared" si="306"/>
        <v>Y</v>
      </c>
      <c r="Z840" s="88">
        <f t="shared" si="307"/>
        <v>0</v>
      </c>
      <c r="AA840" s="88" t="str">
        <f t="shared" si="308"/>
        <v>o</v>
      </c>
      <c r="AB840" s="89">
        <f t="shared" si="303"/>
        <v>42.513799999999996</v>
      </c>
      <c r="AC840" s="89">
        <f t="shared" si="303"/>
        <v>-5.1143999999999981</v>
      </c>
      <c r="AD840" s="88">
        <f t="shared" si="309"/>
        <v>0</v>
      </c>
      <c r="AE840" s="88">
        <v>1.7</v>
      </c>
      <c r="AF840" s="87">
        <f t="shared" ref="AF840:AF903" si="316">IF(R840-AH840&gt;$AF$5,1,0)</f>
        <v>0</v>
      </c>
      <c r="AG840" s="88">
        <f t="shared" ref="AG840:AG903" si="317">IF(Q840&gt;=6,1,0)</f>
        <v>1</v>
      </c>
      <c r="AH840" s="90">
        <f t="shared" si="310"/>
        <v>18.000435023879746</v>
      </c>
      <c r="AI840" s="91">
        <f t="shared" ref="AI840:AI903" si="318">AB840+P840</f>
        <v>60.513799999999996</v>
      </c>
      <c r="AJ840" s="82">
        <f t="shared" si="311"/>
        <v>12.885600000000002</v>
      </c>
      <c r="AK840" s="271">
        <f t="shared" ref="AK840:AK903" si="319">IF(J840&lt;6,101,IF(J840&lt;30,102,IF(J840&lt;60,103,IF(J840&lt;90,104,IF(J840&lt;120,105,IF(J840&lt;360,106,IF(J840&lt;720,107,108)))))))</f>
        <v>108</v>
      </c>
      <c r="AL840" s="271">
        <f>VLOOKUP(AK840,RevisedCalcs!$AE$65:$AJ$72,2,FALSE)</f>
        <v>720</v>
      </c>
      <c r="AM840" s="92" t="str">
        <f t="shared" si="312"/>
        <v>10 to 20</v>
      </c>
      <c r="AN840" s="93">
        <f t="shared" si="313"/>
        <v>0</v>
      </c>
      <c r="AO840" s="93" t="str">
        <f t="shared" ref="AO840:AO903" si="320">IF($AN840=1,"+","o")</f>
        <v>o</v>
      </c>
      <c r="AP840" s="94" t="str">
        <f t="shared" si="314"/>
        <v/>
      </c>
      <c r="AQ840" s="54">
        <v>0</v>
      </c>
      <c r="AR840" s="214">
        <f t="shared" si="315"/>
        <v>0</v>
      </c>
      <c r="AS840" s="214">
        <f t="shared" ref="AS840:AS903" si="321">IF(AND(AQ840=1,AN840=1),1,0)</f>
        <v>0</v>
      </c>
      <c r="AT840" s="282">
        <f t="shared" ref="AT840:AT903" si="322">E840*24*60</f>
        <v>9.9833333333333325</v>
      </c>
      <c r="AU840" s="268">
        <f>IF(F840&gt;0,RevisedCalcs!$AB$53*F840,"")</f>
        <v>0.46018253486465588</v>
      </c>
      <c r="AV840" s="268" t="str">
        <f>IF(AU840&lt;&gt;"","",SUMIFS(RevisedCalcs!$AF$6:$BN$6,RevisedCalcs!$AF$4:$BN$4,"&lt;="&amp;AT840)/10^3*VLOOKUP(AK840,RevisedCalcs!$AE$65:$AJ$72,6,FALSE))</f>
        <v/>
      </c>
      <c r="AW840" s="270" t="str">
        <f ca="1">IF(AU840="","",IF(AR840=1,-AU840*OFFSET(RevisedCalcs!$AD$79,0,MATCH(E839*24*60,RevisedCalcs!$AE$80:$AI$80,1)),""))</f>
        <v/>
      </c>
      <c r="AX840" s="268">
        <f t="shared" ref="AX840:AX903" ca="1" si="323">SUM(AU840:AW840)</f>
        <v>0.46018253486465588</v>
      </c>
    </row>
    <row r="841" spans="1:50" x14ac:dyDescent="0.3">
      <c r="A841" s="107" t="s">
        <v>1024</v>
      </c>
      <c r="B841" s="108">
        <v>66</v>
      </c>
      <c r="C841" s="109" t="s">
        <v>131</v>
      </c>
      <c r="D841" s="110">
        <v>40608.737500000003</v>
      </c>
      <c r="E841" s="111">
        <v>7.3379629629629628E-3</v>
      </c>
      <c r="F841" s="43">
        <v>3.3</v>
      </c>
      <c r="G841" s="41">
        <v>1</v>
      </c>
      <c r="H841" s="97">
        <v>6.2511574076779652E-2</v>
      </c>
      <c r="I841" s="98" t="s">
        <v>1084</v>
      </c>
      <c r="J841" s="99">
        <v>90.016666666666666</v>
      </c>
      <c r="K841" s="112">
        <v>40608.737500000003</v>
      </c>
      <c r="L841" s="114">
        <v>84.2</v>
      </c>
      <c r="M841" s="101">
        <v>40608.745138888888</v>
      </c>
      <c r="N841" s="102">
        <v>10</v>
      </c>
      <c r="O841" s="46">
        <v>84.2</v>
      </c>
      <c r="P841" s="57">
        <v>10</v>
      </c>
      <c r="Q841" s="50">
        <v>1.5002777777777778</v>
      </c>
      <c r="R841" s="103">
        <v>84.2</v>
      </c>
      <c r="S841" s="104">
        <v>70.674488986239183</v>
      </c>
      <c r="T841" s="57">
        <v>186.8</v>
      </c>
      <c r="U841" s="105"/>
      <c r="V841" s="57">
        <v>74.2</v>
      </c>
      <c r="W841" s="57">
        <f t="shared" si="304"/>
        <v>3.5255110137608199</v>
      </c>
      <c r="X841" s="86">
        <f t="shared" si="305"/>
        <v>27.731000000000009</v>
      </c>
      <c r="Y841" s="86" t="str">
        <f t="shared" si="306"/>
        <v/>
      </c>
      <c r="Z841" s="44">
        <f t="shared" si="307"/>
        <v>0</v>
      </c>
      <c r="AA841" s="44" t="str">
        <f t="shared" si="308"/>
        <v>o</v>
      </c>
      <c r="AB841" s="89">
        <f t="shared" si="303"/>
        <v>46.468999999999994</v>
      </c>
      <c r="AC841" s="89">
        <f t="shared" si="303"/>
        <v>-2.9575999999999993</v>
      </c>
      <c r="AD841" s="44">
        <f t="shared" si="309"/>
        <v>1</v>
      </c>
      <c r="AE841" s="44">
        <v>1.7</v>
      </c>
      <c r="AF841" s="87">
        <f t="shared" si="316"/>
        <v>0</v>
      </c>
      <c r="AG841" s="44">
        <f t="shared" si="317"/>
        <v>0</v>
      </c>
      <c r="AH841" s="90">
        <f t="shared" si="310"/>
        <v>80.674488986239183</v>
      </c>
      <c r="AI841" s="91">
        <f t="shared" si="318"/>
        <v>56.468999999999994</v>
      </c>
      <c r="AJ841" s="82">
        <f t="shared" si="311"/>
        <v>7.0424000000000007</v>
      </c>
      <c r="AK841" s="271">
        <f t="shared" si="319"/>
        <v>105</v>
      </c>
      <c r="AL841" s="271">
        <f>VLOOKUP(AK841,RevisedCalcs!$AE$65:$AJ$72,2,FALSE)</f>
        <v>105</v>
      </c>
      <c r="AM841" s="92" t="str">
        <f t="shared" si="312"/>
        <v>10 to 20</v>
      </c>
      <c r="AN841" s="93">
        <f t="shared" si="313"/>
        <v>0</v>
      </c>
      <c r="AO841" s="93" t="str">
        <f t="shared" si="320"/>
        <v>o</v>
      </c>
      <c r="AP841" s="94" t="str">
        <f t="shared" si="314"/>
        <v/>
      </c>
      <c r="AQ841" s="54">
        <v>0</v>
      </c>
      <c r="AR841" s="214">
        <f t="shared" si="315"/>
        <v>0</v>
      </c>
      <c r="AS841" s="214">
        <f t="shared" si="321"/>
        <v>0</v>
      </c>
      <c r="AT841" s="282">
        <f t="shared" si="322"/>
        <v>10.566666666666666</v>
      </c>
      <c r="AU841" s="268">
        <f>IF(F841&gt;0,RevisedCalcs!$AB$53*F841,"")</f>
        <v>0.46018253486465588</v>
      </c>
      <c r="AV841" s="268" t="str">
        <f>IF(AU841&lt;&gt;"","",SUMIFS(RevisedCalcs!$AF$6:$BN$6,RevisedCalcs!$AF$4:$BN$4,"&lt;="&amp;AT841)/10^3*VLOOKUP(AK841,RevisedCalcs!$AE$65:$AJ$72,6,FALSE))</f>
        <v/>
      </c>
      <c r="AW841" s="270" t="str">
        <f ca="1">IF(AU841="","",IF(AR841=1,-AU841*OFFSET(RevisedCalcs!$AD$79,0,MATCH(E840*24*60,RevisedCalcs!$AE$80:$AI$80,1)),""))</f>
        <v/>
      </c>
      <c r="AX841" s="268">
        <f t="shared" ca="1" si="323"/>
        <v>0.46018253486465588</v>
      </c>
    </row>
    <row r="842" spans="1:50" x14ac:dyDescent="0.3">
      <c r="A842" s="107" t="s">
        <v>1024</v>
      </c>
      <c r="B842" s="115">
        <v>67</v>
      </c>
      <c r="C842" s="109" t="s">
        <v>133</v>
      </c>
      <c r="D842" s="110">
        <v>40610.695833333331</v>
      </c>
      <c r="E842" s="111">
        <v>1.1990740740740739E-2</v>
      </c>
      <c r="F842" s="43">
        <v>6.9</v>
      </c>
      <c r="G842" s="41">
        <v>3</v>
      </c>
      <c r="H842" s="97">
        <v>1.9509953703673091</v>
      </c>
      <c r="I842" s="98" t="s">
        <v>1085</v>
      </c>
      <c r="J842" s="99">
        <v>2809.4333333333334</v>
      </c>
      <c r="K842" s="112">
        <v>40610.695833333331</v>
      </c>
      <c r="L842" s="114">
        <v>42.8</v>
      </c>
      <c r="M842" s="101">
        <v>40610.703472222223</v>
      </c>
      <c r="N842" s="102">
        <v>21</v>
      </c>
      <c r="O842" s="46">
        <v>42.8</v>
      </c>
      <c r="P842" s="57">
        <v>21</v>
      </c>
      <c r="Q842" s="50">
        <v>46.823888888888888</v>
      </c>
      <c r="R842" s="103">
        <v>42.8</v>
      </c>
      <c r="S842" s="104">
        <v>6.1813665297449916E-11</v>
      </c>
      <c r="T842" s="57">
        <v>188.6</v>
      </c>
      <c r="U842" s="105"/>
      <c r="V842" s="86">
        <v>21.799999999999997</v>
      </c>
      <c r="W842" s="86">
        <f t="shared" si="304"/>
        <v>21.799999999938183</v>
      </c>
      <c r="X842" s="86">
        <f t="shared" si="305"/>
        <v>19.230600000000003</v>
      </c>
      <c r="Y842" s="86" t="str">
        <f t="shared" si="306"/>
        <v>Y</v>
      </c>
      <c r="Z842" s="88">
        <f t="shared" si="307"/>
        <v>1</v>
      </c>
      <c r="AA842" s="88" t="str">
        <f t="shared" si="308"/>
        <v>+</v>
      </c>
      <c r="AB842" s="89">
        <f t="shared" si="303"/>
        <v>41.0306</v>
      </c>
      <c r="AC842" s="89">
        <f t="shared" si="303"/>
        <v>-5.9231999999999978</v>
      </c>
      <c r="AD842" s="88">
        <f t="shared" si="309"/>
        <v>0</v>
      </c>
      <c r="AE842" s="88">
        <v>1.7</v>
      </c>
      <c r="AF842" s="87">
        <f t="shared" si="316"/>
        <v>1</v>
      </c>
      <c r="AG842" s="88">
        <f t="shared" si="317"/>
        <v>1</v>
      </c>
      <c r="AH842" s="90">
        <f t="shared" si="310"/>
        <v>21.000000000061814</v>
      </c>
      <c r="AI842" s="91">
        <f t="shared" si="318"/>
        <v>62.0306</v>
      </c>
      <c r="AJ842" s="82">
        <f t="shared" si="311"/>
        <v>15.076800000000002</v>
      </c>
      <c r="AK842" s="271">
        <f t="shared" si="319"/>
        <v>108</v>
      </c>
      <c r="AL842" s="271">
        <f>VLOOKUP(AK842,RevisedCalcs!$AE$65:$AJ$72,2,FALSE)</f>
        <v>720</v>
      </c>
      <c r="AM842" s="92" t="str">
        <f t="shared" si="312"/>
        <v>&gt;=20</v>
      </c>
      <c r="AN842" s="93">
        <f t="shared" si="313"/>
        <v>1</v>
      </c>
      <c r="AO842" s="93" t="str">
        <f t="shared" si="320"/>
        <v>+</v>
      </c>
      <c r="AP842" s="94" t="str">
        <f t="shared" si="314"/>
        <v/>
      </c>
      <c r="AQ842" s="54">
        <v>0</v>
      </c>
      <c r="AR842" s="214">
        <f t="shared" si="315"/>
        <v>0</v>
      </c>
      <c r="AS842" s="214">
        <f t="shared" si="321"/>
        <v>0</v>
      </c>
      <c r="AT842" s="282">
        <f t="shared" si="322"/>
        <v>17.266666666666666</v>
      </c>
      <c r="AU842" s="268">
        <f>IF(F842&gt;0,RevisedCalcs!$AB$53*F842,"")</f>
        <v>0.96219984562609884</v>
      </c>
      <c r="AV842" s="268" t="str">
        <f>IF(AU842&lt;&gt;"","",SUMIFS(RevisedCalcs!$AF$6:$BN$6,RevisedCalcs!$AF$4:$BN$4,"&lt;="&amp;AT842)/10^3*VLOOKUP(AK842,RevisedCalcs!$AE$65:$AJ$72,6,FALSE))</f>
        <v/>
      </c>
      <c r="AW842" s="270" t="str">
        <f ca="1">IF(AU842="","",IF(AR842=1,-AU842*OFFSET(RevisedCalcs!$AD$79,0,MATCH(E841*24*60,RevisedCalcs!$AE$80:$AI$80,1)),""))</f>
        <v/>
      </c>
      <c r="AX842" s="268">
        <f t="shared" ca="1" si="323"/>
        <v>0.96219984562609884</v>
      </c>
    </row>
    <row r="843" spans="1:50" x14ac:dyDescent="0.3">
      <c r="A843" s="107" t="s">
        <v>1024</v>
      </c>
      <c r="B843" s="108">
        <v>68</v>
      </c>
      <c r="C843" s="109" t="s">
        <v>135</v>
      </c>
      <c r="D843" s="110">
        <v>40610.722916666666</v>
      </c>
      <c r="E843" s="111">
        <v>5.3935185185185188E-3</v>
      </c>
      <c r="F843" s="43">
        <v>1.1000000000000001</v>
      </c>
      <c r="G843" s="41">
        <v>3</v>
      </c>
      <c r="H843" s="97">
        <v>1.509259259182727E-2</v>
      </c>
      <c r="I843" s="98" t="s">
        <v>1086</v>
      </c>
      <c r="J843" s="99">
        <v>21.733333333333334</v>
      </c>
      <c r="K843" s="112">
        <v>40610.722916666666</v>
      </c>
      <c r="L843" s="114">
        <v>158</v>
      </c>
      <c r="M843" s="101">
        <v>40610.703472222223</v>
      </c>
      <c r="N843" s="102">
        <v>21</v>
      </c>
      <c r="O843" s="46">
        <v>158</v>
      </c>
      <c r="P843" s="57">
        <v>21</v>
      </c>
      <c r="Q843" s="50">
        <v>0.36222222222222222</v>
      </c>
      <c r="R843" s="103">
        <v>158</v>
      </c>
      <c r="S843" s="104">
        <v>134.31643733447387</v>
      </c>
      <c r="T843" s="57">
        <v>186.8</v>
      </c>
      <c r="U843" s="105"/>
      <c r="V843" s="57">
        <v>137</v>
      </c>
      <c r="W843" s="57">
        <f t="shared" si="304"/>
        <v>2.6835626655261251</v>
      </c>
      <c r="X843" s="86">
        <f t="shared" si="305"/>
        <v>95.969400000000007</v>
      </c>
      <c r="Y843" s="86" t="str">
        <f t="shared" si="306"/>
        <v/>
      </c>
      <c r="Z843" s="44">
        <f t="shared" si="307"/>
        <v>0</v>
      </c>
      <c r="AA843" s="44" t="str">
        <f t="shared" si="308"/>
        <v>o</v>
      </c>
      <c r="AB843" s="89">
        <f t="shared" si="303"/>
        <v>41.0306</v>
      </c>
      <c r="AC843" s="89">
        <f t="shared" si="303"/>
        <v>-5.9231999999999978</v>
      </c>
      <c r="AD843" s="44">
        <f t="shared" si="309"/>
        <v>1</v>
      </c>
      <c r="AE843" s="44">
        <v>1.7</v>
      </c>
      <c r="AF843" s="87">
        <f t="shared" si="316"/>
        <v>0</v>
      </c>
      <c r="AG843" s="44">
        <f t="shared" si="317"/>
        <v>0</v>
      </c>
      <c r="AH843" s="90">
        <f t="shared" si="310"/>
        <v>155.31643733447387</v>
      </c>
      <c r="AI843" s="91">
        <f t="shared" si="318"/>
        <v>62.0306</v>
      </c>
      <c r="AJ843" s="82">
        <f t="shared" si="311"/>
        <v>15.076800000000002</v>
      </c>
      <c r="AK843" s="271">
        <f t="shared" si="319"/>
        <v>102</v>
      </c>
      <c r="AL843" s="271">
        <f>VLOOKUP(AK843,RevisedCalcs!$AE$65:$AJ$72,2,FALSE)</f>
        <v>18</v>
      </c>
      <c r="AM843" s="92" t="str">
        <f t="shared" si="312"/>
        <v>&gt;=20</v>
      </c>
      <c r="AN843" s="93">
        <f t="shared" si="313"/>
        <v>0</v>
      </c>
      <c r="AO843" s="93" t="str">
        <f t="shared" si="320"/>
        <v>o</v>
      </c>
      <c r="AP843" s="94" t="str">
        <f t="shared" si="314"/>
        <v/>
      </c>
      <c r="AQ843" s="54">
        <v>0</v>
      </c>
      <c r="AR843" s="214">
        <f t="shared" si="315"/>
        <v>0</v>
      </c>
      <c r="AS843" s="214">
        <f t="shared" si="321"/>
        <v>0</v>
      </c>
      <c r="AT843" s="282">
        <f t="shared" si="322"/>
        <v>7.7666666666666666</v>
      </c>
      <c r="AU843" s="268">
        <f>IF(F843&gt;0,RevisedCalcs!$AB$53*F843,"")</f>
        <v>0.15339417828821866</v>
      </c>
      <c r="AV843" s="268" t="str">
        <f>IF(AU843&lt;&gt;"","",SUMIFS(RevisedCalcs!$AF$6:$BN$6,RevisedCalcs!$AF$4:$BN$4,"&lt;="&amp;AT843)/10^3*VLOOKUP(AK843,RevisedCalcs!$AE$65:$AJ$72,6,FALSE))</f>
        <v/>
      </c>
      <c r="AW843" s="270" t="str">
        <f ca="1">IF(AU843="","",IF(AR843=1,-AU843*OFFSET(RevisedCalcs!$AD$79,0,MATCH(E842*24*60,RevisedCalcs!$AE$80:$AI$80,1)),""))</f>
        <v/>
      </c>
      <c r="AX843" s="268">
        <f t="shared" ca="1" si="323"/>
        <v>0.15339417828821866</v>
      </c>
    </row>
    <row r="844" spans="1:50" x14ac:dyDescent="0.3">
      <c r="A844" s="107" t="s">
        <v>1024</v>
      </c>
      <c r="B844" s="115">
        <v>69</v>
      </c>
      <c r="C844" s="109" t="s">
        <v>137</v>
      </c>
      <c r="D844" s="110">
        <v>40610.738194444442</v>
      </c>
      <c r="E844" s="111">
        <v>3.7268518518518514E-3</v>
      </c>
      <c r="F844" s="43">
        <v>1.3</v>
      </c>
      <c r="G844" s="41">
        <v>3</v>
      </c>
      <c r="H844" s="97">
        <v>9.8842592560686171E-3</v>
      </c>
      <c r="I844" s="98" t="s">
        <v>1087</v>
      </c>
      <c r="J844" s="99">
        <v>14.233333333333333</v>
      </c>
      <c r="K844" s="112">
        <v>40610.738194444442</v>
      </c>
      <c r="L844" s="114">
        <v>167</v>
      </c>
      <c r="M844" s="101">
        <v>40610.745138888888</v>
      </c>
      <c r="N844" s="102">
        <v>23</v>
      </c>
      <c r="O844" s="46">
        <v>167</v>
      </c>
      <c r="P844" s="57">
        <v>23</v>
      </c>
      <c r="Q844" s="50">
        <v>0.2372222222222222</v>
      </c>
      <c r="R844" s="103">
        <v>167</v>
      </c>
      <c r="S844" s="104">
        <v>141.69282792257502</v>
      </c>
      <c r="T844" s="57">
        <v>188.6</v>
      </c>
      <c r="U844" s="105"/>
      <c r="V844" s="57">
        <v>144</v>
      </c>
      <c r="W844" s="57">
        <f t="shared" si="304"/>
        <v>2.3071720774249798</v>
      </c>
      <c r="X844" s="86">
        <f t="shared" si="305"/>
        <v>103.95820000000001</v>
      </c>
      <c r="Y844" s="86" t="str">
        <f t="shared" si="306"/>
        <v/>
      </c>
      <c r="Z844" s="44">
        <f t="shared" si="307"/>
        <v>0</v>
      </c>
      <c r="AA844" s="44" t="str">
        <f t="shared" si="308"/>
        <v>o</v>
      </c>
      <c r="AB844" s="89">
        <f t="shared" si="303"/>
        <v>40.041799999999995</v>
      </c>
      <c r="AC844" s="89">
        <f t="shared" si="303"/>
        <v>-6.4623999999999988</v>
      </c>
      <c r="AD844" s="44">
        <f t="shared" si="309"/>
        <v>1</v>
      </c>
      <c r="AE844" s="44">
        <v>1.7</v>
      </c>
      <c r="AF844" s="87">
        <f t="shared" si="316"/>
        <v>0</v>
      </c>
      <c r="AG844" s="44">
        <f t="shared" si="317"/>
        <v>0</v>
      </c>
      <c r="AH844" s="90">
        <f t="shared" si="310"/>
        <v>164.69282792257502</v>
      </c>
      <c r="AI844" s="91">
        <f t="shared" si="318"/>
        <v>63.041799999999995</v>
      </c>
      <c r="AJ844" s="82">
        <f t="shared" si="311"/>
        <v>16.537600000000001</v>
      </c>
      <c r="AK844" s="271">
        <f t="shared" si="319"/>
        <v>102</v>
      </c>
      <c r="AL844" s="271">
        <f>VLOOKUP(AK844,RevisedCalcs!$AE$65:$AJ$72,2,FALSE)</f>
        <v>18</v>
      </c>
      <c r="AM844" s="92" t="str">
        <f t="shared" si="312"/>
        <v>&gt;=20</v>
      </c>
      <c r="AN844" s="93">
        <f t="shared" si="313"/>
        <v>0</v>
      </c>
      <c r="AO844" s="93" t="str">
        <f t="shared" si="320"/>
        <v>o</v>
      </c>
      <c r="AP844" s="94" t="str">
        <f t="shared" si="314"/>
        <v/>
      </c>
      <c r="AQ844" s="54">
        <v>0</v>
      </c>
      <c r="AR844" s="214">
        <f t="shared" si="315"/>
        <v>0</v>
      </c>
      <c r="AS844" s="214">
        <f t="shared" si="321"/>
        <v>0</v>
      </c>
      <c r="AT844" s="282">
        <f t="shared" si="322"/>
        <v>5.3666666666666663</v>
      </c>
      <c r="AU844" s="268">
        <f>IF(F844&gt;0,RevisedCalcs!$AB$53*F844,"")</f>
        <v>0.18128402888607659</v>
      </c>
      <c r="AV844" s="268" t="str">
        <f>IF(AU844&lt;&gt;"","",SUMIFS(RevisedCalcs!$AF$6:$BN$6,RevisedCalcs!$AF$4:$BN$4,"&lt;="&amp;AT844)/10^3*VLOOKUP(AK844,RevisedCalcs!$AE$65:$AJ$72,6,FALSE))</f>
        <v/>
      </c>
      <c r="AW844" s="270" t="str">
        <f ca="1">IF(AU844="","",IF(AR844=1,-AU844*OFFSET(RevisedCalcs!$AD$79,0,MATCH(E843*24*60,RevisedCalcs!$AE$80:$AI$80,1)),""))</f>
        <v/>
      </c>
      <c r="AX844" s="268">
        <f t="shared" ca="1" si="323"/>
        <v>0.18128402888607659</v>
      </c>
    </row>
    <row r="845" spans="1:50" x14ac:dyDescent="0.3">
      <c r="A845" s="107" t="s">
        <v>1024</v>
      </c>
      <c r="B845" s="108">
        <v>70</v>
      </c>
      <c r="C845" s="109" t="s">
        <v>139</v>
      </c>
      <c r="D845" s="110">
        <v>40610.768750000003</v>
      </c>
      <c r="E845" s="111">
        <v>7.6620370370370366E-3</v>
      </c>
      <c r="F845" s="43">
        <v>4.7</v>
      </c>
      <c r="G845" s="41">
        <v>3</v>
      </c>
      <c r="H845" s="97">
        <v>2.6828703710634727E-2</v>
      </c>
      <c r="I845" s="98" t="s">
        <v>1088</v>
      </c>
      <c r="J845" s="99">
        <v>38.633333333333333</v>
      </c>
      <c r="K845" s="112">
        <v>40610.768750000003</v>
      </c>
      <c r="L845" s="114">
        <v>140</v>
      </c>
      <c r="M845" s="101">
        <v>40610.786805555559</v>
      </c>
      <c r="N845" s="102">
        <v>18</v>
      </c>
      <c r="O845" s="46">
        <v>140</v>
      </c>
      <c r="P845" s="57">
        <v>18</v>
      </c>
      <c r="Q845" s="50">
        <v>0.64388888888888884</v>
      </c>
      <c r="R845" s="103">
        <v>140</v>
      </c>
      <c r="S845" s="104">
        <v>115.09891585146249</v>
      </c>
      <c r="T845" s="57">
        <v>190.4</v>
      </c>
      <c r="U845" s="105"/>
      <c r="V845" s="57">
        <v>122</v>
      </c>
      <c r="W845" s="57">
        <f t="shared" si="304"/>
        <v>6.9010841485375067</v>
      </c>
      <c r="X845" s="86">
        <f t="shared" si="305"/>
        <v>79.486199999999997</v>
      </c>
      <c r="Y845" s="86" t="str">
        <f t="shared" si="306"/>
        <v/>
      </c>
      <c r="Z845" s="44">
        <f t="shared" si="307"/>
        <v>0</v>
      </c>
      <c r="AA845" s="44" t="str">
        <f t="shared" si="308"/>
        <v>o</v>
      </c>
      <c r="AB845" s="89">
        <f t="shared" si="303"/>
        <v>42.513799999999996</v>
      </c>
      <c r="AC845" s="89">
        <f t="shared" si="303"/>
        <v>-5.1143999999999981</v>
      </c>
      <c r="AD845" s="44">
        <f t="shared" si="309"/>
        <v>1</v>
      </c>
      <c r="AE845" s="44">
        <v>1.7</v>
      </c>
      <c r="AF845" s="87">
        <f t="shared" si="316"/>
        <v>0</v>
      </c>
      <c r="AG845" s="44">
        <f t="shared" si="317"/>
        <v>0</v>
      </c>
      <c r="AH845" s="90">
        <f t="shared" si="310"/>
        <v>133.09891585146249</v>
      </c>
      <c r="AI845" s="91">
        <f t="shared" si="318"/>
        <v>60.513799999999996</v>
      </c>
      <c r="AJ845" s="82">
        <f t="shared" si="311"/>
        <v>12.885600000000002</v>
      </c>
      <c r="AK845" s="271">
        <f t="shared" si="319"/>
        <v>103</v>
      </c>
      <c r="AL845" s="271">
        <f>VLOOKUP(AK845,RevisedCalcs!$AE$65:$AJ$72,2,FALSE)</f>
        <v>45</v>
      </c>
      <c r="AM845" s="92" t="str">
        <f t="shared" si="312"/>
        <v>10 to 20</v>
      </c>
      <c r="AN845" s="93">
        <f t="shared" si="313"/>
        <v>0</v>
      </c>
      <c r="AO845" s="93" t="str">
        <f t="shared" si="320"/>
        <v>o</v>
      </c>
      <c r="AP845" s="94" t="str">
        <f t="shared" si="314"/>
        <v/>
      </c>
      <c r="AQ845" s="54">
        <v>0</v>
      </c>
      <c r="AR845" s="214">
        <f t="shared" si="315"/>
        <v>0</v>
      </c>
      <c r="AS845" s="214">
        <f t="shared" si="321"/>
        <v>0</v>
      </c>
      <c r="AT845" s="282">
        <f t="shared" si="322"/>
        <v>11.033333333333333</v>
      </c>
      <c r="AU845" s="268">
        <f>IF(F845&gt;0,RevisedCalcs!$AB$53*F845,"")</f>
        <v>0.65541148904966151</v>
      </c>
      <c r="AV845" s="268" t="str">
        <f>IF(AU845&lt;&gt;"","",SUMIFS(RevisedCalcs!$AF$6:$BN$6,RevisedCalcs!$AF$4:$BN$4,"&lt;="&amp;AT845)/10^3*VLOOKUP(AK845,RevisedCalcs!$AE$65:$AJ$72,6,FALSE))</f>
        <v/>
      </c>
      <c r="AW845" s="270" t="str">
        <f ca="1">IF(AU845="","",IF(AR845=1,-AU845*OFFSET(RevisedCalcs!$AD$79,0,MATCH(E844*24*60,RevisedCalcs!$AE$80:$AI$80,1)),""))</f>
        <v/>
      </c>
      <c r="AX845" s="268">
        <f t="shared" ca="1" si="323"/>
        <v>0.65541148904966151</v>
      </c>
    </row>
    <row r="846" spans="1:50" x14ac:dyDescent="0.3">
      <c r="A846" s="107" t="s">
        <v>1024</v>
      </c>
      <c r="B846" s="115">
        <v>71</v>
      </c>
      <c r="C846" s="109" t="s">
        <v>141</v>
      </c>
      <c r="D846" s="110">
        <v>40610.824999999997</v>
      </c>
      <c r="E846" s="111">
        <v>8.0555555555555554E-3</v>
      </c>
      <c r="F846" s="43">
        <v>5.0999999999999996</v>
      </c>
      <c r="G846" s="41">
        <v>3</v>
      </c>
      <c r="H846" s="97">
        <v>4.8587962955934927E-2</v>
      </c>
      <c r="I846" s="98" t="s">
        <v>1089</v>
      </c>
      <c r="J846" s="99">
        <v>69.966666666666669</v>
      </c>
      <c r="K846" s="112">
        <v>40610.824999999997</v>
      </c>
      <c r="L846" s="114">
        <v>116.6</v>
      </c>
      <c r="M846" s="101">
        <v>40610.828472222223</v>
      </c>
      <c r="N846" s="102">
        <v>16</v>
      </c>
      <c r="O846" s="46">
        <v>116.6</v>
      </c>
      <c r="P846" s="57">
        <v>16</v>
      </c>
      <c r="Q846" s="50">
        <v>1.1661111111111111</v>
      </c>
      <c r="R846" s="103">
        <v>116.6</v>
      </c>
      <c r="S846" s="104">
        <v>85.511582813676313</v>
      </c>
      <c r="T846" s="57">
        <v>177.8</v>
      </c>
      <c r="U846" s="105"/>
      <c r="V846" s="57">
        <v>100.6</v>
      </c>
      <c r="W846" s="57">
        <f t="shared" si="304"/>
        <v>15.088417186323682</v>
      </c>
      <c r="X846" s="86">
        <f t="shared" si="305"/>
        <v>57.097399999999993</v>
      </c>
      <c r="Y846" s="86" t="str">
        <f t="shared" si="306"/>
        <v/>
      </c>
      <c r="Z846" s="44">
        <f t="shared" si="307"/>
        <v>0</v>
      </c>
      <c r="AA846" s="44" t="str">
        <f t="shared" si="308"/>
        <v>o</v>
      </c>
      <c r="AB846" s="89">
        <f t="shared" si="303"/>
        <v>43.502600000000001</v>
      </c>
      <c r="AC846" s="89">
        <f t="shared" si="303"/>
        <v>-4.5751999999999988</v>
      </c>
      <c r="AD846" s="44">
        <f t="shared" si="309"/>
        <v>1</v>
      </c>
      <c r="AE846" s="44">
        <v>1.7</v>
      </c>
      <c r="AF846" s="87">
        <f t="shared" si="316"/>
        <v>0</v>
      </c>
      <c r="AG846" s="44">
        <f t="shared" si="317"/>
        <v>0</v>
      </c>
      <c r="AH846" s="90">
        <f t="shared" si="310"/>
        <v>101.51158281367631</v>
      </c>
      <c r="AI846" s="91">
        <f t="shared" si="318"/>
        <v>59.502600000000001</v>
      </c>
      <c r="AJ846" s="82">
        <f t="shared" si="311"/>
        <v>11.424800000000001</v>
      </c>
      <c r="AK846" s="271">
        <f t="shared" si="319"/>
        <v>104</v>
      </c>
      <c r="AL846" s="271">
        <f>VLOOKUP(AK846,RevisedCalcs!$AE$65:$AJ$72,2,FALSE)</f>
        <v>75</v>
      </c>
      <c r="AM846" s="92" t="str">
        <f t="shared" si="312"/>
        <v>10 to 20</v>
      </c>
      <c r="AN846" s="93">
        <f t="shared" si="313"/>
        <v>0</v>
      </c>
      <c r="AO846" s="93" t="str">
        <f t="shared" si="320"/>
        <v>o</v>
      </c>
      <c r="AP846" s="94" t="str">
        <f t="shared" si="314"/>
        <v/>
      </c>
      <c r="AQ846" s="54">
        <v>0</v>
      </c>
      <c r="AR846" s="214">
        <f t="shared" si="315"/>
        <v>0</v>
      </c>
      <c r="AS846" s="214">
        <f t="shared" si="321"/>
        <v>0</v>
      </c>
      <c r="AT846" s="282">
        <f t="shared" si="322"/>
        <v>11.6</v>
      </c>
      <c r="AU846" s="268">
        <f>IF(F846&gt;0,RevisedCalcs!$AB$53*F846,"")</f>
        <v>0.71119119024537725</v>
      </c>
      <c r="AV846" s="268" t="str">
        <f>IF(AU846&lt;&gt;"","",SUMIFS(RevisedCalcs!$AF$6:$BN$6,RevisedCalcs!$AF$4:$BN$4,"&lt;="&amp;AT846)/10^3*VLOOKUP(AK846,RevisedCalcs!$AE$65:$AJ$72,6,FALSE))</f>
        <v/>
      </c>
      <c r="AW846" s="270" t="str">
        <f ca="1">IF(AU846="","",IF(AR846=1,-AU846*OFFSET(RevisedCalcs!$AD$79,0,MATCH(E845*24*60,RevisedCalcs!$AE$80:$AI$80,1)),""))</f>
        <v/>
      </c>
      <c r="AX846" s="268">
        <f t="shared" ca="1" si="323"/>
        <v>0.71119119024537725</v>
      </c>
    </row>
    <row r="847" spans="1:50" x14ac:dyDescent="0.3">
      <c r="A847" s="107" t="s">
        <v>1024</v>
      </c>
      <c r="B847" s="108">
        <v>72</v>
      </c>
      <c r="C847" s="109" t="s">
        <v>143</v>
      </c>
      <c r="D847" s="110">
        <v>40610.875</v>
      </c>
      <c r="E847" s="111">
        <v>8.5069444444444437E-3</v>
      </c>
      <c r="F847" s="43">
        <v>5.5</v>
      </c>
      <c r="G847" s="41">
        <v>3</v>
      </c>
      <c r="H847" s="97">
        <v>4.1944444448745344E-2</v>
      </c>
      <c r="I847" s="98" t="s">
        <v>1090</v>
      </c>
      <c r="J847" s="99">
        <v>60.4</v>
      </c>
      <c r="K847" s="112">
        <v>40610.875</v>
      </c>
      <c r="L847" s="114">
        <v>111.2</v>
      </c>
      <c r="M847" s="101">
        <v>40610.870138888888</v>
      </c>
      <c r="N847" s="102">
        <v>10.9</v>
      </c>
      <c r="O847" s="46">
        <v>111.2</v>
      </c>
      <c r="P847" s="57">
        <v>10.9</v>
      </c>
      <c r="Q847" s="50">
        <v>1.0066666666666666</v>
      </c>
      <c r="R847" s="103">
        <v>111.2</v>
      </c>
      <c r="S847" s="104">
        <v>90.21032156377828</v>
      </c>
      <c r="T847" s="57">
        <v>179.6</v>
      </c>
      <c r="U847" s="105"/>
      <c r="V847" s="57">
        <v>100.3</v>
      </c>
      <c r="W847" s="57">
        <f t="shared" si="304"/>
        <v>10.089678436221718</v>
      </c>
      <c r="X847" s="86">
        <f t="shared" si="305"/>
        <v>54.275959999999998</v>
      </c>
      <c r="Y847" s="86" t="str">
        <f t="shared" si="306"/>
        <v/>
      </c>
      <c r="Z847" s="44">
        <f t="shared" si="307"/>
        <v>0</v>
      </c>
      <c r="AA847" s="44" t="str">
        <f t="shared" si="308"/>
        <v>o</v>
      </c>
      <c r="AB847" s="89">
        <f t="shared" ref="AB847:AC866" si="324">(AB$3+AB$4*$N847)-$N847</f>
        <v>46.024039999999999</v>
      </c>
      <c r="AC847" s="89">
        <f t="shared" si="324"/>
        <v>-3.2002399999999991</v>
      </c>
      <c r="AD847" s="44">
        <f t="shared" si="309"/>
        <v>1</v>
      </c>
      <c r="AE847" s="44">
        <v>1.7</v>
      </c>
      <c r="AF847" s="87">
        <f t="shared" si="316"/>
        <v>0</v>
      </c>
      <c r="AG847" s="44">
        <f t="shared" si="317"/>
        <v>0</v>
      </c>
      <c r="AH847" s="90">
        <f t="shared" si="310"/>
        <v>101.11032156377829</v>
      </c>
      <c r="AI847" s="91">
        <f t="shared" si="318"/>
        <v>56.924039999999998</v>
      </c>
      <c r="AJ847" s="82">
        <f t="shared" si="311"/>
        <v>7.6997600000000013</v>
      </c>
      <c r="AK847" s="271">
        <f t="shared" si="319"/>
        <v>104</v>
      </c>
      <c r="AL847" s="271">
        <f>VLOOKUP(AK847,RevisedCalcs!$AE$65:$AJ$72,2,FALSE)</f>
        <v>75</v>
      </c>
      <c r="AM847" s="92" t="str">
        <f t="shared" si="312"/>
        <v>10 to 20</v>
      </c>
      <c r="AN847" s="93">
        <f t="shared" si="313"/>
        <v>0</v>
      </c>
      <c r="AO847" s="93" t="str">
        <f t="shared" si="320"/>
        <v>o</v>
      </c>
      <c r="AP847" s="94" t="str">
        <f t="shared" si="314"/>
        <v/>
      </c>
      <c r="AQ847" s="54">
        <v>0</v>
      </c>
      <c r="AR847" s="214">
        <f t="shared" si="315"/>
        <v>0</v>
      </c>
      <c r="AS847" s="214">
        <f t="shared" si="321"/>
        <v>0</v>
      </c>
      <c r="AT847" s="282">
        <f t="shared" si="322"/>
        <v>12.25</v>
      </c>
      <c r="AU847" s="268">
        <f>IF(F847&gt;0,RevisedCalcs!$AB$53*F847,"")</f>
        <v>0.76697089144109321</v>
      </c>
      <c r="AV847" s="268" t="str">
        <f>IF(AU847&lt;&gt;"","",SUMIFS(RevisedCalcs!$AF$6:$BN$6,RevisedCalcs!$AF$4:$BN$4,"&lt;="&amp;AT847)/10^3*VLOOKUP(AK847,RevisedCalcs!$AE$65:$AJ$72,6,FALSE))</f>
        <v/>
      </c>
      <c r="AW847" s="270" t="str">
        <f ca="1">IF(AU847="","",IF(AR847=1,-AU847*OFFSET(RevisedCalcs!$AD$79,0,MATCH(E846*24*60,RevisedCalcs!$AE$80:$AI$80,1)),""))</f>
        <v/>
      </c>
      <c r="AX847" s="268">
        <f t="shared" ca="1" si="323"/>
        <v>0.76697089144109321</v>
      </c>
    </row>
    <row r="848" spans="1:50" x14ac:dyDescent="0.3">
      <c r="A848" s="107" t="s">
        <v>1024</v>
      </c>
      <c r="B848" s="115">
        <v>73</v>
      </c>
      <c r="C848" s="109" t="s">
        <v>145</v>
      </c>
      <c r="D848" s="110">
        <v>40612.550694444442</v>
      </c>
      <c r="E848" s="111">
        <v>5.7754629629629623E-3</v>
      </c>
      <c r="F848" s="43">
        <v>1.7</v>
      </c>
      <c r="G848" s="41">
        <v>5</v>
      </c>
      <c r="H848" s="97">
        <v>1.6671874999956344</v>
      </c>
      <c r="I848" s="98" t="s">
        <v>1091</v>
      </c>
      <c r="J848" s="99">
        <v>2400.75</v>
      </c>
      <c r="K848" s="112">
        <v>40612.550694444442</v>
      </c>
      <c r="L848" s="114">
        <v>60.8</v>
      </c>
      <c r="M848" s="101">
        <v>40612.536805555559</v>
      </c>
      <c r="N848" s="102">
        <v>15.1</v>
      </c>
      <c r="O848" s="46">
        <v>60.8</v>
      </c>
      <c r="P848" s="57">
        <v>15.1</v>
      </c>
      <c r="Q848" s="50">
        <v>40.012500000000003</v>
      </c>
      <c r="R848" s="103">
        <v>60.8</v>
      </c>
      <c r="S848" s="104">
        <v>3.9411709451542265E-9</v>
      </c>
      <c r="T848" s="57">
        <v>159.80000000000001</v>
      </c>
      <c r="U848" s="105"/>
      <c r="V848" s="86">
        <v>45.699999999999996</v>
      </c>
      <c r="W848" s="86">
        <f t="shared" si="304"/>
        <v>45.699999996058821</v>
      </c>
      <c r="X848" s="86">
        <f t="shared" si="305"/>
        <v>1.75244</v>
      </c>
      <c r="Y848" s="86" t="str">
        <f t="shared" si="306"/>
        <v>Y</v>
      </c>
      <c r="Z848" s="88">
        <f t="shared" si="307"/>
        <v>1</v>
      </c>
      <c r="AA848" s="88" t="str">
        <f t="shared" si="308"/>
        <v>+</v>
      </c>
      <c r="AB848" s="89">
        <f t="shared" si="324"/>
        <v>43.947559999999996</v>
      </c>
      <c r="AC848" s="89">
        <f t="shared" si="324"/>
        <v>-4.3325599999999991</v>
      </c>
      <c r="AD848" s="88">
        <f t="shared" si="309"/>
        <v>1</v>
      </c>
      <c r="AE848" s="88">
        <v>1.7</v>
      </c>
      <c r="AF848" s="87">
        <f t="shared" si="316"/>
        <v>1</v>
      </c>
      <c r="AG848" s="88">
        <f t="shared" si="317"/>
        <v>1</v>
      </c>
      <c r="AH848" s="90">
        <f t="shared" si="310"/>
        <v>15.100000003941171</v>
      </c>
      <c r="AI848" s="91">
        <f t="shared" si="318"/>
        <v>59.047559999999997</v>
      </c>
      <c r="AJ848" s="82">
        <f t="shared" si="311"/>
        <v>10.767440000000001</v>
      </c>
      <c r="AK848" s="271">
        <f t="shared" si="319"/>
        <v>108</v>
      </c>
      <c r="AL848" s="271">
        <f>VLOOKUP(AK848,RevisedCalcs!$AE$65:$AJ$72,2,FALSE)</f>
        <v>720</v>
      </c>
      <c r="AM848" s="92" t="str">
        <f t="shared" si="312"/>
        <v>10 to 20</v>
      </c>
      <c r="AN848" s="93">
        <f t="shared" si="313"/>
        <v>1</v>
      </c>
      <c r="AO848" s="93" t="str">
        <f t="shared" si="320"/>
        <v>+</v>
      </c>
      <c r="AP848" s="94" t="str">
        <f t="shared" si="314"/>
        <v/>
      </c>
      <c r="AQ848" s="54">
        <v>0</v>
      </c>
      <c r="AR848" s="214">
        <f t="shared" si="315"/>
        <v>0</v>
      </c>
      <c r="AS848" s="214">
        <f t="shared" si="321"/>
        <v>0</v>
      </c>
      <c r="AT848" s="282">
        <f t="shared" si="322"/>
        <v>8.3166666666666664</v>
      </c>
      <c r="AU848" s="268">
        <f>IF(F848&gt;0,RevisedCalcs!$AB$53*F848,"")</f>
        <v>0.23706373008179243</v>
      </c>
      <c r="AV848" s="268" t="str">
        <f>IF(AU848&lt;&gt;"","",SUMIFS(RevisedCalcs!$AF$6:$BN$6,RevisedCalcs!$AF$4:$BN$4,"&lt;="&amp;AT848)/10^3*VLOOKUP(AK848,RevisedCalcs!$AE$65:$AJ$72,6,FALSE))</f>
        <v/>
      </c>
      <c r="AW848" s="270" t="str">
        <f ca="1">IF(AU848="","",IF(AR848=1,-AU848*OFFSET(RevisedCalcs!$AD$79,0,MATCH(E847*24*60,RevisedCalcs!$AE$80:$AI$80,1)),""))</f>
        <v/>
      </c>
      <c r="AX848" s="268">
        <f t="shared" ca="1" si="323"/>
        <v>0.23706373008179243</v>
      </c>
    </row>
    <row r="849" spans="1:50" x14ac:dyDescent="0.3">
      <c r="A849" s="107" t="s">
        <v>1024</v>
      </c>
      <c r="B849" s="108">
        <v>74</v>
      </c>
      <c r="C849" s="109" t="s">
        <v>569</v>
      </c>
      <c r="D849" s="110">
        <v>40612.637499999997</v>
      </c>
      <c r="E849" s="111">
        <v>3.4375E-3</v>
      </c>
      <c r="F849" s="43">
        <v>1.7</v>
      </c>
      <c r="G849" s="41">
        <v>5</v>
      </c>
      <c r="H849" s="97">
        <v>8.1030092595028691E-2</v>
      </c>
      <c r="I849" s="98" t="s">
        <v>1092</v>
      </c>
      <c r="J849" s="99">
        <v>116.68333333333334</v>
      </c>
      <c r="K849" s="112">
        <v>40612.637499999997</v>
      </c>
      <c r="L849" s="114">
        <v>64.400000000000006</v>
      </c>
      <c r="M849" s="101">
        <v>40612.620138888888</v>
      </c>
      <c r="N849" s="102">
        <v>19.899999999999999</v>
      </c>
      <c r="O849" s="46">
        <v>64.400000000000006</v>
      </c>
      <c r="P849" s="57">
        <v>19.899999999999999</v>
      </c>
      <c r="Q849" s="50">
        <v>1.9447222222222222</v>
      </c>
      <c r="R849" s="103">
        <v>64.400000000000006</v>
      </c>
      <c r="S849" s="104">
        <v>42.621525437530877</v>
      </c>
      <c r="T849" s="57">
        <v>145.4</v>
      </c>
      <c r="U849" s="105"/>
      <c r="V849" s="57">
        <v>44.500000000000007</v>
      </c>
      <c r="W849" s="57">
        <f t="shared" si="304"/>
        <v>1.8784745624691297</v>
      </c>
      <c r="X849" s="86">
        <f t="shared" si="305"/>
        <v>2.9255600000000044</v>
      </c>
      <c r="Y849" s="86" t="str">
        <f t="shared" si="306"/>
        <v/>
      </c>
      <c r="Z849" s="44">
        <f t="shared" si="307"/>
        <v>0</v>
      </c>
      <c r="AA849" s="44" t="str">
        <f t="shared" si="308"/>
        <v>o</v>
      </c>
      <c r="AB849" s="89">
        <f t="shared" si="324"/>
        <v>41.574440000000003</v>
      </c>
      <c r="AC849" s="89">
        <f t="shared" si="324"/>
        <v>-5.6266399999999983</v>
      </c>
      <c r="AD849" s="44">
        <f t="shared" si="309"/>
        <v>1</v>
      </c>
      <c r="AE849" s="44">
        <v>1.7</v>
      </c>
      <c r="AF849" s="87">
        <f t="shared" si="316"/>
        <v>0</v>
      </c>
      <c r="AG849" s="44">
        <f t="shared" si="317"/>
        <v>0</v>
      </c>
      <c r="AH849" s="90">
        <f t="shared" si="310"/>
        <v>62.521525437530876</v>
      </c>
      <c r="AI849" s="91">
        <f t="shared" si="318"/>
        <v>61.474440000000001</v>
      </c>
      <c r="AJ849" s="82">
        <f t="shared" si="311"/>
        <v>14.27336</v>
      </c>
      <c r="AK849" s="271">
        <f t="shared" si="319"/>
        <v>105</v>
      </c>
      <c r="AL849" s="271">
        <f>VLOOKUP(AK849,RevisedCalcs!$AE$65:$AJ$72,2,FALSE)</f>
        <v>105</v>
      </c>
      <c r="AM849" s="92" t="str">
        <f t="shared" si="312"/>
        <v>10 to 20</v>
      </c>
      <c r="AN849" s="93">
        <f t="shared" si="313"/>
        <v>0</v>
      </c>
      <c r="AO849" s="93" t="str">
        <f t="shared" si="320"/>
        <v>o</v>
      </c>
      <c r="AP849" s="94" t="str">
        <f t="shared" si="314"/>
        <v/>
      </c>
      <c r="AQ849" s="54">
        <v>0</v>
      </c>
      <c r="AR849" s="214">
        <f t="shared" si="315"/>
        <v>0</v>
      </c>
      <c r="AS849" s="214">
        <f t="shared" si="321"/>
        <v>0</v>
      </c>
      <c r="AT849" s="282">
        <f t="shared" si="322"/>
        <v>4.95</v>
      </c>
      <c r="AU849" s="268">
        <f>IF(F849&gt;0,RevisedCalcs!$AB$53*F849,"")</f>
        <v>0.23706373008179243</v>
      </c>
      <c r="AV849" s="268" t="str">
        <f>IF(AU849&lt;&gt;"","",SUMIFS(RevisedCalcs!$AF$6:$BN$6,RevisedCalcs!$AF$4:$BN$4,"&lt;="&amp;AT849)/10^3*VLOOKUP(AK849,RevisedCalcs!$AE$65:$AJ$72,6,FALSE))</f>
        <v/>
      </c>
      <c r="AW849" s="270" t="str">
        <f ca="1">IF(AU849="","",IF(AR849=1,-AU849*OFFSET(RevisedCalcs!$AD$79,0,MATCH(E848*24*60,RevisedCalcs!$AE$80:$AI$80,1)),""))</f>
        <v/>
      </c>
      <c r="AX849" s="268">
        <f t="shared" ca="1" si="323"/>
        <v>0.23706373008179243</v>
      </c>
    </row>
    <row r="850" spans="1:50" x14ac:dyDescent="0.3">
      <c r="A850" s="107" t="s">
        <v>1024</v>
      </c>
      <c r="B850" s="115">
        <v>75</v>
      </c>
      <c r="C850" s="109" t="s">
        <v>571</v>
      </c>
      <c r="D850" s="110">
        <v>40613.618750000001</v>
      </c>
      <c r="E850" s="111">
        <v>1.357638888888889E-2</v>
      </c>
      <c r="F850" s="43">
        <v>2</v>
      </c>
      <c r="G850" s="41">
        <v>6</v>
      </c>
      <c r="H850" s="97">
        <v>0.97781250000116415</v>
      </c>
      <c r="I850" s="98" t="s">
        <v>1093</v>
      </c>
      <c r="J850" s="99">
        <v>1408.05</v>
      </c>
      <c r="K850" s="112">
        <v>40613.618750000001</v>
      </c>
      <c r="L850" s="114">
        <v>64.400000000000006</v>
      </c>
      <c r="M850" s="101">
        <v>40613.620138888888</v>
      </c>
      <c r="N850" s="102">
        <v>18</v>
      </c>
      <c r="O850" s="46">
        <v>64.400000000000006</v>
      </c>
      <c r="P850" s="57">
        <v>18</v>
      </c>
      <c r="Q850" s="50">
        <v>23.467499999999998</v>
      </c>
      <c r="R850" s="103">
        <v>64.400000000000006</v>
      </c>
      <c r="S850" s="104">
        <v>7.5193025267594749E-5</v>
      </c>
      <c r="T850" s="57">
        <v>183.2</v>
      </c>
      <c r="U850" s="105"/>
      <c r="V850" s="86">
        <v>46.400000000000006</v>
      </c>
      <c r="W850" s="86">
        <f t="shared" si="304"/>
        <v>46.399924806974738</v>
      </c>
      <c r="X850" s="86">
        <f t="shared" si="305"/>
        <v>3.8862000000000094</v>
      </c>
      <c r="Y850" s="86" t="str">
        <f t="shared" si="306"/>
        <v>Y</v>
      </c>
      <c r="Z850" s="88">
        <f t="shared" si="307"/>
        <v>1</v>
      </c>
      <c r="AA850" s="88" t="str">
        <f t="shared" si="308"/>
        <v>+</v>
      </c>
      <c r="AB850" s="89">
        <f t="shared" si="324"/>
        <v>42.513799999999996</v>
      </c>
      <c r="AC850" s="89">
        <f t="shared" si="324"/>
        <v>-5.1143999999999981</v>
      </c>
      <c r="AD850" s="88">
        <f t="shared" si="309"/>
        <v>1</v>
      </c>
      <c r="AE850" s="88">
        <v>1.7</v>
      </c>
      <c r="AF850" s="87">
        <f t="shared" si="316"/>
        <v>1</v>
      </c>
      <c r="AG850" s="88">
        <f t="shared" si="317"/>
        <v>1</v>
      </c>
      <c r="AH850" s="90">
        <f t="shared" si="310"/>
        <v>18.000075193025268</v>
      </c>
      <c r="AI850" s="91">
        <f t="shared" si="318"/>
        <v>60.513799999999996</v>
      </c>
      <c r="AJ850" s="82">
        <f t="shared" si="311"/>
        <v>12.885600000000002</v>
      </c>
      <c r="AK850" s="271">
        <f t="shared" si="319"/>
        <v>108</v>
      </c>
      <c r="AL850" s="271">
        <f>VLOOKUP(AK850,RevisedCalcs!$AE$65:$AJ$72,2,FALSE)</f>
        <v>720</v>
      </c>
      <c r="AM850" s="92" t="str">
        <f t="shared" si="312"/>
        <v>10 to 20</v>
      </c>
      <c r="AN850" s="93">
        <f t="shared" si="313"/>
        <v>1</v>
      </c>
      <c r="AO850" s="93" t="str">
        <f t="shared" si="320"/>
        <v>+</v>
      </c>
      <c r="AP850" s="94" t="str">
        <f t="shared" si="314"/>
        <v/>
      </c>
      <c r="AQ850" s="54">
        <v>0</v>
      </c>
      <c r="AR850" s="214">
        <f t="shared" si="315"/>
        <v>0</v>
      </c>
      <c r="AS850" s="214">
        <f t="shared" si="321"/>
        <v>0</v>
      </c>
      <c r="AT850" s="282">
        <f t="shared" si="322"/>
        <v>19.55</v>
      </c>
      <c r="AU850" s="268">
        <f>IF(F850&gt;0,RevisedCalcs!$AB$53*F850,"")</f>
        <v>0.27889850597857935</v>
      </c>
      <c r="AV850" s="268" t="str">
        <f>IF(AU850&lt;&gt;"","",SUMIFS(RevisedCalcs!$AF$6:$BN$6,RevisedCalcs!$AF$4:$BN$4,"&lt;="&amp;AT850)/10^3*VLOOKUP(AK850,RevisedCalcs!$AE$65:$AJ$72,6,FALSE))</f>
        <v/>
      </c>
      <c r="AW850" s="270" t="str">
        <f ca="1">IF(AU850="","",IF(AR850=1,-AU850*OFFSET(RevisedCalcs!$AD$79,0,MATCH(E849*24*60,RevisedCalcs!$AE$80:$AI$80,1)),""))</f>
        <v/>
      </c>
      <c r="AX850" s="268">
        <f t="shared" ca="1" si="323"/>
        <v>0.27889850597857935</v>
      </c>
    </row>
    <row r="851" spans="1:50" x14ac:dyDescent="0.3">
      <c r="A851" s="107" t="s">
        <v>1024</v>
      </c>
      <c r="B851" s="108">
        <v>76</v>
      </c>
      <c r="C851" s="109" t="s">
        <v>148</v>
      </c>
      <c r="D851" s="110">
        <v>40613.636111111111</v>
      </c>
      <c r="E851" s="111">
        <v>5.5324074074074069E-3</v>
      </c>
      <c r="F851" s="43">
        <v>4.7</v>
      </c>
      <c r="G851" s="41">
        <v>6</v>
      </c>
      <c r="H851" s="97">
        <v>3.7847222192795016E-3</v>
      </c>
      <c r="I851" s="98" t="s">
        <v>603</v>
      </c>
      <c r="J851" s="99">
        <v>5.45</v>
      </c>
      <c r="K851" s="112">
        <v>40613.636111111111</v>
      </c>
      <c r="L851" s="114">
        <v>172.4</v>
      </c>
      <c r="M851" s="101">
        <v>40613.620138888888</v>
      </c>
      <c r="N851" s="102">
        <v>18</v>
      </c>
      <c r="O851" s="46">
        <v>172.4</v>
      </c>
      <c r="P851" s="57">
        <v>18</v>
      </c>
      <c r="Q851" s="50">
        <v>9.0833333333333335E-2</v>
      </c>
      <c r="R851" s="103">
        <v>172.4</v>
      </c>
      <c r="S851" s="104">
        <v>156.27881146723547</v>
      </c>
      <c r="T851" s="57">
        <v>181.4</v>
      </c>
      <c r="U851" s="105"/>
      <c r="V851" s="57">
        <v>154.4</v>
      </c>
      <c r="W851" s="57">
        <f t="shared" si="304"/>
        <v>1.8788114672354652</v>
      </c>
      <c r="X851" s="86">
        <f t="shared" si="305"/>
        <v>111.8862</v>
      </c>
      <c r="Y851" s="86" t="str">
        <f t="shared" si="306"/>
        <v/>
      </c>
      <c r="Z851" s="44">
        <f t="shared" si="307"/>
        <v>0</v>
      </c>
      <c r="AA851" s="44" t="str">
        <f t="shared" si="308"/>
        <v>o</v>
      </c>
      <c r="AB851" s="89">
        <f t="shared" si="324"/>
        <v>42.513799999999996</v>
      </c>
      <c r="AC851" s="89">
        <f t="shared" si="324"/>
        <v>-5.1143999999999981</v>
      </c>
      <c r="AD851" s="44">
        <f t="shared" si="309"/>
        <v>1</v>
      </c>
      <c r="AE851" s="44">
        <v>1.7</v>
      </c>
      <c r="AF851" s="87">
        <f t="shared" si="316"/>
        <v>0</v>
      </c>
      <c r="AG851" s="44">
        <f t="shared" si="317"/>
        <v>0</v>
      </c>
      <c r="AH851" s="90">
        <f t="shared" si="310"/>
        <v>174.27881146723547</v>
      </c>
      <c r="AI851" s="91">
        <f t="shared" si="318"/>
        <v>60.513799999999996</v>
      </c>
      <c r="AJ851" s="82">
        <f t="shared" si="311"/>
        <v>12.885600000000002</v>
      </c>
      <c r="AK851" s="271">
        <f t="shared" si="319"/>
        <v>101</v>
      </c>
      <c r="AL851" s="271">
        <f>VLOOKUP(AK851,RevisedCalcs!$AE$65:$AJ$72,2,FALSE)</f>
        <v>3</v>
      </c>
      <c r="AM851" s="92" t="str">
        <f t="shared" si="312"/>
        <v>10 to 20</v>
      </c>
      <c r="AN851" s="93">
        <f t="shared" si="313"/>
        <v>0</v>
      </c>
      <c r="AO851" s="93" t="str">
        <f t="shared" si="320"/>
        <v>o</v>
      </c>
      <c r="AP851" s="94" t="str">
        <f t="shared" si="314"/>
        <v/>
      </c>
      <c r="AQ851" s="54">
        <v>0</v>
      </c>
      <c r="AR851" s="214">
        <f t="shared" si="315"/>
        <v>0</v>
      </c>
      <c r="AS851" s="214">
        <f t="shared" si="321"/>
        <v>0</v>
      </c>
      <c r="AT851" s="282">
        <f t="shared" si="322"/>
        <v>7.9666666666666668</v>
      </c>
      <c r="AU851" s="268">
        <f>IF(F851&gt;0,RevisedCalcs!$AB$53*F851,"")</f>
        <v>0.65541148904966151</v>
      </c>
      <c r="AV851" s="268" t="str">
        <f>IF(AU851&lt;&gt;"","",SUMIFS(RevisedCalcs!$AF$6:$BN$6,RevisedCalcs!$AF$4:$BN$4,"&lt;="&amp;AT851)/10^3*VLOOKUP(AK851,RevisedCalcs!$AE$65:$AJ$72,6,FALSE))</f>
        <v/>
      </c>
      <c r="AW851" s="270" t="str">
        <f ca="1">IF(AU851="","",IF(AR851=1,-AU851*OFFSET(RevisedCalcs!$AD$79,0,MATCH(E850*24*60,RevisedCalcs!$AE$80:$AI$80,1)),""))</f>
        <v/>
      </c>
      <c r="AX851" s="268">
        <f t="shared" ca="1" si="323"/>
        <v>0.65541148904966151</v>
      </c>
    </row>
    <row r="852" spans="1:50" x14ac:dyDescent="0.3">
      <c r="A852" s="107" t="s">
        <v>1024</v>
      </c>
      <c r="B852" s="115">
        <v>77</v>
      </c>
      <c r="C852" s="109" t="s">
        <v>150</v>
      </c>
      <c r="D852" s="110">
        <v>40613.651388888888</v>
      </c>
      <c r="E852" s="111">
        <v>1.0231481481481482E-2</v>
      </c>
      <c r="F852" s="43">
        <v>13.1</v>
      </c>
      <c r="G852" s="41">
        <v>6</v>
      </c>
      <c r="H852" s="97">
        <v>9.7453703710925765E-3</v>
      </c>
      <c r="I852" s="98" t="s">
        <v>1094</v>
      </c>
      <c r="J852" s="99">
        <v>14.033333333333333</v>
      </c>
      <c r="K852" s="112">
        <v>40613.651388888888</v>
      </c>
      <c r="L852" s="114">
        <v>161.6</v>
      </c>
      <c r="M852" s="101">
        <v>40613.661805555559</v>
      </c>
      <c r="N852" s="102">
        <v>19</v>
      </c>
      <c r="O852" s="46">
        <v>161.6</v>
      </c>
      <c r="P852" s="57">
        <v>19</v>
      </c>
      <c r="Q852" s="50">
        <v>0.2338888888888889</v>
      </c>
      <c r="R852" s="103">
        <v>161.6</v>
      </c>
      <c r="S852" s="104">
        <v>140.76826702875292</v>
      </c>
      <c r="T852" s="57">
        <v>186.8</v>
      </c>
      <c r="U852" s="105"/>
      <c r="V852" s="57">
        <v>142.6</v>
      </c>
      <c r="W852" s="57">
        <f t="shared" si="304"/>
        <v>1.831732971247078</v>
      </c>
      <c r="X852" s="86">
        <f t="shared" si="305"/>
        <v>100.5806</v>
      </c>
      <c r="Y852" s="86" t="str">
        <f t="shared" si="306"/>
        <v/>
      </c>
      <c r="Z852" s="44">
        <f t="shared" si="307"/>
        <v>0</v>
      </c>
      <c r="AA852" s="44" t="str">
        <f t="shared" si="308"/>
        <v>o</v>
      </c>
      <c r="AB852" s="89">
        <f t="shared" si="324"/>
        <v>42.019399999999997</v>
      </c>
      <c r="AC852" s="89">
        <f t="shared" si="324"/>
        <v>-5.3839999999999986</v>
      </c>
      <c r="AD852" s="44">
        <f t="shared" si="309"/>
        <v>1</v>
      </c>
      <c r="AE852" s="44">
        <v>1.7</v>
      </c>
      <c r="AF852" s="87">
        <f t="shared" si="316"/>
        <v>0</v>
      </c>
      <c r="AG852" s="44">
        <f t="shared" si="317"/>
        <v>0</v>
      </c>
      <c r="AH852" s="90">
        <f t="shared" si="310"/>
        <v>159.76826702875292</v>
      </c>
      <c r="AI852" s="91">
        <f t="shared" si="318"/>
        <v>61.019399999999997</v>
      </c>
      <c r="AJ852" s="82">
        <f t="shared" si="311"/>
        <v>13.616000000000001</v>
      </c>
      <c r="AK852" s="271">
        <f t="shared" si="319"/>
        <v>102</v>
      </c>
      <c r="AL852" s="271">
        <f>VLOOKUP(AK852,RevisedCalcs!$AE$65:$AJ$72,2,FALSE)</f>
        <v>18</v>
      </c>
      <c r="AM852" s="92" t="str">
        <f t="shared" si="312"/>
        <v>10 to 20</v>
      </c>
      <c r="AN852" s="93">
        <f t="shared" si="313"/>
        <v>0</v>
      </c>
      <c r="AO852" s="93" t="str">
        <f t="shared" si="320"/>
        <v>o</v>
      </c>
      <c r="AP852" s="94" t="str">
        <f t="shared" si="314"/>
        <v/>
      </c>
      <c r="AQ852" s="54">
        <v>0</v>
      </c>
      <c r="AR852" s="214">
        <f t="shared" si="315"/>
        <v>0</v>
      </c>
      <c r="AS852" s="214">
        <f t="shared" si="321"/>
        <v>0</v>
      </c>
      <c r="AT852" s="282">
        <f t="shared" si="322"/>
        <v>14.733333333333334</v>
      </c>
      <c r="AU852" s="268">
        <f>IF(F852&gt;0,RevisedCalcs!$AB$53*F852,"")</f>
        <v>1.8267852141596947</v>
      </c>
      <c r="AV852" s="268" t="str">
        <f>IF(AU852&lt;&gt;"","",SUMIFS(RevisedCalcs!$AF$6:$BN$6,RevisedCalcs!$AF$4:$BN$4,"&lt;="&amp;AT852)/10^3*VLOOKUP(AK852,RevisedCalcs!$AE$65:$AJ$72,6,FALSE))</f>
        <v/>
      </c>
      <c r="AW852" s="270" t="str">
        <f ca="1">IF(AU852="","",IF(AR852=1,-AU852*OFFSET(RevisedCalcs!$AD$79,0,MATCH(E851*24*60,RevisedCalcs!$AE$80:$AI$80,1)),""))</f>
        <v/>
      </c>
      <c r="AX852" s="268">
        <f t="shared" ca="1" si="323"/>
        <v>1.8267852141596947</v>
      </c>
    </row>
    <row r="853" spans="1:50" x14ac:dyDescent="0.3">
      <c r="A853" s="107" t="s">
        <v>1024</v>
      </c>
      <c r="B853" s="108">
        <v>78</v>
      </c>
      <c r="C853" s="109" t="s">
        <v>152</v>
      </c>
      <c r="D853" s="110">
        <v>40613.984722222223</v>
      </c>
      <c r="E853" s="111">
        <v>2.0682870370370372E-2</v>
      </c>
      <c r="F853" s="43">
        <v>19.5</v>
      </c>
      <c r="G853" s="41">
        <v>6</v>
      </c>
      <c r="H853" s="97">
        <v>0.323101851856336</v>
      </c>
      <c r="I853" s="98" t="s">
        <v>1095</v>
      </c>
      <c r="J853" s="99">
        <v>465.26666666666665</v>
      </c>
      <c r="K853" s="112">
        <v>40613.984722222223</v>
      </c>
      <c r="L853" s="114">
        <v>17.600000000000001</v>
      </c>
      <c r="M853" s="101">
        <v>40613.995138888888</v>
      </c>
      <c r="N853" s="102">
        <v>-9.9</v>
      </c>
      <c r="O853" s="46">
        <v>17.600000000000001</v>
      </c>
      <c r="P853" s="57">
        <v>-9.9</v>
      </c>
      <c r="Q853" s="50">
        <v>7.7544444444444443</v>
      </c>
      <c r="R853" s="103">
        <v>17.600000000000001</v>
      </c>
      <c r="S853" s="104">
        <v>1.7200368903390668</v>
      </c>
      <c r="T853" s="57">
        <v>186.8</v>
      </c>
      <c r="U853" s="105"/>
      <c r="V853" s="86">
        <v>27.5</v>
      </c>
      <c r="W853" s="86">
        <f t="shared" si="304"/>
        <v>25.779963109660933</v>
      </c>
      <c r="X853" s="86">
        <f t="shared" si="305"/>
        <v>28.807559999999995</v>
      </c>
      <c r="Y853" s="86" t="str">
        <f t="shared" si="306"/>
        <v/>
      </c>
      <c r="Z853" s="88">
        <f t="shared" si="307"/>
        <v>0</v>
      </c>
      <c r="AA853" s="88" t="str">
        <f t="shared" si="308"/>
        <v>o</v>
      </c>
      <c r="AB853" s="89">
        <f t="shared" si="324"/>
        <v>56.307559999999995</v>
      </c>
      <c r="AC853" s="89">
        <f t="shared" si="324"/>
        <v>2.4074400000000002</v>
      </c>
      <c r="AD853" s="88">
        <f t="shared" si="309"/>
        <v>0</v>
      </c>
      <c r="AE853" s="88">
        <v>1.7</v>
      </c>
      <c r="AF853" s="87">
        <f t="shared" si="316"/>
        <v>1</v>
      </c>
      <c r="AG853" s="88">
        <f t="shared" si="317"/>
        <v>1</v>
      </c>
      <c r="AH853" s="90">
        <f t="shared" si="310"/>
        <v>-8.1799631096609335</v>
      </c>
      <c r="AI853" s="91">
        <f t="shared" si="318"/>
        <v>46.407559999999997</v>
      </c>
      <c r="AJ853" s="82">
        <f t="shared" si="311"/>
        <v>-7.4925600000000001</v>
      </c>
      <c r="AK853" s="271">
        <f t="shared" si="319"/>
        <v>107</v>
      </c>
      <c r="AL853" s="271">
        <f>VLOOKUP(AK853,RevisedCalcs!$AE$65:$AJ$72,2,FALSE)</f>
        <v>540</v>
      </c>
      <c r="AM853" s="92" t="str">
        <f t="shared" si="312"/>
        <v>-10 to 0</v>
      </c>
      <c r="AN853" s="93">
        <f t="shared" si="313"/>
        <v>1</v>
      </c>
      <c r="AO853" s="93" t="str">
        <f t="shared" si="320"/>
        <v>+</v>
      </c>
      <c r="AP853" s="94" t="str">
        <f t="shared" si="314"/>
        <v>X</v>
      </c>
      <c r="AQ853" s="54">
        <v>0</v>
      </c>
      <c r="AR853" s="214">
        <f t="shared" si="315"/>
        <v>0</v>
      </c>
      <c r="AS853" s="214">
        <f t="shared" si="321"/>
        <v>0</v>
      </c>
      <c r="AT853" s="282">
        <f t="shared" si="322"/>
        <v>29.783333333333335</v>
      </c>
      <c r="AU853" s="268">
        <f>IF(F853&gt;0,RevisedCalcs!$AB$53*F853,"")</f>
        <v>2.7192604332911485</v>
      </c>
      <c r="AV853" s="268" t="str">
        <f>IF(AU853&lt;&gt;"","",SUMIFS(RevisedCalcs!$AF$6:$BN$6,RevisedCalcs!$AF$4:$BN$4,"&lt;="&amp;AT853)/10^3*VLOOKUP(AK853,RevisedCalcs!$AE$65:$AJ$72,6,FALSE))</f>
        <v/>
      </c>
      <c r="AW853" s="270" t="str">
        <f ca="1">IF(AU853="","",IF(AR853=1,-AU853*OFFSET(RevisedCalcs!$AD$79,0,MATCH(E852*24*60,RevisedCalcs!$AE$80:$AI$80,1)),""))</f>
        <v/>
      </c>
      <c r="AX853" s="268">
        <f t="shared" ca="1" si="323"/>
        <v>2.7192604332911485</v>
      </c>
    </row>
    <row r="854" spans="1:50" x14ac:dyDescent="0.3">
      <c r="A854" s="107" t="s">
        <v>1024</v>
      </c>
      <c r="B854" s="115">
        <v>79</v>
      </c>
      <c r="C854" s="109" t="s">
        <v>154</v>
      </c>
      <c r="D854" s="110">
        <v>40614.534722222219</v>
      </c>
      <c r="E854" s="111">
        <v>1.6527777777777777E-2</v>
      </c>
      <c r="F854" s="43">
        <v>2.9</v>
      </c>
      <c r="G854" s="41">
        <v>7</v>
      </c>
      <c r="H854" s="97">
        <v>0.52931712962163147</v>
      </c>
      <c r="I854" s="98" t="s">
        <v>1096</v>
      </c>
      <c r="J854" s="99">
        <v>762.2166666666667</v>
      </c>
      <c r="K854" s="112">
        <v>40614.534722222219</v>
      </c>
      <c r="L854" s="114">
        <v>86</v>
      </c>
      <c r="M854" s="101">
        <v>40614.536805555559</v>
      </c>
      <c r="N854" s="102">
        <v>10.9</v>
      </c>
      <c r="O854" s="46">
        <v>86</v>
      </c>
      <c r="P854" s="57">
        <v>10.9</v>
      </c>
      <c r="Q854" s="50">
        <v>12.703611111111112</v>
      </c>
      <c r="R854" s="103">
        <v>86</v>
      </c>
      <c r="S854" s="104">
        <v>7.4703184975042802E-2</v>
      </c>
      <c r="T854" s="57">
        <v>181.4</v>
      </c>
      <c r="U854" s="105"/>
      <c r="V854" s="86">
        <v>75.099999999999994</v>
      </c>
      <c r="W854" s="86">
        <f t="shared" si="304"/>
        <v>75.025296815024944</v>
      </c>
      <c r="X854" s="86">
        <f t="shared" si="305"/>
        <v>29.075959999999995</v>
      </c>
      <c r="Y854" s="86" t="str">
        <f t="shared" si="306"/>
        <v>Y</v>
      </c>
      <c r="Z854" s="88">
        <f t="shared" si="307"/>
        <v>1</v>
      </c>
      <c r="AA854" s="88" t="str">
        <f t="shared" si="308"/>
        <v>+</v>
      </c>
      <c r="AB854" s="89">
        <f t="shared" si="324"/>
        <v>46.024039999999999</v>
      </c>
      <c r="AC854" s="89">
        <f t="shared" si="324"/>
        <v>-3.2002399999999991</v>
      </c>
      <c r="AD854" s="88">
        <f t="shared" si="309"/>
        <v>1</v>
      </c>
      <c r="AE854" s="88">
        <v>1.7</v>
      </c>
      <c r="AF854" s="87">
        <f t="shared" si="316"/>
        <v>1</v>
      </c>
      <c r="AG854" s="88">
        <f t="shared" si="317"/>
        <v>1</v>
      </c>
      <c r="AH854" s="90">
        <f t="shared" si="310"/>
        <v>10.974703184975043</v>
      </c>
      <c r="AI854" s="91">
        <f t="shared" si="318"/>
        <v>56.924039999999998</v>
      </c>
      <c r="AJ854" s="82">
        <f t="shared" si="311"/>
        <v>7.6997600000000013</v>
      </c>
      <c r="AK854" s="271">
        <f t="shared" si="319"/>
        <v>108</v>
      </c>
      <c r="AL854" s="271">
        <f>VLOOKUP(AK854,RevisedCalcs!$AE$65:$AJ$72,2,FALSE)</f>
        <v>720</v>
      </c>
      <c r="AM854" s="92" t="str">
        <f t="shared" si="312"/>
        <v>10 to 20</v>
      </c>
      <c r="AN854" s="93">
        <f t="shared" si="313"/>
        <v>1</v>
      </c>
      <c r="AO854" s="93" t="str">
        <f t="shared" si="320"/>
        <v>+</v>
      </c>
      <c r="AP854" s="94" t="str">
        <f t="shared" si="314"/>
        <v/>
      </c>
      <c r="AQ854" s="54">
        <v>0</v>
      </c>
      <c r="AR854" s="214">
        <f t="shared" si="315"/>
        <v>0</v>
      </c>
      <c r="AS854" s="214">
        <f t="shared" si="321"/>
        <v>0</v>
      </c>
      <c r="AT854" s="282">
        <f t="shared" si="322"/>
        <v>23.799999999999997</v>
      </c>
      <c r="AU854" s="268">
        <f>IF(F854&gt;0,RevisedCalcs!$AB$53*F854,"")</f>
        <v>0.40440283366894003</v>
      </c>
      <c r="AV854" s="268" t="str">
        <f>IF(AU854&lt;&gt;"","",SUMIFS(RevisedCalcs!$AF$6:$BN$6,RevisedCalcs!$AF$4:$BN$4,"&lt;="&amp;AT854)/10^3*VLOOKUP(AK854,RevisedCalcs!$AE$65:$AJ$72,6,FALSE))</f>
        <v/>
      </c>
      <c r="AW854" s="270" t="str">
        <f ca="1">IF(AU854="","",IF(AR854=1,-AU854*OFFSET(RevisedCalcs!$AD$79,0,MATCH(E853*24*60,RevisedCalcs!$AE$80:$AI$80,1)),""))</f>
        <v/>
      </c>
      <c r="AX854" s="268">
        <f t="shared" ca="1" si="323"/>
        <v>0.40440283366894003</v>
      </c>
    </row>
    <row r="855" spans="1:50" x14ac:dyDescent="0.3">
      <c r="A855" s="107" t="s">
        <v>1024</v>
      </c>
      <c r="B855" s="108">
        <v>80</v>
      </c>
      <c r="C855" s="109" t="s">
        <v>156</v>
      </c>
      <c r="D855" s="110">
        <v>40614.555555555555</v>
      </c>
      <c r="E855" s="111">
        <v>2.3958333333333331E-2</v>
      </c>
      <c r="F855" s="43">
        <v>16.899999999999999</v>
      </c>
      <c r="G855" s="41">
        <v>7</v>
      </c>
      <c r="H855" s="97">
        <v>4.3055555579485372E-3</v>
      </c>
      <c r="I855" s="98" t="s">
        <v>1097</v>
      </c>
      <c r="J855" s="99">
        <v>6.2</v>
      </c>
      <c r="K855" s="112">
        <v>40614.555555555555</v>
      </c>
      <c r="L855" s="114">
        <v>167</v>
      </c>
      <c r="M855" s="101">
        <v>40614.536805555559</v>
      </c>
      <c r="N855" s="102">
        <v>10.9</v>
      </c>
      <c r="O855" s="46">
        <v>167</v>
      </c>
      <c r="P855" s="57">
        <v>10.9</v>
      </c>
      <c r="Q855" s="50">
        <v>0.10333333333333333</v>
      </c>
      <c r="R855" s="103">
        <v>167</v>
      </c>
      <c r="S855" s="104">
        <v>160.06506595097918</v>
      </c>
      <c r="T855" s="57">
        <v>161.6</v>
      </c>
      <c r="U855" s="105"/>
      <c r="V855" s="57">
        <v>156.1</v>
      </c>
      <c r="W855" s="57">
        <f t="shared" si="304"/>
        <v>3.9650659509791808</v>
      </c>
      <c r="X855" s="86">
        <f t="shared" si="305"/>
        <v>110.07595999999999</v>
      </c>
      <c r="Y855" s="86" t="str">
        <f t="shared" si="306"/>
        <v/>
      </c>
      <c r="Z855" s="44">
        <f t="shared" si="307"/>
        <v>0</v>
      </c>
      <c r="AA855" s="44" t="str">
        <f t="shared" si="308"/>
        <v>o</v>
      </c>
      <c r="AB855" s="89">
        <f t="shared" si="324"/>
        <v>46.024039999999999</v>
      </c>
      <c r="AC855" s="89">
        <f t="shared" si="324"/>
        <v>-3.2002399999999991</v>
      </c>
      <c r="AD855" s="44">
        <f t="shared" si="309"/>
        <v>1</v>
      </c>
      <c r="AE855" s="44">
        <v>1.7</v>
      </c>
      <c r="AF855" s="87">
        <f t="shared" si="316"/>
        <v>0</v>
      </c>
      <c r="AG855" s="44">
        <f t="shared" si="317"/>
        <v>0</v>
      </c>
      <c r="AH855" s="90">
        <f t="shared" si="310"/>
        <v>170.96506595097918</v>
      </c>
      <c r="AI855" s="91">
        <f t="shared" si="318"/>
        <v>56.924039999999998</v>
      </c>
      <c r="AJ855" s="82">
        <f t="shared" si="311"/>
        <v>7.6997600000000013</v>
      </c>
      <c r="AK855" s="271">
        <f t="shared" si="319"/>
        <v>102</v>
      </c>
      <c r="AL855" s="271">
        <f>VLOOKUP(AK855,RevisedCalcs!$AE$65:$AJ$72,2,FALSE)</f>
        <v>18</v>
      </c>
      <c r="AM855" s="92" t="str">
        <f t="shared" si="312"/>
        <v>10 to 20</v>
      </c>
      <c r="AN855" s="93">
        <f t="shared" si="313"/>
        <v>0</v>
      </c>
      <c r="AO855" s="93" t="str">
        <f t="shared" si="320"/>
        <v>o</v>
      </c>
      <c r="AP855" s="94" t="str">
        <f t="shared" si="314"/>
        <v/>
      </c>
      <c r="AQ855" s="54">
        <v>0</v>
      </c>
      <c r="AR855" s="214">
        <f t="shared" si="315"/>
        <v>0</v>
      </c>
      <c r="AS855" s="214">
        <f t="shared" si="321"/>
        <v>0</v>
      </c>
      <c r="AT855" s="282">
        <f t="shared" si="322"/>
        <v>34.5</v>
      </c>
      <c r="AU855" s="268">
        <f>IF(F855&gt;0,RevisedCalcs!$AB$53*F855,"")</f>
        <v>2.3566923755189952</v>
      </c>
      <c r="AV855" s="268" t="str">
        <f>IF(AU855&lt;&gt;"","",SUMIFS(RevisedCalcs!$AF$6:$BN$6,RevisedCalcs!$AF$4:$BN$4,"&lt;="&amp;AT855)/10^3*VLOOKUP(AK855,RevisedCalcs!$AE$65:$AJ$72,6,FALSE))</f>
        <v/>
      </c>
      <c r="AW855" s="270" t="str">
        <f ca="1">IF(AU855="","",IF(AR855=1,-AU855*OFFSET(RevisedCalcs!$AD$79,0,MATCH(E854*24*60,RevisedCalcs!$AE$80:$AI$80,1)),""))</f>
        <v/>
      </c>
      <c r="AX855" s="268">
        <f t="shared" ca="1" si="323"/>
        <v>2.3566923755189952</v>
      </c>
    </row>
    <row r="856" spans="1:50" x14ac:dyDescent="0.3">
      <c r="A856" s="107" t="s">
        <v>1024</v>
      </c>
      <c r="B856" s="115">
        <v>81</v>
      </c>
      <c r="C856" s="109" t="s">
        <v>158</v>
      </c>
      <c r="D856" s="110">
        <v>40614.948611111111</v>
      </c>
      <c r="E856" s="111">
        <v>9.8611111111111104E-3</v>
      </c>
      <c r="F856" s="43">
        <v>1.1000000000000001</v>
      </c>
      <c r="G856" s="41">
        <v>7</v>
      </c>
      <c r="H856" s="97">
        <v>0.36909722222480923</v>
      </c>
      <c r="I856" s="98" t="s">
        <v>1098</v>
      </c>
      <c r="J856" s="99">
        <v>531.5</v>
      </c>
      <c r="K856" s="112">
        <v>40614.948611111111</v>
      </c>
      <c r="L856" s="114">
        <v>17.600000000000001</v>
      </c>
      <c r="M856" s="101">
        <v>40614.953472222223</v>
      </c>
      <c r="N856" s="102">
        <v>-9.9</v>
      </c>
      <c r="O856" s="46">
        <v>17.600000000000001</v>
      </c>
      <c r="P856" s="57">
        <v>-9.9</v>
      </c>
      <c r="Q856" s="50">
        <v>8.8583333333333325</v>
      </c>
      <c r="R856" s="103">
        <v>17.600000000000001</v>
      </c>
      <c r="S856" s="104">
        <v>0.76382113374925709</v>
      </c>
      <c r="T856" s="57">
        <v>152.6</v>
      </c>
      <c r="U856" s="105"/>
      <c r="V856" s="86">
        <v>27.5</v>
      </c>
      <c r="W856" s="86">
        <f t="shared" si="304"/>
        <v>26.736178866250743</v>
      </c>
      <c r="X856" s="86">
        <f t="shared" si="305"/>
        <v>28.807559999999995</v>
      </c>
      <c r="Y856" s="86" t="str">
        <f t="shared" si="306"/>
        <v/>
      </c>
      <c r="Z856" s="88">
        <f t="shared" si="307"/>
        <v>0</v>
      </c>
      <c r="AA856" s="88" t="str">
        <f t="shared" si="308"/>
        <v>o</v>
      </c>
      <c r="AB856" s="89">
        <f t="shared" si="324"/>
        <v>56.307559999999995</v>
      </c>
      <c r="AC856" s="89">
        <f t="shared" si="324"/>
        <v>2.4074400000000002</v>
      </c>
      <c r="AD856" s="88">
        <f t="shared" si="309"/>
        <v>0</v>
      </c>
      <c r="AE856" s="88">
        <v>1.7</v>
      </c>
      <c r="AF856" s="87">
        <f t="shared" si="316"/>
        <v>1</v>
      </c>
      <c r="AG856" s="88">
        <f t="shared" si="317"/>
        <v>1</v>
      </c>
      <c r="AH856" s="90">
        <f t="shared" si="310"/>
        <v>-9.1361788662507433</v>
      </c>
      <c r="AI856" s="91">
        <f t="shared" si="318"/>
        <v>46.407559999999997</v>
      </c>
      <c r="AJ856" s="82">
        <f t="shared" si="311"/>
        <v>-7.4925600000000001</v>
      </c>
      <c r="AK856" s="271">
        <f t="shared" si="319"/>
        <v>107</v>
      </c>
      <c r="AL856" s="271">
        <f>VLOOKUP(AK856,RevisedCalcs!$AE$65:$AJ$72,2,FALSE)</f>
        <v>540</v>
      </c>
      <c r="AM856" s="92" t="str">
        <f t="shared" si="312"/>
        <v>-10 to 0</v>
      </c>
      <c r="AN856" s="93">
        <f t="shared" si="313"/>
        <v>1</v>
      </c>
      <c r="AO856" s="93" t="str">
        <f t="shared" si="320"/>
        <v>+</v>
      </c>
      <c r="AP856" s="94" t="str">
        <f t="shared" si="314"/>
        <v>X</v>
      </c>
      <c r="AQ856" s="54">
        <v>0</v>
      </c>
      <c r="AR856" s="214">
        <f t="shared" si="315"/>
        <v>0</v>
      </c>
      <c r="AS856" s="214">
        <f t="shared" si="321"/>
        <v>0</v>
      </c>
      <c r="AT856" s="282">
        <f t="shared" si="322"/>
        <v>14.199999999999998</v>
      </c>
      <c r="AU856" s="268">
        <f>IF(F856&gt;0,RevisedCalcs!$AB$53*F856,"")</f>
        <v>0.15339417828821866</v>
      </c>
      <c r="AV856" s="268" t="str">
        <f>IF(AU856&lt;&gt;"","",SUMIFS(RevisedCalcs!$AF$6:$BN$6,RevisedCalcs!$AF$4:$BN$4,"&lt;="&amp;AT856)/10^3*VLOOKUP(AK856,RevisedCalcs!$AE$65:$AJ$72,6,FALSE))</f>
        <v/>
      </c>
      <c r="AW856" s="270" t="str">
        <f ca="1">IF(AU856="","",IF(AR856=1,-AU856*OFFSET(RevisedCalcs!$AD$79,0,MATCH(E855*24*60,RevisedCalcs!$AE$80:$AI$80,1)),""))</f>
        <v/>
      </c>
      <c r="AX856" s="268">
        <f t="shared" ca="1" si="323"/>
        <v>0.15339417828821866</v>
      </c>
    </row>
    <row r="857" spans="1:50" x14ac:dyDescent="0.3">
      <c r="A857" s="107" t="s">
        <v>1024</v>
      </c>
      <c r="B857" s="108">
        <v>82</v>
      </c>
      <c r="C857" s="109" t="s">
        <v>160</v>
      </c>
      <c r="D857" s="110">
        <v>40614.960416666669</v>
      </c>
      <c r="E857" s="111">
        <v>2.5115740740740741E-3</v>
      </c>
      <c r="F857" s="43">
        <v>1.4</v>
      </c>
      <c r="G857" s="41">
        <v>7</v>
      </c>
      <c r="H857" s="97">
        <v>1.9444444478722289E-3</v>
      </c>
      <c r="I857" s="98" t="s">
        <v>1099</v>
      </c>
      <c r="J857" s="99">
        <v>2.8</v>
      </c>
      <c r="K857" s="112">
        <v>40614.960416666669</v>
      </c>
      <c r="L857" s="114">
        <v>149</v>
      </c>
      <c r="M857" s="101">
        <v>40614.953472222223</v>
      </c>
      <c r="N857" s="102">
        <v>-9.9</v>
      </c>
      <c r="O857" s="46">
        <v>149</v>
      </c>
      <c r="P857" s="57">
        <v>-9.9</v>
      </c>
      <c r="Q857" s="50">
        <v>4.6666666666666662E-2</v>
      </c>
      <c r="R857" s="103">
        <v>149</v>
      </c>
      <c r="S857" s="104">
        <v>157.93071641322641</v>
      </c>
      <c r="T857" s="57">
        <v>174.2</v>
      </c>
      <c r="U857" s="105"/>
      <c r="V857" s="57">
        <v>158.9</v>
      </c>
      <c r="W857" s="57">
        <f t="shared" si="304"/>
        <v>0.96928358677359938</v>
      </c>
      <c r="X857" s="86">
        <f t="shared" si="305"/>
        <v>102.59244000000001</v>
      </c>
      <c r="Y857" s="86" t="str">
        <f t="shared" si="306"/>
        <v/>
      </c>
      <c r="Z857" s="44">
        <f t="shared" si="307"/>
        <v>0</v>
      </c>
      <c r="AA857" s="44" t="str">
        <f t="shared" si="308"/>
        <v>o</v>
      </c>
      <c r="AB857" s="89">
        <f t="shared" si="324"/>
        <v>56.307559999999995</v>
      </c>
      <c r="AC857" s="89">
        <f t="shared" si="324"/>
        <v>2.4074400000000002</v>
      </c>
      <c r="AD857" s="44">
        <f t="shared" si="309"/>
        <v>1</v>
      </c>
      <c r="AE857" s="44">
        <v>1.7</v>
      </c>
      <c r="AF857" s="87">
        <f t="shared" si="316"/>
        <v>0</v>
      </c>
      <c r="AG857" s="44">
        <f t="shared" si="317"/>
        <v>0</v>
      </c>
      <c r="AH857" s="90">
        <f t="shared" si="310"/>
        <v>148.0307164132264</v>
      </c>
      <c r="AI857" s="91">
        <f t="shared" si="318"/>
        <v>46.407559999999997</v>
      </c>
      <c r="AJ857" s="82">
        <f t="shared" si="311"/>
        <v>-7.4925600000000001</v>
      </c>
      <c r="AK857" s="271">
        <f t="shared" si="319"/>
        <v>101</v>
      </c>
      <c r="AL857" s="271">
        <f>VLOOKUP(AK857,RevisedCalcs!$AE$65:$AJ$72,2,FALSE)</f>
        <v>3</v>
      </c>
      <c r="AM857" s="92" t="str">
        <f t="shared" si="312"/>
        <v>-10 to 0</v>
      </c>
      <c r="AN857" s="93">
        <f t="shared" si="313"/>
        <v>0</v>
      </c>
      <c r="AO857" s="93" t="str">
        <f t="shared" si="320"/>
        <v>o</v>
      </c>
      <c r="AP857" s="94" t="str">
        <f t="shared" si="314"/>
        <v/>
      </c>
      <c r="AQ857" s="54">
        <v>0</v>
      </c>
      <c r="AR857" s="214">
        <f t="shared" si="315"/>
        <v>0</v>
      </c>
      <c r="AS857" s="214">
        <f t="shared" si="321"/>
        <v>0</v>
      </c>
      <c r="AT857" s="282">
        <f t="shared" si="322"/>
        <v>3.6166666666666667</v>
      </c>
      <c r="AU857" s="268">
        <f>IF(F857&gt;0,RevisedCalcs!$AB$53*F857,"")</f>
        <v>0.19522895418500552</v>
      </c>
      <c r="AV857" s="268" t="str">
        <f>IF(AU857&lt;&gt;"","",SUMIFS(RevisedCalcs!$AF$6:$BN$6,RevisedCalcs!$AF$4:$BN$4,"&lt;="&amp;AT857)/10^3*VLOOKUP(AK857,RevisedCalcs!$AE$65:$AJ$72,6,FALSE))</f>
        <v/>
      </c>
      <c r="AW857" s="270" t="str">
        <f ca="1">IF(AU857="","",IF(AR857=1,-AU857*OFFSET(RevisedCalcs!$AD$79,0,MATCH(E856*24*60,RevisedCalcs!$AE$80:$AI$80,1)),""))</f>
        <v/>
      </c>
      <c r="AX857" s="268">
        <f t="shared" ca="1" si="323"/>
        <v>0.19522895418500552</v>
      </c>
    </row>
    <row r="858" spans="1:50" x14ac:dyDescent="0.3">
      <c r="A858" s="107" t="s">
        <v>1024</v>
      </c>
      <c r="B858" s="115">
        <v>83</v>
      </c>
      <c r="C858" s="109" t="s">
        <v>162</v>
      </c>
      <c r="D858" s="110">
        <v>40615.006249999999</v>
      </c>
      <c r="E858" s="111">
        <v>3.1331018518518515E-2</v>
      </c>
      <c r="F858" s="43">
        <v>19.3</v>
      </c>
      <c r="G858" s="41">
        <v>1</v>
      </c>
      <c r="H858" s="97">
        <v>4.3321759258105885E-2</v>
      </c>
      <c r="I858" s="98" t="s">
        <v>1100</v>
      </c>
      <c r="J858" s="99">
        <v>62.383333333333333</v>
      </c>
      <c r="K858" s="112">
        <v>40615.006249999999</v>
      </c>
      <c r="L858" s="114">
        <v>87.8</v>
      </c>
      <c r="M858" s="101">
        <v>40614.995138888888</v>
      </c>
      <c r="N858" s="102">
        <v>-9.9</v>
      </c>
      <c r="O858" s="46">
        <v>87.8</v>
      </c>
      <c r="P858" s="57">
        <v>-9.9</v>
      </c>
      <c r="Q858" s="50">
        <v>1.0397222222222222</v>
      </c>
      <c r="R858" s="103">
        <v>87.8</v>
      </c>
      <c r="S858" s="104">
        <v>97.516864284680778</v>
      </c>
      <c r="T858" s="57">
        <v>183.2</v>
      </c>
      <c r="U858" s="105"/>
      <c r="V858" s="57">
        <v>97.7</v>
      </c>
      <c r="W858" s="57">
        <f t="shared" si="304"/>
        <v>0.18313571531922435</v>
      </c>
      <c r="X858" s="86">
        <f t="shared" si="305"/>
        <v>41.392440000000008</v>
      </c>
      <c r="Y858" s="86" t="str">
        <f t="shared" si="306"/>
        <v>Y</v>
      </c>
      <c r="Z858" s="44">
        <f t="shared" si="307"/>
        <v>0</v>
      </c>
      <c r="AA858" s="44" t="str">
        <f t="shared" si="308"/>
        <v>o</v>
      </c>
      <c r="AB858" s="89">
        <f t="shared" si="324"/>
        <v>56.307559999999995</v>
      </c>
      <c r="AC858" s="89">
        <f t="shared" si="324"/>
        <v>2.4074400000000002</v>
      </c>
      <c r="AD858" s="44">
        <f t="shared" si="309"/>
        <v>1</v>
      </c>
      <c r="AE858" s="44">
        <v>1.7</v>
      </c>
      <c r="AF858" s="87">
        <f t="shared" si="316"/>
        <v>0</v>
      </c>
      <c r="AG858" s="44">
        <f t="shared" si="317"/>
        <v>0</v>
      </c>
      <c r="AH858" s="90">
        <f t="shared" si="310"/>
        <v>87.616864284680773</v>
      </c>
      <c r="AI858" s="91">
        <f t="shared" si="318"/>
        <v>46.407559999999997</v>
      </c>
      <c r="AJ858" s="82">
        <f t="shared" si="311"/>
        <v>-7.4925600000000001</v>
      </c>
      <c r="AK858" s="271">
        <f t="shared" si="319"/>
        <v>104</v>
      </c>
      <c r="AL858" s="271">
        <f>VLOOKUP(AK858,RevisedCalcs!$AE$65:$AJ$72,2,FALSE)</f>
        <v>75</v>
      </c>
      <c r="AM858" s="92" t="str">
        <f t="shared" si="312"/>
        <v>-10 to 0</v>
      </c>
      <c r="AN858" s="93">
        <f t="shared" si="313"/>
        <v>0</v>
      </c>
      <c r="AO858" s="93" t="str">
        <f t="shared" si="320"/>
        <v>o</v>
      </c>
      <c r="AP858" s="94" t="str">
        <f t="shared" si="314"/>
        <v/>
      </c>
      <c r="AQ858" s="54">
        <v>0</v>
      </c>
      <c r="AR858" s="214">
        <f t="shared" si="315"/>
        <v>0</v>
      </c>
      <c r="AS858" s="214">
        <f t="shared" si="321"/>
        <v>0</v>
      </c>
      <c r="AT858" s="282">
        <f t="shared" si="322"/>
        <v>45.11666666666666</v>
      </c>
      <c r="AU858" s="268">
        <f>IF(F858&gt;0,RevisedCalcs!$AB$53*F858,"")</f>
        <v>2.691370582693291</v>
      </c>
      <c r="AV858" s="268" t="str">
        <f>IF(AU858&lt;&gt;"","",SUMIFS(RevisedCalcs!$AF$6:$BN$6,RevisedCalcs!$AF$4:$BN$4,"&lt;="&amp;AT858)/10^3*VLOOKUP(AK858,RevisedCalcs!$AE$65:$AJ$72,6,FALSE))</f>
        <v/>
      </c>
      <c r="AW858" s="270" t="str">
        <f ca="1">IF(AU858="","",IF(AR858=1,-AU858*OFFSET(RevisedCalcs!$AD$79,0,MATCH(E857*24*60,RevisedCalcs!$AE$80:$AI$80,1)),""))</f>
        <v/>
      </c>
      <c r="AX858" s="268">
        <f t="shared" ca="1" si="323"/>
        <v>2.691370582693291</v>
      </c>
    </row>
    <row r="859" spans="1:50" x14ac:dyDescent="0.3">
      <c r="A859" s="107" t="s">
        <v>1024</v>
      </c>
      <c r="B859" s="108">
        <v>84</v>
      </c>
      <c r="C859" s="109" t="s">
        <v>164</v>
      </c>
      <c r="D859" s="110">
        <v>40615.504166666666</v>
      </c>
      <c r="E859" s="111">
        <v>1.2488425925925925E-2</v>
      </c>
      <c r="F859" s="43">
        <v>2.9</v>
      </c>
      <c r="G859" s="41">
        <v>1</v>
      </c>
      <c r="H859" s="97">
        <v>0.46658564815152204</v>
      </c>
      <c r="I859" s="98" t="s">
        <v>1101</v>
      </c>
      <c r="J859" s="99">
        <v>671.88333333333333</v>
      </c>
      <c r="K859" s="112">
        <v>40615.504166666666</v>
      </c>
      <c r="L859" s="114">
        <v>82.4</v>
      </c>
      <c r="M859" s="101">
        <v>40615.495138888888</v>
      </c>
      <c r="N859" s="102">
        <v>1.9</v>
      </c>
      <c r="O859" s="46">
        <v>82.4</v>
      </c>
      <c r="P859" s="57">
        <v>1.9</v>
      </c>
      <c r="Q859" s="50">
        <v>11.198055555555555</v>
      </c>
      <c r="R859" s="103">
        <v>82.4</v>
      </c>
      <c r="S859" s="104">
        <v>0.19323756232394729</v>
      </c>
      <c r="T859" s="57">
        <v>181.4</v>
      </c>
      <c r="U859" s="105"/>
      <c r="V859" s="86">
        <v>80.5</v>
      </c>
      <c r="W859" s="86">
        <f t="shared" si="304"/>
        <v>80.306762437676056</v>
      </c>
      <c r="X859" s="86">
        <f t="shared" si="305"/>
        <v>30.026360000000004</v>
      </c>
      <c r="Y859" s="86" t="str">
        <f t="shared" si="306"/>
        <v/>
      </c>
      <c r="Z859" s="88">
        <f t="shared" si="307"/>
        <v>1</v>
      </c>
      <c r="AA859" s="88" t="str">
        <f t="shared" si="308"/>
        <v>+</v>
      </c>
      <c r="AB859" s="89">
        <f t="shared" si="324"/>
        <v>50.473639999999996</v>
      </c>
      <c r="AC859" s="89">
        <f t="shared" si="324"/>
        <v>-0.77383999999999986</v>
      </c>
      <c r="AD859" s="88">
        <f t="shared" si="309"/>
        <v>1</v>
      </c>
      <c r="AE859" s="88">
        <v>1.7</v>
      </c>
      <c r="AF859" s="87">
        <f t="shared" si="316"/>
        <v>1</v>
      </c>
      <c r="AG859" s="88">
        <f t="shared" si="317"/>
        <v>1</v>
      </c>
      <c r="AH859" s="90">
        <f t="shared" si="310"/>
        <v>2.0932375623239472</v>
      </c>
      <c r="AI859" s="91">
        <f t="shared" si="318"/>
        <v>52.373639999999995</v>
      </c>
      <c r="AJ859" s="82">
        <f t="shared" si="311"/>
        <v>1.12616</v>
      </c>
      <c r="AK859" s="271">
        <f t="shared" si="319"/>
        <v>107</v>
      </c>
      <c r="AL859" s="271">
        <f>VLOOKUP(AK859,RevisedCalcs!$AE$65:$AJ$72,2,FALSE)</f>
        <v>540</v>
      </c>
      <c r="AM859" s="92" t="str">
        <f t="shared" si="312"/>
        <v>0 to 10</v>
      </c>
      <c r="AN859" s="93">
        <f t="shared" si="313"/>
        <v>1</v>
      </c>
      <c r="AO859" s="93" t="str">
        <f t="shared" si="320"/>
        <v>+</v>
      </c>
      <c r="AP859" s="94" t="str">
        <f t="shared" si="314"/>
        <v/>
      </c>
      <c r="AQ859" s="54">
        <v>0</v>
      </c>
      <c r="AR859" s="214">
        <f t="shared" si="315"/>
        <v>0</v>
      </c>
      <c r="AS859" s="214">
        <f t="shared" si="321"/>
        <v>0</v>
      </c>
      <c r="AT859" s="282">
        <f t="shared" si="322"/>
        <v>17.983333333333334</v>
      </c>
      <c r="AU859" s="268">
        <f>IF(F859&gt;0,RevisedCalcs!$AB$53*F859,"")</f>
        <v>0.40440283366894003</v>
      </c>
      <c r="AV859" s="268" t="str">
        <f>IF(AU859&lt;&gt;"","",SUMIFS(RevisedCalcs!$AF$6:$BN$6,RevisedCalcs!$AF$4:$BN$4,"&lt;="&amp;AT859)/10^3*VLOOKUP(AK859,RevisedCalcs!$AE$65:$AJ$72,6,FALSE))</f>
        <v/>
      </c>
      <c r="AW859" s="270" t="str">
        <f ca="1">IF(AU859="","",IF(AR859=1,-AU859*OFFSET(RevisedCalcs!$AD$79,0,MATCH(E858*24*60,RevisedCalcs!$AE$80:$AI$80,1)),""))</f>
        <v/>
      </c>
      <c r="AX859" s="268">
        <f t="shared" ca="1" si="323"/>
        <v>0.40440283366894003</v>
      </c>
    </row>
    <row r="860" spans="1:50" x14ac:dyDescent="0.3">
      <c r="A860" s="107" t="s">
        <v>1024</v>
      </c>
      <c r="B860" s="115">
        <v>85</v>
      </c>
      <c r="C860" s="109" t="s">
        <v>166</v>
      </c>
      <c r="D860" s="110">
        <v>40615.518750000003</v>
      </c>
      <c r="E860" s="111">
        <v>1.4398148148148148E-2</v>
      </c>
      <c r="F860" s="43">
        <v>15.6</v>
      </c>
      <c r="G860" s="41">
        <v>1</v>
      </c>
      <c r="H860" s="97">
        <v>2.0949074096279219E-3</v>
      </c>
      <c r="I860" s="98" t="s">
        <v>1102</v>
      </c>
      <c r="J860" s="99">
        <v>3.0166666666666666</v>
      </c>
      <c r="K860" s="112">
        <v>40615.518750000003</v>
      </c>
      <c r="L860" s="114">
        <v>172.4</v>
      </c>
      <c r="M860" s="101">
        <v>40615.536805555559</v>
      </c>
      <c r="N860" s="102">
        <v>8.1</v>
      </c>
      <c r="O860" s="46">
        <v>172.4</v>
      </c>
      <c r="P860" s="57">
        <v>8.1</v>
      </c>
      <c r="Q860" s="50">
        <v>5.0277777777777775E-2</v>
      </c>
      <c r="R860" s="103">
        <v>172.4</v>
      </c>
      <c r="S860" s="104">
        <v>168.05572182670241</v>
      </c>
      <c r="T860" s="57">
        <v>177.8</v>
      </c>
      <c r="U860" s="105"/>
      <c r="V860" s="57">
        <v>164.3</v>
      </c>
      <c r="W860" s="57">
        <f t="shared" si="304"/>
        <v>3.7557218267023984</v>
      </c>
      <c r="X860" s="86">
        <f t="shared" si="305"/>
        <v>116.89164000000002</v>
      </c>
      <c r="Y860" s="86" t="str">
        <f t="shared" si="306"/>
        <v/>
      </c>
      <c r="Z860" s="44">
        <f t="shared" si="307"/>
        <v>0</v>
      </c>
      <c r="AA860" s="44" t="str">
        <f t="shared" si="308"/>
        <v>o</v>
      </c>
      <c r="AB860" s="89">
        <f t="shared" si="324"/>
        <v>47.408359999999995</v>
      </c>
      <c r="AC860" s="89">
        <f t="shared" si="324"/>
        <v>-2.4453599999999991</v>
      </c>
      <c r="AD860" s="44">
        <f t="shared" si="309"/>
        <v>1</v>
      </c>
      <c r="AE860" s="44">
        <v>1.7</v>
      </c>
      <c r="AF860" s="87">
        <f t="shared" si="316"/>
        <v>0</v>
      </c>
      <c r="AG860" s="44">
        <f t="shared" si="317"/>
        <v>0</v>
      </c>
      <c r="AH860" s="90">
        <f t="shared" si="310"/>
        <v>176.1557218267024</v>
      </c>
      <c r="AI860" s="91">
        <f t="shared" si="318"/>
        <v>55.508359999999996</v>
      </c>
      <c r="AJ860" s="82">
        <f t="shared" si="311"/>
        <v>5.6546400000000006</v>
      </c>
      <c r="AK860" s="271">
        <f t="shared" si="319"/>
        <v>101</v>
      </c>
      <c r="AL860" s="271">
        <f>VLOOKUP(AK860,RevisedCalcs!$AE$65:$AJ$72,2,FALSE)</f>
        <v>3</v>
      </c>
      <c r="AM860" s="92" t="str">
        <f t="shared" si="312"/>
        <v>0 to 10</v>
      </c>
      <c r="AN860" s="93">
        <f t="shared" si="313"/>
        <v>0</v>
      </c>
      <c r="AO860" s="93" t="str">
        <f t="shared" si="320"/>
        <v>o</v>
      </c>
      <c r="AP860" s="94" t="str">
        <f t="shared" si="314"/>
        <v/>
      </c>
      <c r="AQ860" s="54">
        <v>0</v>
      </c>
      <c r="AR860" s="214">
        <f t="shared" si="315"/>
        <v>0</v>
      </c>
      <c r="AS860" s="214">
        <f t="shared" si="321"/>
        <v>0</v>
      </c>
      <c r="AT860" s="282">
        <f t="shared" si="322"/>
        <v>20.733333333333334</v>
      </c>
      <c r="AU860" s="268">
        <f>IF(F860&gt;0,RevisedCalcs!$AB$53*F860,"")</f>
        <v>2.1754083466329188</v>
      </c>
      <c r="AV860" s="268" t="str">
        <f>IF(AU860&lt;&gt;"","",SUMIFS(RevisedCalcs!$AF$6:$BN$6,RevisedCalcs!$AF$4:$BN$4,"&lt;="&amp;AT860)/10^3*VLOOKUP(AK860,RevisedCalcs!$AE$65:$AJ$72,6,FALSE))</f>
        <v/>
      </c>
      <c r="AW860" s="270" t="str">
        <f ca="1">IF(AU860="","",IF(AR860=1,-AU860*OFFSET(RevisedCalcs!$AD$79,0,MATCH(E859*24*60,RevisedCalcs!$AE$80:$AI$80,1)),""))</f>
        <v/>
      </c>
      <c r="AX860" s="268">
        <f t="shared" ca="1" si="323"/>
        <v>2.1754083466329188</v>
      </c>
    </row>
    <row r="861" spans="1:50" x14ac:dyDescent="0.3">
      <c r="A861" s="107" t="s">
        <v>1024</v>
      </c>
      <c r="B861" s="108">
        <v>86</v>
      </c>
      <c r="C861" s="109" t="s">
        <v>168</v>
      </c>
      <c r="D861" s="110">
        <v>40615.557638888888</v>
      </c>
      <c r="E861" s="111">
        <v>6.4004629629629628E-3</v>
      </c>
      <c r="F861" s="43">
        <v>5.4</v>
      </c>
      <c r="G861" s="41">
        <v>1</v>
      </c>
      <c r="H861" s="97">
        <v>2.4490740739565808E-2</v>
      </c>
      <c r="I861" s="98" t="s">
        <v>1103</v>
      </c>
      <c r="J861" s="99">
        <v>35.266666666666666</v>
      </c>
      <c r="K861" s="112">
        <v>40615.557638888888</v>
      </c>
      <c r="L861" s="114">
        <v>129.19999999999999</v>
      </c>
      <c r="M861" s="101">
        <v>40615.536805555559</v>
      </c>
      <c r="N861" s="102">
        <v>8.1</v>
      </c>
      <c r="O861" s="46">
        <v>129.19999999999999</v>
      </c>
      <c r="P861" s="57">
        <v>8.1</v>
      </c>
      <c r="Q861" s="50">
        <v>0.58777777777777773</v>
      </c>
      <c r="R861" s="103">
        <v>129.19999999999999</v>
      </c>
      <c r="S861" s="104">
        <v>118.48616758576672</v>
      </c>
      <c r="T861" s="57">
        <v>183.2</v>
      </c>
      <c r="U861" s="105"/>
      <c r="V861" s="57">
        <v>121.1</v>
      </c>
      <c r="W861" s="57">
        <f t="shared" si="304"/>
        <v>2.6138324142332721</v>
      </c>
      <c r="X861" s="86">
        <f t="shared" si="305"/>
        <v>73.691640000000007</v>
      </c>
      <c r="Y861" s="86" t="str">
        <f t="shared" si="306"/>
        <v/>
      </c>
      <c r="Z861" s="44">
        <f t="shared" si="307"/>
        <v>0</v>
      </c>
      <c r="AA861" s="44" t="str">
        <f t="shared" si="308"/>
        <v>o</v>
      </c>
      <c r="AB861" s="89">
        <f t="shared" si="324"/>
        <v>47.408359999999995</v>
      </c>
      <c r="AC861" s="89">
        <f t="shared" si="324"/>
        <v>-2.4453599999999991</v>
      </c>
      <c r="AD861" s="44">
        <f t="shared" si="309"/>
        <v>1</v>
      </c>
      <c r="AE861" s="44">
        <v>1.7</v>
      </c>
      <c r="AF861" s="87">
        <f t="shared" si="316"/>
        <v>0</v>
      </c>
      <c r="AG861" s="44">
        <f t="shared" si="317"/>
        <v>0</v>
      </c>
      <c r="AH861" s="90">
        <f t="shared" si="310"/>
        <v>126.58616758576672</v>
      </c>
      <c r="AI861" s="91">
        <f t="shared" si="318"/>
        <v>55.508359999999996</v>
      </c>
      <c r="AJ861" s="82">
        <f t="shared" si="311"/>
        <v>5.6546400000000006</v>
      </c>
      <c r="AK861" s="271">
        <f t="shared" si="319"/>
        <v>103</v>
      </c>
      <c r="AL861" s="271">
        <f>VLOOKUP(AK861,RevisedCalcs!$AE$65:$AJ$72,2,FALSE)</f>
        <v>45</v>
      </c>
      <c r="AM861" s="92" t="str">
        <f t="shared" si="312"/>
        <v>0 to 10</v>
      </c>
      <c r="AN861" s="93">
        <f t="shared" si="313"/>
        <v>0</v>
      </c>
      <c r="AO861" s="93" t="str">
        <f t="shared" si="320"/>
        <v>o</v>
      </c>
      <c r="AP861" s="94" t="str">
        <f t="shared" si="314"/>
        <v/>
      </c>
      <c r="AQ861" s="54">
        <v>0</v>
      </c>
      <c r="AR861" s="214">
        <f t="shared" si="315"/>
        <v>0</v>
      </c>
      <c r="AS861" s="214">
        <f t="shared" si="321"/>
        <v>0</v>
      </c>
      <c r="AT861" s="282">
        <f t="shared" si="322"/>
        <v>9.2166666666666668</v>
      </c>
      <c r="AU861" s="268">
        <f>IF(F861&gt;0,RevisedCalcs!$AB$53*F861,"")</f>
        <v>0.75302596614216433</v>
      </c>
      <c r="AV861" s="268" t="str">
        <f>IF(AU861&lt;&gt;"","",SUMIFS(RevisedCalcs!$AF$6:$BN$6,RevisedCalcs!$AF$4:$BN$4,"&lt;="&amp;AT861)/10^3*VLOOKUP(AK861,RevisedCalcs!$AE$65:$AJ$72,6,FALSE))</f>
        <v/>
      </c>
      <c r="AW861" s="270" t="str">
        <f ca="1">IF(AU861="","",IF(AR861=1,-AU861*OFFSET(RevisedCalcs!$AD$79,0,MATCH(E860*24*60,RevisedCalcs!$AE$80:$AI$80,1)),""))</f>
        <v/>
      </c>
      <c r="AX861" s="268">
        <f t="shared" ca="1" si="323"/>
        <v>0.75302596614216433</v>
      </c>
    </row>
    <row r="862" spans="1:50" x14ac:dyDescent="0.3">
      <c r="A862" s="189" t="s">
        <v>1024</v>
      </c>
      <c r="B862" s="211">
        <v>87</v>
      </c>
      <c r="C862" s="191" t="s">
        <v>170</v>
      </c>
      <c r="D862" s="192">
        <v>40615.883333333331</v>
      </c>
      <c r="E862" s="193">
        <v>9.7569444444444448E-3</v>
      </c>
      <c r="F862" s="116">
        <v>0</v>
      </c>
      <c r="G862" s="194">
        <v>1</v>
      </c>
      <c r="H862" s="195">
        <v>0.31929398148349719</v>
      </c>
      <c r="I862" s="196" t="s">
        <v>1104</v>
      </c>
      <c r="J862" s="197">
        <v>459.78333333333336</v>
      </c>
      <c r="K862" s="198">
        <v>40615.883333333331</v>
      </c>
      <c r="L862" s="212">
        <v>24.8</v>
      </c>
      <c r="M862" s="101">
        <v>40615.870138888888</v>
      </c>
      <c r="N862" s="200">
        <v>7</v>
      </c>
      <c r="O862" s="199">
        <v>24.8</v>
      </c>
      <c r="P862" s="201">
        <v>7</v>
      </c>
      <c r="Q862" s="202">
        <v>7.6630555555555562</v>
      </c>
      <c r="R862" s="203">
        <v>24.8</v>
      </c>
      <c r="S862" s="204">
        <v>1.629283691455484</v>
      </c>
      <c r="T862" s="201">
        <v>127.4</v>
      </c>
      <c r="U862" s="105"/>
      <c r="V862" s="86">
        <v>17.8</v>
      </c>
      <c r="W862" s="86">
        <f t="shared" si="304"/>
        <v>16.170716308544517</v>
      </c>
      <c r="X862" s="86">
        <f t="shared" si="305"/>
        <v>30.152199999999997</v>
      </c>
      <c r="Y862" s="86" t="str">
        <f t="shared" si="306"/>
        <v/>
      </c>
      <c r="Z862" s="88">
        <f t="shared" si="307"/>
        <v>0</v>
      </c>
      <c r="AA862" s="88" t="str">
        <f t="shared" si="308"/>
        <v>o</v>
      </c>
      <c r="AB862" s="89">
        <f t="shared" si="324"/>
        <v>47.952199999999998</v>
      </c>
      <c r="AC862" s="89">
        <f t="shared" si="324"/>
        <v>-2.1487999999999996</v>
      </c>
      <c r="AD862" s="88">
        <f t="shared" si="309"/>
        <v>0</v>
      </c>
      <c r="AE862" s="88">
        <v>1.7</v>
      </c>
      <c r="AF862" s="87">
        <f t="shared" si="316"/>
        <v>0</v>
      </c>
      <c r="AG862" s="88">
        <f t="shared" si="317"/>
        <v>1</v>
      </c>
      <c r="AH862" s="90">
        <f t="shared" si="310"/>
        <v>8.629283691455484</v>
      </c>
      <c r="AI862" s="91">
        <f t="shared" si="318"/>
        <v>54.952199999999998</v>
      </c>
      <c r="AJ862" s="82">
        <f t="shared" si="311"/>
        <v>4.8512000000000004</v>
      </c>
      <c r="AK862" s="271">
        <f t="shared" si="319"/>
        <v>107</v>
      </c>
      <c r="AL862" s="271">
        <f>VLOOKUP(AK862,RevisedCalcs!$AE$65:$AJ$72,2,FALSE)</f>
        <v>540</v>
      </c>
      <c r="AM862" s="92" t="str">
        <f t="shared" si="312"/>
        <v>0 to 10</v>
      </c>
      <c r="AN862" s="93">
        <f t="shared" si="313"/>
        <v>0</v>
      </c>
      <c r="AO862" s="93" t="str">
        <f t="shared" si="320"/>
        <v>o</v>
      </c>
      <c r="AP862" s="94" t="str">
        <f t="shared" si="314"/>
        <v/>
      </c>
      <c r="AQ862" s="224">
        <v>1</v>
      </c>
      <c r="AR862" s="214">
        <f t="shared" si="315"/>
        <v>0</v>
      </c>
      <c r="AS862" s="214">
        <f t="shared" si="321"/>
        <v>0</v>
      </c>
      <c r="AT862" s="282">
        <f t="shared" si="322"/>
        <v>14.05</v>
      </c>
      <c r="AU862" s="268" t="str">
        <f>IF(F862&gt;0,RevisedCalcs!$AB$53*F862,"")</f>
        <v/>
      </c>
      <c r="AV862" s="268">
        <f>IF(AU862&lt;&gt;"","",SUMIFS(RevisedCalcs!$AF$6:$BN$6,RevisedCalcs!$AF$4:$BN$4,"&lt;="&amp;AT862)/10^3*VLOOKUP(AK862,RevisedCalcs!$AE$65:$AJ$72,6,FALSE))</f>
        <v>0.55236582540806889</v>
      </c>
      <c r="AW862" s="270" t="str">
        <f ca="1">IF(AU862="","",IF(AR862=1,-AU862*OFFSET(RevisedCalcs!$AD$79,0,MATCH(E861*24*60,RevisedCalcs!$AE$80:$AI$80,1)),""))</f>
        <v/>
      </c>
      <c r="AX862" s="268">
        <f t="shared" ca="1" si="323"/>
        <v>0.55236582540806889</v>
      </c>
    </row>
    <row r="863" spans="1:50" x14ac:dyDescent="0.3">
      <c r="A863" s="107" t="s">
        <v>1024</v>
      </c>
      <c r="B863" s="108">
        <v>88</v>
      </c>
      <c r="C863" s="109" t="s">
        <v>172</v>
      </c>
      <c r="D863" s="110">
        <v>40615.893750000003</v>
      </c>
      <c r="E863" s="111">
        <v>0.02</v>
      </c>
      <c r="F863" s="43">
        <v>18.5</v>
      </c>
      <c r="G863" s="41">
        <v>1</v>
      </c>
      <c r="H863" s="97">
        <v>6.5972222364507616E-4</v>
      </c>
      <c r="I863" s="98" t="s">
        <v>1105</v>
      </c>
      <c r="J863" s="99">
        <v>0.95</v>
      </c>
      <c r="K863" s="112">
        <v>40615.893750000003</v>
      </c>
      <c r="L863" s="114">
        <v>131</v>
      </c>
      <c r="M863" s="101">
        <v>40615.911805555559</v>
      </c>
      <c r="N863" s="102">
        <v>7</v>
      </c>
      <c r="O863" s="46">
        <v>131</v>
      </c>
      <c r="P863" s="57">
        <v>7</v>
      </c>
      <c r="Q863" s="50">
        <v>1.5833333333333331E-2</v>
      </c>
      <c r="R863" s="103">
        <v>131</v>
      </c>
      <c r="S863" s="104">
        <v>119.2405131242752</v>
      </c>
      <c r="T863" s="57">
        <v>181.4</v>
      </c>
      <c r="U863" s="105"/>
      <c r="V863" s="57">
        <v>124</v>
      </c>
      <c r="W863" s="57">
        <f t="shared" si="304"/>
        <v>4.7594868757248037</v>
      </c>
      <c r="X863" s="86">
        <f t="shared" si="305"/>
        <v>76.047799999999995</v>
      </c>
      <c r="Y863" s="86" t="str">
        <f t="shared" si="306"/>
        <v/>
      </c>
      <c r="Z863" s="44">
        <f t="shared" si="307"/>
        <v>0</v>
      </c>
      <c r="AA863" s="44" t="str">
        <f t="shared" si="308"/>
        <v>o</v>
      </c>
      <c r="AB863" s="89">
        <f t="shared" si="324"/>
        <v>47.952199999999998</v>
      </c>
      <c r="AC863" s="89">
        <f t="shared" si="324"/>
        <v>-2.1487999999999996</v>
      </c>
      <c r="AD863" s="44">
        <f t="shared" si="309"/>
        <v>1</v>
      </c>
      <c r="AE863" s="44">
        <v>1.7</v>
      </c>
      <c r="AF863" s="87">
        <f t="shared" si="316"/>
        <v>0</v>
      </c>
      <c r="AG863" s="44">
        <f t="shared" si="317"/>
        <v>0</v>
      </c>
      <c r="AH863" s="90">
        <f t="shared" si="310"/>
        <v>126.2405131242752</v>
      </c>
      <c r="AI863" s="91">
        <f t="shared" si="318"/>
        <v>54.952199999999998</v>
      </c>
      <c r="AJ863" s="82">
        <f t="shared" si="311"/>
        <v>4.8512000000000004</v>
      </c>
      <c r="AK863" s="271">
        <f t="shared" si="319"/>
        <v>101</v>
      </c>
      <c r="AL863" s="271">
        <f>VLOOKUP(AK863,RevisedCalcs!$AE$65:$AJ$72,2,FALSE)</f>
        <v>3</v>
      </c>
      <c r="AM863" s="92" t="str">
        <f t="shared" si="312"/>
        <v>0 to 10</v>
      </c>
      <c r="AN863" s="93">
        <f t="shared" si="313"/>
        <v>0</v>
      </c>
      <c r="AO863" s="93" t="str">
        <f t="shared" si="320"/>
        <v>o</v>
      </c>
      <c r="AP863" s="94" t="str">
        <f t="shared" si="314"/>
        <v/>
      </c>
      <c r="AQ863" s="54">
        <v>0</v>
      </c>
      <c r="AR863" s="214">
        <f t="shared" si="315"/>
        <v>1</v>
      </c>
      <c r="AS863" s="214">
        <f t="shared" si="321"/>
        <v>0</v>
      </c>
      <c r="AT863" s="282">
        <f t="shared" si="322"/>
        <v>28.799999999999997</v>
      </c>
      <c r="AU863" s="268">
        <f>IF(F863&gt;0,RevisedCalcs!$AB$53*F863,"")</f>
        <v>2.5798111803018591</v>
      </c>
      <c r="AV863" s="268" t="str">
        <f>IF(AU863&lt;&gt;"","",SUMIFS(RevisedCalcs!$AF$6:$BN$6,RevisedCalcs!$AF$4:$BN$4,"&lt;="&amp;AT863)/10^3*VLOOKUP(AK863,RevisedCalcs!$AE$65:$AJ$72,6,FALSE))</f>
        <v/>
      </c>
      <c r="AW863" s="270">
        <f ca="1">IF(AU863="","",IF(AR863=1,-AU863*OFFSET(RevisedCalcs!$AD$79,0,MATCH(E862*24*60,RevisedCalcs!$AE$80:$AI$80,1)),""))</f>
        <v>-0.9581551390597689</v>
      </c>
      <c r="AX863" s="268">
        <f t="shared" ca="1" si="323"/>
        <v>1.6216560412420902</v>
      </c>
    </row>
    <row r="864" spans="1:50" x14ac:dyDescent="0.3">
      <c r="A864" s="107" t="s">
        <v>1024</v>
      </c>
      <c r="B864" s="115">
        <v>89</v>
      </c>
      <c r="C864" s="109" t="s">
        <v>174</v>
      </c>
      <c r="D864" s="110">
        <v>40615.918055555558</v>
      </c>
      <c r="E864" s="111">
        <v>2.2800925925925927E-3</v>
      </c>
      <c r="F864" s="43">
        <v>0.7</v>
      </c>
      <c r="G864" s="41">
        <v>1</v>
      </c>
      <c r="H864" s="97">
        <v>4.3055555579485372E-3</v>
      </c>
      <c r="I864" s="98" t="s">
        <v>1097</v>
      </c>
      <c r="J864" s="99">
        <v>6.2</v>
      </c>
      <c r="K864" s="112">
        <v>40615.918055555558</v>
      </c>
      <c r="L864" s="114">
        <v>172.4</v>
      </c>
      <c r="M864" s="101">
        <v>40615.911805555559</v>
      </c>
      <c r="N864" s="102">
        <v>7</v>
      </c>
      <c r="O864" s="46">
        <v>172.4</v>
      </c>
      <c r="P864" s="57">
        <v>7</v>
      </c>
      <c r="Q864" s="50">
        <v>0.10333333333333333</v>
      </c>
      <c r="R864" s="103">
        <v>172.4</v>
      </c>
      <c r="S864" s="104">
        <v>163.72637830997519</v>
      </c>
      <c r="T864" s="57">
        <v>179.6</v>
      </c>
      <c r="U864" s="105"/>
      <c r="V864" s="57">
        <v>165.4</v>
      </c>
      <c r="W864" s="57">
        <f t="shared" si="304"/>
        <v>1.6736216900248166</v>
      </c>
      <c r="X864" s="86">
        <f t="shared" si="305"/>
        <v>117.4478</v>
      </c>
      <c r="Y864" s="86" t="str">
        <f t="shared" si="306"/>
        <v/>
      </c>
      <c r="Z864" s="44">
        <f t="shared" si="307"/>
        <v>0</v>
      </c>
      <c r="AA864" s="44" t="str">
        <f t="shared" si="308"/>
        <v>o</v>
      </c>
      <c r="AB864" s="89">
        <f t="shared" si="324"/>
        <v>47.952199999999998</v>
      </c>
      <c r="AC864" s="89">
        <f t="shared" si="324"/>
        <v>-2.1487999999999996</v>
      </c>
      <c r="AD864" s="44">
        <f t="shared" si="309"/>
        <v>1</v>
      </c>
      <c r="AE864" s="44">
        <v>1.7</v>
      </c>
      <c r="AF864" s="87">
        <f t="shared" si="316"/>
        <v>0</v>
      </c>
      <c r="AG864" s="44">
        <f t="shared" si="317"/>
        <v>0</v>
      </c>
      <c r="AH864" s="90">
        <f t="shared" si="310"/>
        <v>170.72637830997519</v>
      </c>
      <c r="AI864" s="91">
        <f t="shared" si="318"/>
        <v>54.952199999999998</v>
      </c>
      <c r="AJ864" s="82">
        <f t="shared" si="311"/>
        <v>4.8512000000000004</v>
      </c>
      <c r="AK864" s="271">
        <f t="shared" si="319"/>
        <v>102</v>
      </c>
      <c r="AL864" s="271">
        <f>VLOOKUP(AK864,RevisedCalcs!$AE$65:$AJ$72,2,FALSE)</f>
        <v>18</v>
      </c>
      <c r="AM864" s="92" t="str">
        <f t="shared" si="312"/>
        <v>0 to 10</v>
      </c>
      <c r="AN864" s="93">
        <f t="shared" si="313"/>
        <v>0</v>
      </c>
      <c r="AO864" s="93" t="str">
        <f t="shared" si="320"/>
        <v>o</v>
      </c>
      <c r="AP864" s="94" t="str">
        <f t="shared" si="314"/>
        <v/>
      </c>
      <c r="AQ864" s="54">
        <v>0</v>
      </c>
      <c r="AR864" s="214">
        <f t="shared" si="315"/>
        <v>0</v>
      </c>
      <c r="AS864" s="214">
        <f t="shared" si="321"/>
        <v>0</v>
      </c>
      <c r="AT864" s="282">
        <f t="shared" si="322"/>
        <v>3.2833333333333337</v>
      </c>
      <c r="AU864" s="268">
        <f>IF(F864&gt;0,RevisedCalcs!$AB$53*F864,"")</f>
        <v>9.7614477092502761E-2</v>
      </c>
      <c r="AV864" s="268" t="str">
        <f>IF(AU864&lt;&gt;"","",SUMIFS(RevisedCalcs!$AF$6:$BN$6,RevisedCalcs!$AF$4:$BN$4,"&lt;="&amp;AT864)/10^3*VLOOKUP(AK864,RevisedCalcs!$AE$65:$AJ$72,6,FALSE))</f>
        <v/>
      </c>
      <c r="AW864" s="270" t="str">
        <f ca="1">IF(AU864="","",IF(AR864=1,-AU864*OFFSET(RevisedCalcs!$AD$79,0,MATCH(E863*24*60,RevisedCalcs!$AE$80:$AI$80,1)),""))</f>
        <v/>
      </c>
      <c r="AX864" s="268">
        <f t="shared" ca="1" si="323"/>
        <v>9.7614477092502761E-2</v>
      </c>
    </row>
    <row r="865" spans="1:50" x14ac:dyDescent="0.3">
      <c r="A865" s="107" t="s">
        <v>1024</v>
      </c>
      <c r="B865" s="108">
        <v>90</v>
      </c>
      <c r="C865" s="109" t="s">
        <v>176</v>
      </c>
      <c r="D865" s="110">
        <v>40615.927777777775</v>
      </c>
      <c r="E865" s="111">
        <v>5.3587962962962964E-3</v>
      </c>
      <c r="F865" s="43">
        <v>5.0999999999999996</v>
      </c>
      <c r="G865" s="41">
        <v>1</v>
      </c>
      <c r="H865" s="97">
        <v>7.4421296230866574E-3</v>
      </c>
      <c r="I865" s="98" t="s">
        <v>1106</v>
      </c>
      <c r="J865" s="99">
        <v>10.716666666666667</v>
      </c>
      <c r="K865" s="112">
        <v>40615.927777777775</v>
      </c>
      <c r="L865" s="114">
        <v>159.80000000000001</v>
      </c>
      <c r="M865" s="101">
        <v>40615.911805555559</v>
      </c>
      <c r="N865" s="102">
        <v>7</v>
      </c>
      <c r="O865" s="46">
        <v>159.80000000000001</v>
      </c>
      <c r="P865" s="57">
        <v>7</v>
      </c>
      <c r="Q865" s="50">
        <v>0.17861111111111111</v>
      </c>
      <c r="R865" s="103">
        <v>159.80000000000001</v>
      </c>
      <c r="S865" s="104">
        <v>154.75045784215328</v>
      </c>
      <c r="T865" s="57">
        <v>179.6</v>
      </c>
      <c r="U865" s="105"/>
      <c r="V865" s="57">
        <v>152.80000000000001</v>
      </c>
      <c r="W865" s="57">
        <f t="shared" si="304"/>
        <v>1.9504578421532699</v>
      </c>
      <c r="X865" s="86">
        <f t="shared" si="305"/>
        <v>104.84780000000001</v>
      </c>
      <c r="Y865" s="86" t="str">
        <f t="shared" si="306"/>
        <v/>
      </c>
      <c r="Z865" s="44">
        <f t="shared" si="307"/>
        <v>0</v>
      </c>
      <c r="AA865" s="44" t="str">
        <f t="shared" si="308"/>
        <v>o</v>
      </c>
      <c r="AB865" s="89">
        <f t="shared" si="324"/>
        <v>47.952199999999998</v>
      </c>
      <c r="AC865" s="89">
        <f t="shared" si="324"/>
        <v>-2.1487999999999996</v>
      </c>
      <c r="AD865" s="44">
        <f t="shared" si="309"/>
        <v>1</v>
      </c>
      <c r="AE865" s="44">
        <v>1.7</v>
      </c>
      <c r="AF865" s="87">
        <f t="shared" si="316"/>
        <v>0</v>
      </c>
      <c r="AG865" s="44">
        <f t="shared" si="317"/>
        <v>0</v>
      </c>
      <c r="AH865" s="90">
        <f t="shared" si="310"/>
        <v>161.75045784215328</v>
      </c>
      <c r="AI865" s="91">
        <f t="shared" si="318"/>
        <v>54.952199999999998</v>
      </c>
      <c r="AJ865" s="82">
        <f t="shared" si="311"/>
        <v>4.8512000000000004</v>
      </c>
      <c r="AK865" s="271">
        <f t="shared" si="319"/>
        <v>102</v>
      </c>
      <c r="AL865" s="271">
        <f>VLOOKUP(AK865,RevisedCalcs!$AE$65:$AJ$72,2,FALSE)</f>
        <v>18</v>
      </c>
      <c r="AM865" s="92" t="str">
        <f t="shared" si="312"/>
        <v>0 to 10</v>
      </c>
      <c r="AN865" s="93">
        <f t="shared" si="313"/>
        <v>0</v>
      </c>
      <c r="AO865" s="93" t="str">
        <f t="shared" si="320"/>
        <v>o</v>
      </c>
      <c r="AP865" s="94" t="str">
        <f t="shared" si="314"/>
        <v/>
      </c>
      <c r="AQ865" s="54">
        <v>0</v>
      </c>
      <c r="AR865" s="214">
        <f t="shared" si="315"/>
        <v>0</v>
      </c>
      <c r="AS865" s="214">
        <f t="shared" si="321"/>
        <v>0</v>
      </c>
      <c r="AT865" s="282">
        <f t="shared" si="322"/>
        <v>7.7166666666666668</v>
      </c>
      <c r="AU865" s="268">
        <f>IF(F865&gt;0,RevisedCalcs!$AB$53*F865,"")</f>
        <v>0.71119119024537725</v>
      </c>
      <c r="AV865" s="268" t="str">
        <f>IF(AU865&lt;&gt;"","",SUMIFS(RevisedCalcs!$AF$6:$BN$6,RevisedCalcs!$AF$4:$BN$4,"&lt;="&amp;AT865)/10^3*VLOOKUP(AK865,RevisedCalcs!$AE$65:$AJ$72,6,FALSE))</f>
        <v/>
      </c>
      <c r="AW865" s="270" t="str">
        <f ca="1">IF(AU865="","",IF(AR865=1,-AU865*OFFSET(RevisedCalcs!$AD$79,0,MATCH(E864*24*60,RevisedCalcs!$AE$80:$AI$80,1)),""))</f>
        <v/>
      </c>
      <c r="AX865" s="268">
        <f t="shared" ca="1" si="323"/>
        <v>0.71119119024537725</v>
      </c>
    </row>
    <row r="866" spans="1:50" x14ac:dyDescent="0.3">
      <c r="A866" s="107" t="s">
        <v>1024</v>
      </c>
      <c r="B866" s="115">
        <v>91</v>
      </c>
      <c r="C866" s="109" t="s">
        <v>178</v>
      </c>
      <c r="D866" s="110">
        <v>40616.082638888889</v>
      </c>
      <c r="E866" s="111">
        <v>1.3460648148148147E-2</v>
      </c>
      <c r="F866" s="43">
        <v>4.3</v>
      </c>
      <c r="G866" s="41">
        <v>2</v>
      </c>
      <c r="H866" s="97">
        <v>0.14950231481634546</v>
      </c>
      <c r="I866" s="98" t="s">
        <v>1107</v>
      </c>
      <c r="J866" s="99">
        <v>215.28333333333333</v>
      </c>
      <c r="K866" s="112">
        <v>40616.082638888889</v>
      </c>
      <c r="L866" s="114">
        <v>95</v>
      </c>
      <c r="M866" s="101">
        <v>40616.078472222223</v>
      </c>
      <c r="N866" s="102">
        <v>-9.9</v>
      </c>
      <c r="O866" s="46">
        <v>95</v>
      </c>
      <c r="P866" s="57">
        <v>-9.9</v>
      </c>
      <c r="Q866" s="50">
        <v>3.5880555555555556</v>
      </c>
      <c r="R866" s="103">
        <v>95</v>
      </c>
      <c r="S866" s="104">
        <v>21.146066218658731</v>
      </c>
      <c r="T866" s="57">
        <v>176</v>
      </c>
      <c r="U866" s="105"/>
      <c r="V866" s="57">
        <v>104.9</v>
      </c>
      <c r="W866" s="57">
        <f t="shared" si="304"/>
        <v>83.753933781341274</v>
      </c>
      <c r="X866" s="86">
        <f t="shared" si="305"/>
        <v>48.592440000000011</v>
      </c>
      <c r="Y866" s="86" t="str">
        <f t="shared" si="306"/>
        <v>Y</v>
      </c>
      <c r="Z866" s="44">
        <f t="shared" si="307"/>
        <v>1</v>
      </c>
      <c r="AA866" s="44" t="str">
        <f t="shared" si="308"/>
        <v>+</v>
      </c>
      <c r="AB866" s="89">
        <f t="shared" si="324"/>
        <v>56.307559999999995</v>
      </c>
      <c r="AC866" s="89">
        <f t="shared" si="324"/>
        <v>2.4074400000000002</v>
      </c>
      <c r="AD866" s="44">
        <f t="shared" si="309"/>
        <v>1</v>
      </c>
      <c r="AE866" s="44">
        <v>1.7</v>
      </c>
      <c r="AF866" s="87">
        <f t="shared" si="316"/>
        <v>1</v>
      </c>
      <c r="AG866" s="44">
        <f t="shared" si="317"/>
        <v>0</v>
      </c>
      <c r="AH866" s="90">
        <f t="shared" si="310"/>
        <v>11.246066218658731</v>
      </c>
      <c r="AI866" s="91">
        <f t="shared" si="318"/>
        <v>46.407559999999997</v>
      </c>
      <c r="AJ866" s="82">
        <f t="shared" si="311"/>
        <v>-7.4925600000000001</v>
      </c>
      <c r="AK866" s="271">
        <f t="shared" si="319"/>
        <v>106</v>
      </c>
      <c r="AL866" s="271">
        <f>VLOOKUP(AK866,RevisedCalcs!$AE$65:$AJ$72,2,FALSE)</f>
        <v>240</v>
      </c>
      <c r="AM866" s="92" t="str">
        <f t="shared" si="312"/>
        <v>-10 to 0</v>
      </c>
      <c r="AN866" s="93">
        <f t="shared" si="313"/>
        <v>1</v>
      </c>
      <c r="AO866" s="93" t="str">
        <f t="shared" si="320"/>
        <v>+</v>
      </c>
      <c r="AP866" s="94" t="str">
        <f t="shared" si="314"/>
        <v/>
      </c>
      <c r="AQ866" s="54">
        <v>0</v>
      </c>
      <c r="AR866" s="214">
        <f t="shared" si="315"/>
        <v>0</v>
      </c>
      <c r="AS866" s="214">
        <f t="shared" si="321"/>
        <v>0</v>
      </c>
      <c r="AT866" s="282">
        <f t="shared" si="322"/>
        <v>19.383333333333333</v>
      </c>
      <c r="AU866" s="268">
        <f>IF(F866&gt;0,RevisedCalcs!$AB$53*F866,"")</f>
        <v>0.59963178785394555</v>
      </c>
      <c r="AV866" s="268" t="str">
        <f>IF(AU866&lt;&gt;"","",SUMIFS(RevisedCalcs!$AF$6:$BN$6,RevisedCalcs!$AF$4:$BN$4,"&lt;="&amp;AT866)/10^3*VLOOKUP(AK866,RevisedCalcs!$AE$65:$AJ$72,6,FALSE))</f>
        <v/>
      </c>
      <c r="AW866" s="270" t="str">
        <f ca="1">IF(AU866="","",IF(AR866=1,-AU866*OFFSET(RevisedCalcs!$AD$79,0,MATCH(E865*24*60,RevisedCalcs!$AE$80:$AI$80,1)),""))</f>
        <v/>
      </c>
      <c r="AX866" s="268">
        <f t="shared" ca="1" si="323"/>
        <v>0.59963178785394555</v>
      </c>
    </row>
    <row r="867" spans="1:50" x14ac:dyDescent="0.3">
      <c r="A867" s="107" t="s">
        <v>1024</v>
      </c>
      <c r="B867" s="108">
        <v>92</v>
      </c>
      <c r="C867" s="109" t="s">
        <v>180</v>
      </c>
      <c r="D867" s="110">
        <v>40616.445833333331</v>
      </c>
      <c r="E867" s="111">
        <v>1.5416666666666667E-2</v>
      </c>
      <c r="F867" s="43">
        <v>4.7</v>
      </c>
      <c r="G867" s="41">
        <v>2</v>
      </c>
      <c r="H867" s="97">
        <v>0.34973379629082046</v>
      </c>
      <c r="I867" s="98" t="s">
        <v>1108</v>
      </c>
      <c r="J867" s="99">
        <v>503.61666666666667</v>
      </c>
      <c r="K867" s="112">
        <v>40616.445833333331</v>
      </c>
      <c r="L867" s="114">
        <v>80.599999999999994</v>
      </c>
      <c r="M867" s="101">
        <v>40616.453472222223</v>
      </c>
      <c r="N867" s="102">
        <v>-9</v>
      </c>
      <c r="O867" s="46">
        <v>80.599999999999994</v>
      </c>
      <c r="P867" s="57">
        <v>-9</v>
      </c>
      <c r="Q867" s="50">
        <v>8.3936111111111114</v>
      </c>
      <c r="R867" s="103">
        <v>80.599999999999994</v>
      </c>
      <c r="S867" s="104">
        <v>1.0945881903931758</v>
      </c>
      <c r="T867" s="57">
        <v>172.4</v>
      </c>
      <c r="U867" s="105"/>
      <c r="V867" s="86">
        <v>89.6</v>
      </c>
      <c r="W867" s="86">
        <f t="shared" si="304"/>
        <v>88.505411809606812</v>
      </c>
      <c r="X867" s="86">
        <f t="shared" si="305"/>
        <v>33.737400000000001</v>
      </c>
      <c r="Y867" s="86" t="str">
        <f t="shared" si="306"/>
        <v/>
      </c>
      <c r="Z867" s="88">
        <f t="shared" si="307"/>
        <v>1</v>
      </c>
      <c r="AA867" s="88" t="str">
        <f t="shared" si="308"/>
        <v>+</v>
      </c>
      <c r="AB867" s="89">
        <f t="shared" ref="AB867:AC886" si="325">(AB$3+AB$4*$N867)-$N867</f>
        <v>55.862599999999993</v>
      </c>
      <c r="AC867" s="89">
        <f t="shared" si="325"/>
        <v>2.1647999999999996</v>
      </c>
      <c r="AD867" s="88">
        <f t="shared" si="309"/>
        <v>1</v>
      </c>
      <c r="AE867" s="88">
        <v>1.7</v>
      </c>
      <c r="AF867" s="87">
        <f t="shared" si="316"/>
        <v>1</v>
      </c>
      <c r="AG867" s="88">
        <f t="shared" si="317"/>
        <v>1</v>
      </c>
      <c r="AH867" s="90">
        <f t="shared" si="310"/>
        <v>-7.9054118096068242</v>
      </c>
      <c r="AI867" s="91">
        <f t="shared" si="318"/>
        <v>46.862599999999993</v>
      </c>
      <c r="AJ867" s="82">
        <f t="shared" si="311"/>
        <v>-6.8352000000000004</v>
      </c>
      <c r="AK867" s="271">
        <f t="shared" si="319"/>
        <v>107</v>
      </c>
      <c r="AL867" s="271">
        <f>VLOOKUP(AK867,RevisedCalcs!$AE$65:$AJ$72,2,FALSE)</f>
        <v>540</v>
      </c>
      <c r="AM867" s="92" t="str">
        <f t="shared" si="312"/>
        <v>-10 to 0</v>
      </c>
      <c r="AN867" s="93">
        <f t="shared" si="313"/>
        <v>1</v>
      </c>
      <c r="AO867" s="93" t="str">
        <f t="shared" si="320"/>
        <v>+</v>
      </c>
      <c r="AP867" s="94" t="str">
        <f t="shared" si="314"/>
        <v/>
      </c>
      <c r="AQ867" s="54">
        <v>0</v>
      </c>
      <c r="AR867" s="214">
        <f t="shared" si="315"/>
        <v>0</v>
      </c>
      <c r="AS867" s="214">
        <f t="shared" si="321"/>
        <v>0</v>
      </c>
      <c r="AT867" s="282">
        <f t="shared" si="322"/>
        <v>22.2</v>
      </c>
      <c r="AU867" s="268">
        <f>IF(F867&gt;0,RevisedCalcs!$AB$53*F867,"")</f>
        <v>0.65541148904966151</v>
      </c>
      <c r="AV867" s="268" t="str">
        <f>IF(AU867&lt;&gt;"","",SUMIFS(RevisedCalcs!$AF$6:$BN$6,RevisedCalcs!$AF$4:$BN$4,"&lt;="&amp;AT867)/10^3*VLOOKUP(AK867,RevisedCalcs!$AE$65:$AJ$72,6,FALSE))</f>
        <v/>
      </c>
      <c r="AW867" s="270" t="str">
        <f ca="1">IF(AU867="","",IF(AR867=1,-AU867*OFFSET(RevisedCalcs!$AD$79,0,MATCH(E866*24*60,RevisedCalcs!$AE$80:$AI$80,1)),""))</f>
        <v/>
      </c>
      <c r="AX867" s="268">
        <f t="shared" ca="1" si="323"/>
        <v>0.65541148904966151</v>
      </c>
    </row>
    <row r="868" spans="1:50" x14ac:dyDescent="0.3">
      <c r="A868" s="107" t="s">
        <v>1024</v>
      </c>
      <c r="B868" s="115">
        <v>93</v>
      </c>
      <c r="C868" s="109" t="s">
        <v>182</v>
      </c>
      <c r="D868" s="110">
        <v>40625.838194444441</v>
      </c>
      <c r="E868" s="111">
        <v>1.3287037037037036E-2</v>
      </c>
      <c r="F868" s="43">
        <v>4.8</v>
      </c>
      <c r="G868" s="41">
        <v>4</v>
      </c>
      <c r="H868" s="97">
        <v>9.3769444444405963</v>
      </c>
      <c r="I868" s="98" t="s">
        <v>1109</v>
      </c>
      <c r="J868" s="99">
        <v>13502.8</v>
      </c>
      <c r="K868" s="112">
        <v>40625.838194444441</v>
      </c>
      <c r="L868" s="114">
        <v>42.8</v>
      </c>
      <c r="M868" s="101">
        <v>40625.828472222223</v>
      </c>
      <c r="N868" s="102">
        <v>28</v>
      </c>
      <c r="O868" s="46">
        <v>42.8</v>
      </c>
      <c r="P868" s="57">
        <v>28</v>
      </c>
      <c r="Q868" s="50">
        <v>0</v>
      </c>
      <c r="R868" s="103">
        <v>0</v>
      </c>
      <c r="S868" s="104">
        <v>144.4</v>
      </c>
      <c r="T868" s="57">
        <v>190.4</v>
      </c>
      <c r="U868" s="105"/>
      <c r="V868" s="57">
        <v>14.799999999999997</v>
      </c>
      <c r="W868" s="44"/>
      <c r="X868" s="86">
        <f t="shared" si="305"/>
        <v>22.769800000000004</v>
      </c>
      <c r="Y868" s="86" t="str">
        <f t="shared" si="306"/>
        <v>Y</v>
      </c>
      <c r="Z868" s="44">
        <f t="shared" si="307"/>
        <v>0</v>
      </c>
      <c r="AA868" s="44" t="str">
        <f t="shared" si="308"/>
        <v>o</v>
      </c>
      <c r="AB868" s="89">
        <f t="shared" si="325"/>
        <v>37.569800000000001</v>
      </c>
      <c r="AC868" s="89">
        <f t="shared" si="325"/>
        <v>-7.8104000000000013</v>
      </c>
      <c r="AD868" s="44">
        <f t="shared" si="309"/>
        <v>0</v>
      </c>
      <c r="AE868" s="44">
        <v>1.7</v>
      </c>
      <c r="AF868" s="87">
        <f t="shared" si="316"/>
        <v>0</v>
      </c>
      <c r="AG868" s="44">
        <f t="shared" si="317"/>
        <v>0</v>
      </c>
      <c r="AH868" s="90">
        <f t="shared" si="310"/>
        <v>172.4</v>
      </c>
      <c r="AI868" s="91">
        <f t="shared" si="318"/>
        <v>65.569800000000001</v>
      </c>
      <c r="AJ868" s="82">
        <f t="shared" si="311"/>
        <v>20.189599999999999</v>
      </c>
      <c r="AK868" s="271">
        <f t="shared" si="319"/>
        <v>108</v>
      </c>
      <c r="AL868" s="271">
        <f>VLOOKUP(AK868,RevisedCalcs!$AE$65:$AJ$72,2,FALSE)</f>
        <v>720</v>
      </c>
      <c r="AM868" s="92" t="str">
        <f t="shared" si="312"/>
        <v>&gt;=20</v>
      </c>
      <c r="AN868" s="93">
        <f t="shared" si="313"/>
        <v>0</v>
      </c>
      <c r="AO868" s="93" t="str">
        <f t="shared" si="320"/>
        <v>o</v>
      </c>
      <c r="AP868" s="94" t="str">
        <f t="shared" si="314"/>
        <v/>
      </c>
      <c r="AQ868" s="54">
        <v>0</v>
      </c>
      <c r="AR868" s="214">
        <f t="shared" si="315"/>
        <v>0</v>
      </c>
      <c r="AS868" s="214">
        <f t="shared" si="321"/>
        <v>0</v>
      </c>
      <c r="AT868" s="282">
        <f t="shared" si="322"/>
        <v>19.133333333333333</v>
      </c>
      <c r="AU868" s="268">
        <f>IF(F868&gt;0,RevisedCalcs!$AB$53*F868,"")</f>
        <v>0.66935641434859039</v>
      </c>
      <c r="AV868" s="268" t="str">
        <f>IF(AU868&lt;&gt;"","",SUMIFS(RevisedCalcs!$AF$6:$BN$6,RevisedCalcs!$AF$4:$BN$4,"&lt;="&amp;AT868)/10^3*VLOOKUP(AK868,RevisedCalcs!$AE$65:$AJ$72,6,FALSE))</f>
        <v/>
      </c>
      <c r="AW868" s="270" t="str">
        <f ca="1">IF(AU868="","",IF(AR868=1,-AU868*OFFSET(RevisedCalcs!$AD$79,0,MATCH(E867*24*60,RevisedCalcs!$AE$80:$AI$80,1)),""))</f>
        <v/>
      </c>
      <c r="AX868" s="268">
        <f t="shared" ca="1" si="323"/>
        <v>0.66935641434859039</v>
      </c>
    </row>
    <row r="869" spans="1:50" x14ac:dyDescent="0.3">
      <c r="A869" s="107" t="s">
        <v>1024</v>
      </c>
      <c r="B869" s="108">
        <v>94</v>
      </c>
      <c r="C869" s="109" t="s">
        <v>184</v>
      </c>
      <c r="D869" s="110">
        <v>40626.74722222222</v>
      </c>
      <c r="E869" s="111">
        <v>2.0775462962962964E-2</v>
      </c>
      <c r="F869" s="43">
        <v>8.5</v>
      </c>
      <c r="G869" s="41">
        <v>5</v>
      </c>
      <c r="H869" s="97">
        <v>0.89574074074334931</v>
      </c>
      <c r="I869" s="98" t="s">
        <v>1110</v>
      </c>
      <c r="J869" s="99">
        <v>1289.8666666666666</v>
      </c>
      <c r="K869" s="112">
        <v>40626.74722222222</v>
      </c>
      <c r="L869" s="114">
        <v>41</v>
      </c>
      <c r="M869" s="101">
        <v>40626.745138888888</v>
      </c>
      <c r="N869" s="102">
        <v>39.9</v>
      </c>
      <c r="O869" s="46">
        <v>41</v>
      </c>
      <c r="P869" s="57">
        <v>39.9</v>
      </c>
      <c r="Q869" s="50">
        <v>21.497777777777777</v>
      </c>
      <c r="R869" s="103">
        <v>41</v>
      </c>
      <c r="S869" s="104">
        <v>2.9605276377964174E-4</v>
      </c>
      <c r="T869" s="57">
        <v>194</v>
      </c>
      <c r="U869" s="105"/>
      <c r="V869" s="86">
        <v>1.1000000000000014</v>
      </c>
      <c r="W869" s="86">
        <f t="shared" ref="W869:W932" si="326">ABS(S869-V869)</f>
        <v>1.0997039472362218</v>
      </c>
      <c r="X869" s="86">
        <f t="shared" si="305"/>
        <v>30.586439999999996</v>
      </c>
      <c r="Y869" s="86" t="str">
        <f t="shared" si="306"/>
        <v>Y</v>
      </c>
      <c r="Z869" s="88">
        <f t="shared" si="307"/>
        <v>0</v>
      </c>
      <c r="AA869" s="88" t="str">
        <f t="shared" si="308"/>
        <v>o</v>
      </c>
      <c r="AB869" s="89">
        <f t="shared" si="325"/>
        <v>31.686439999999997</v>
      </c>
      <c r="AC869" s="89">
        <f t="shared" si="325"/>
        <v>-11.018639999999998</v>
      </c>
      <c r="AD869" s="88">
        <f t="shared" si="309"/>
        <v>0</v>
      </c>
      <c r="AE869" s="88">
        <v>1.7</v>
      </c>
      <c r="AF869" s="87">
        <f t="shared" si="316"/>
        <v>0</v>
      </c>
      <c r="AG869" s="88">
        <f t="shared" si="317"/>
        <v>1</v>
      </c>
      <c r="AH869" s="90">
        <f t="shared" si="310"/>
        <v>39.900296052763778</v>
      </c>
      <c r="AI869" s="91">
        <f t="shared" si="318"/>
        <v>71.586439999999996</v>
      </c>
      <c r="AJ869" s="82">
        <f t="shared" si="311"/>
        <v>28.881360000000001</v>
      </c>
      <c r="AK869" s="271">
        <f t="shared" si="319"/>
        <v>108</v>
      </c>
      <c r="AL869" s="271">
        <f>VLOOKUP(AK869,RevisedCalcs!$AE$65:$AJ$72,2,FALSE)</f>
        <v>720</v>
      </c>
      <c r="AM869" s="92" t="str">
        <f t="shared" si="312"/>
        <v>&gt;=20</v>
      </c>
      <c r="AN869" s="93">
        <f t="shared" si="313"/>
        <v>0</v>
      </c>
      <c r="AO869" s="93" t="str">
        <f t="shared" si="320"/>
        <v>o</v>
      </c>
      <c r="AP869" s="94" t="str">
        <f t="shared" si="314"/>
        <v/>
      </c>
      <c r="AQ869" s="54">
        <v>0</v>
      </c>
      <c r="AR869" s="214">
        <f t="shared" si="315"/>
        <v>0</v>
      </c>
      <c r="AS869" s="214">
        <f t="shared" si="321"/>
        <v>0</v>
      </c>
      <c r="AT869" s="282">
        <f t="shared" si="322"/>
        <v>29.916666666666668</v>
      </c>
      <c r="AU869" s="268">
        <f>IF(F869&gt;0,RevisedCalcs!$AB$53*F869,"")</f>
        <v>1.1853186504089623</v>
      </c>
      <c r="AV869" s="268" t="str">
        <f>IF(AU869&lt;&gt;"","",SUMIFS(RevisedCalcs!$AF$6:$BN$6,RevisedCalcs!$AF$4:$BN$4,"&lt;="&amp;AT869)/10^3*VLOOKUP(AK869,RevisedCalcs!$AE$65:$AJ$72,6,FALSE))</f>
        <v/>
      </c>
      <c r="AW869" s="270" t="str">
        <f ca="1">IF(AU869="","",IF(AR869=1,-AU869*OFFSET(RevisedCalcs!$AD$79,0,MATCH(E868*24*60,RevisedCalcs!$AE$80:$AI$80,1)),""))</f>
        <v/>
      </c>
      <c r="AX869" s="268">
        <f t="shared" ca="1" si="323"/>
        <v>1.1853186504089623</v>
      </c>
    </row>
    <row r="870" spans="1:50" x14ac:dyDescent="0.3">
      <c r="A870" s="107" t="s">
        <v>1111</v>
      </c>
      <c r="B870" s="108">
        <v>2</v>
      </c>
      <c r="C870" s="109" t="s">
        <v>232</v>
      </c>
      <c r="D870" s="110">
        <v>40562.597916666666</v>
      </c>
      <c r="E870" s="111">
        <v>1.6064814814814813E-2</v>
      </c>
      <c r="F870" s="43">
        <v>2.6</v>
      </c>
      <c r="G870" s="41">
        <v>4</v>
      </c>
      <c r="H870" s="97">
        <v>4.0740740732871927E-3</v>
      </c>
      <c r="I870" s="98" t="s">
        <v>1112</v>
      </c>
      <c r="J870" s="99">
        <v>5.8666666666666671</v>
      </c>
      <c r="K870" s="112">
        <v>40562.597916666666</v>
      </c>
      <c r="L870" s="114">
        <v>170.6</v>
      </c>
      <c r="M870" s="101">
        <v>40562.578472222223</v>
      </c>
      <c r="N870" s="102">
        <v>-25.1</v>
      </c>
      <c r="O870" s="46">
        <v>170.6</v>
      </c>
      <c r="P870" s="57">
        <v>-25.1</v>
      </c>
      <c r="Q870" s="50">
        <v>9.7777777777777783E-2</v>
      </c>
      <c r="R870" s="103">
        <v>170.6</v>
      </c>
      <c r="S870" s="104">
        <v>199.11849068570842</v>
      </c>
      <c r="T870" s="57">
        <v>181.4</v>
      </c>
      <c r="U870" s="105"/>
      <c r="V870" s="57">
        <v>195.7</v>
      </c>
      <c r="W870" s="57">
        <f t="shared" si="326"/>
        <v>3.4184906857084343</v>
      </c>
      <c r="X870" s="86">
        <f t="shared" si="305"/>
        <v>131.87755999999999</v>
      </c>
      <c r="Y870" s="86" t="str">
        <f t="shared" si="306"/>
        <v/>
      </c>
      <c r="Z870" s="44">
        <f t="shared" si="307"/>
        <v>0</v>
      </c>
      <c r="AA870" s="44" t="str">
        <f t="shared" si="308"/>
        <v>o</v>
      </c>
      <c r="AB870" s="89">
        <f t="shared" si="325"/>
        <v>63.822439999999993</v>
      </c>
      <c r="AC870" s="89">
        <f t="shared" si="325"/>
        <v>6.505359999999996</v>
      </c>
      <c r="AD870" s="44">
        <f t="shared" si="309"/>
        <v>1</v>
      </c>
      <c r="AE870" s="44">
        <v>5.4</v>
      </c>
      <c r="AF870" s="87">
        <f t="shared" si="316"/>
        <v>0</v>
      </c>
      <c r="AG870" s="44">
        <f t="shared" si="317"/>
        <v>0</v>
      </c>
      <c r="AH870" s="90">
        <f t="shared" si="310"/>
        <v>174.01849068570843</v>
      </c>
      <c r="AI870" s="91">
        <f t="shared" si="318"/>
        <v>38.722439999999992</v>
      </c>
      <c r="AJ870" s="82">
        <f t="shared" si="311"/>
        <v>-18.594640000000005</v>
      </c>
      <c r="AK870" s="271">
        <f t="shared" si="319"/>
        <v>101</v>
      </c>
      <c r="AL870" s="271">
        <f>VLOOKUP(AK870,RevisedCalcs!$AE$65:$AJ$72,2,FALSE)</f>
        <v>3</v>
      </c>
      <c r="AM870" s="92" t="str">
        <f t="shared" si="312"/>
        <v>&lt;-20</v>
      </c>
      <c r="AN870" s="93">
        <f t="shared" si="313"/>
        <v>0</v>
      </c>
      <c r="AO870" s="93" t="str">
        <f t="shared" si="320"/>
        <v>o</v>
      </c>
      <c r="AP870" s="94" t="str">
        <f t="shared" si="314"/>
        <v/>
      </c>
      <c r="AQ870" s="54">
        <v>0</v>
      </c>
      <c r="AR870" s="214">
        <f t="shared" si="315"/>
        <v>0</v>
      </c>
      <c r="AS870" s="214">
        <f t="shared" si="321"/>
        <v>0</v>
      </c>
      <c r="AT870" s="282">
        <f t="shared" si="322"/>
        <v>23.133333333333333</v>
      </c>
      <c r="AU870" s="268">
        <f>IF(F870&gt;0,RevisedCalcs!$AB$53*F870,"")</f>
        <v>0.36256805777215317</v>
      </c>
      <c r="AV870" s="268" t="str">
        <f>IF(AU870&lt;&gt;"","",SUMIFS(RevisedCalcs!$AF$6:$BN$6,RevisedCalcs!$AF$4:$BN$4,"&lt;="&amp;AT870)/10^3*VLOOKUP(AK870,RevisedCalcs!$AE$65:$AJ$72,6,FALSE))</f>
        <v/>
      </c>
      <c r="AW870" s="270" t="str">
        <f ca="1">IF(AU870="","",IF(AR870=1,-AU870*OFFSET(RevisedCalcs!$AD$79,0,MATCH(E869*24*60,RevisedCalcs!$AE$80:$AI$80,1)),""))</f>
        <v/>
      </c>
      <c r="AX870" s="268">
        <f t="shared" ca="1" si="323"/>
        <v>0.36256805777215317</v>
      </c>
    </row>
    <row r="871" spans="1:50" x14ac:dyDescent="0.3">
      <c r="A871" s="107" t="s">
        <v>1111</v>
      </c>
      <c r="B871" s="108">
        <v>3</v>
      </c>
      <c r="C871" s="109" t="s">
        <v>234</v>
      </c>
      <c r="D871" s="110">
        <v>40562.650694444441</v>
      </c>
      <c r="E871" s="111">
        <v>1.2349537037037039E-2</v>
      </c>
      <c r="F871" s="43">
        <v>3.9</v>
      </c>
      <c r="G871" s="41">
        <v>4</v>
      </c>
      <c r="H871" s="97">
        <v>3.6712962959427387E-2</v>
      </c>
      <c r="I871" s="98" t="s">
        <v>1113</v>
      </c>
      <c r="J871" s="99">
        <v>52.866666666666667</v>
      </c>
      <c r="K871" s="112">
        <v>40562.650694444441</v>
      </c>
      <c r="L871" s="114">
        <v>122</v>
      </c>
      <c r="M871" s="101">
        <v>40562.661805555559</v>
      </c>
      <c r="N871" s="102">
        <v>-27</v>
      </c>
      <c r="O871" s="46">
        <v>122</v>
      </c>
      <c r="P871" s="57">
        <v>-27</v>
      </c>
      <c r="Q871" s="50">
        <v>0.88111111111111107</v>
      </c>
      <c r="R871" s="103">
        <v>122</v>
      </c>
      <c r="S871" s="104">
        <v>175.90199711115159</v>
      </c>
      <c r="T871" s="57">
        <v>188.6</v>
      </c>
      <c r="U871" s="105"/>
      <c r="V871" s="57">
        <v>149</v>
      </c>
      <c r="W871" s="57">
        <f t="shared" si="326"/>
        <v>26.901997111151587</v>
      </c>
      <c r="X871" s="86">
        <f t="shared" si="305"/>
        <v>84.238200000000006</v>
      </c>
      <c r="Y871" s="86" t="str">
        <f t="shared" si="306"/>
        <v/>
      </c>
      <c r="Z871" s="44">
        <f t="shared" si="307"/>
        <v>0</v>
      </c>
      <c r="AA871" s="44" t="str">
        <f t="shared" si="308"/>
        <v>o</v>
      </c>
      <c r="AB871" s="89">
        <f t="shared" si="325"/>
        <v>64.761799999999994</v>
      </c>
      <c r="AC871" s="89">
        <f t="shared" si="325"/>
        <v>7.0175999999999981</v>
      </c>
      <c r="AD871" s="44">
        <f t="shared" si="309"/>
        <v>1</v>
      </c>
      <c r="AE871" s="44">
        <v>5.4</v>
      </c>
      <c r="AF871" s="87">
        <f t="shared" si="316"/>
        <v>0</v>
      </c>
      <c r="AG871" s="44">
        <f t="shared" si="317"/>
        <v>0</v>
      </c>
      <c r="AH871" s="90">
        <f t="shared" si="310"/>
        <v>148.90199711115159</v>
      </c>
      <c r="AI871" s="91">
        <f t="shared" si="318"/>
        <v>37.761799999999994</v>
      </c>
      <c r="AJ871" s="82">
        <f t="shared" si="311"/>
        <v>-19.982400000000002</v>
      </c>
      <c r="AK871" s="271">
        <f t="shared" si="319"/>
        <v>103</v>
      </c>
      <c r="AL871" s="271">
        <f>VLOOKUP(AK871,RevisedCalcs!$AE$65:$AJ$72,2,FALSE)</f>
        <v>45</v>
      </c>
      <c r="AM871" s="92" t="str">
        <f t="shared" si="312"/>
        <v>&lt;-20</v>
      </c>
      <c r="AN871" s="93">
        <f t="shared" si="313"/>
        <v>0</v>
      </c>
      <c r="AO871" s="93" t="str">
        <f t="shared" si="320"/>
        <v>o</v>
      </c>
      <c r="AP871" s="94" t="str">
        <f t="shared" si="314"/>
        <v/>
      </c>
      <c r="AQ871" s="54">
        <v>0</v>
      </c>
      <c r="AR871" s="214">
        <f t="shared" si="315"/>
        <v>0</v>
      </c>
      <c r="AS871" s="214">
        <f t="shared" si="321"/>
        <v>0</v>
      </c>
      <c r="AT871" s="282">
        <f t="shared" si="322"/>
        <v>17.783333333333335</v>
      </c>
      <c r="AU871" s="268">
        <f>IF(F871&gt;0,RevisedCalcs!$AB$53*F871,"")</f>
        <v>0.54385208665822971</v>
      </c>
      <c r="AV871" s="268" t="str">
        <f>IF(AU871&lt;&gt;"","",SUMIFS(RevisedCalcs!$AF$6:$BN$6,RevisedCalcs!$AF$4:$BN$4,"&lt;="&amp;AT871)/10^3*VLOOKUP(AK871,RevisedCalcs!$AE$65:$AJ$72,6,FALSE))</f>
        <v/>
      </c>
      <c r="AW871" s="270" t="str">
        <f ca="1">IF(AU871="","",IF(AR871=1,-AU871*OFFSET(RevisedCalcs!$AD$79,0,MATCH(E870*24*60,RevisedCalcs!$AE$80:$AI$80,1)),""))</f>
        <v/>
      </c>
      <c r="AX871" s="268">
        <f t="shared" ca="1" si="323"/>
        <v>0.54385208665822971</v>
      </c>
    </row>
    <row r="872" spans="1:50" x14ac:dyDescent="0.3">
      <c r="A872" s="107" t="s">
        <v>1111</v>
      </c>
      <c r="B872" s="108">
        <v>4</v>
      </c>
      <c r="C872" s="109" t="s">
        <v>236</v>
      </c>
      <c r="D872" s="110">
        <v>40562.668055555558</v>
      </c>
      <c r="E872" s="111">
        <v>3.1134259259259257E-3</v>
      </c>
      <c r="F872" s="43">
        <v>0.6</v>
      </c>
      <c r="G872" s="41">
        <v>4</v>
      </c>
      <c r="H872" s="97">
        <v>5.0115740814362653E-3</v>
      </c>
      <c r="I872" s="98" t="s">
        <v>1114</v>
      </c>
      <c r="J872" s="99">
        <v>7.2166666666666668</v>
      </c>
      <c r="K872" s="112">
        <v>40562.668055555558</v>
      </c>
      <c r="L872" s="114">
        <v>183.2</v>
      </c>
      <c r="M872" s="101">
        <v>40562.661805555559</v>
      </c>
      <c r="N872" s="102">
        <v>-27</v>
      </c>
      <c r="O872" s="46">
        <v>183.2</v>
      </c>
      <c r="P872" s="57">
        <v>-27</v>
      </c>
      <c r="Q872" s="50">
        <v>0.12027777777777778</v>
      </c>
      <c r="R872" s="103">
        <v>183.2</v>
      </c>
      <c r="S872" s="104">
        <v>210.66780388319393</v>
      </c>
      <c r="T872" s="57">
        <v>186.8</v>
      </c>
      <c r="U872" s="105"/>
      <c r="V872" s="57">
        <v>210.2</v>
      </c>
      <c r="W872" s="57">
        <f t="shared" si="326"/>
        <v>0.46780388319393751</v>
      </c>
      <c r="X872" s="86">
        <f t="shared" si="305"/>
        <v>145.43819999999999</v>
      </c>
      <c r="Y872" s="86" t="str">
        <f t="shared" si="306"/>
        <v/>
      </c>
      <c r="Z872" s="44">
        <f t="shared" si="307"/>
        <v>0</v>
      </c>
      <c r="AA872" s="44" t="str">
        <f t="shared" si="308"/>
        <v>o</v>
      </c>
      <c r="AB872" s="89">
        <f t="shared" si="325"/>
        <v>64.761799999999994</v>
      </c>
      <c r="AC872" s="89">
        <f t="shared" si="325"/>
        <v>7.0175999999999981</v>
      </c>
      <c r="AD872" s="44">
        <f t="shared" si="309"/>
        <v>1</v>
      </c>
      <c r="AE872" s="44">
        <v>5.4</v>
      </c>
      <c r="AF872" s="87">
        <f t="shared" si="316"/>
        <v>0</v>
      </c>
      <c r="AG872" s="44">
        <f t="shared" si="317"/>
        <v>0</v>
      </c>
      <c r="AH872" s="90">
        <f t="shared" si="310"/>
        <v>183.66780388319393</v>
      </c>
      <c r="AI872" s="91">
        <f t="shared" si="318"/>
        <v>37.761799999999994</v>
      </c>
      <c r="AJ872" s="82">
        <f t="shared" si="311"/>
        <v>-19.982400000000002</v>
      </c>
      <c r="AK872" s="271">
        <f t="shared" si="319"/>
        <v>102</v>
      </c>
      <c r="AL872" s="271">
        <f>VLOOKUP(AK872,RevisedCalcs!$AE$65:$AJ$72,2,FALSE)</f>
        <v>18</v>
      </c>
      <c r="AM872" s="92" t="str">
        <f t="shared" si="312"/>
        <v>&lt;-20</v>
      </c>
      <c r="AN872" s="93">
        <f t="shared" si="313"/>
        <v>0</v>
      </c>
      <c r="AO872" s="93" t="str">
        <f t="shared" si="320"/>
        <v>o</v>
      </c>
      <c r="AP872" s="94" t="str">
        <f t="shared" si="314"/>
        <v/>
      </c>
      <c r="AQ872" s="54">
        <v>0</v>
      </c>
      <c r="AR872" s="214">
        <f t="shared" si="315"/>
        <v>0</v>
      </c>
      <c r="AS872" s="214">
        <f t="shared" si="321"/>
        <v>0</v>
      </c>
      <c r="AT872" s="282">
        <f t="shared" si="322"/>
        <v>4.4833333333333334</v>
      </c>
      <c r="AU872" s="268">
        <f>IF(F872&gt;0,RevisedCalcs!$AB$53*F872,"")</f>
        <v>8.3669551793573799E-2</v>
      </c>
      <c r="AV872" s="268" t="str">
        <f>IF(AU872&lt;&gt;"","",SUMIFS(RevisedCalcs!$AF$6:$BN$6,RevisedCalcs!$AF$4:$BN$4,"&lt;="&amp;AT872)/10^3*VLOOKUP(AK872,RevisedCalcs!$AE$65:$AJ$72,6,FALSE))</f>
        <v/>
      </c>
      <c r="AW872" s="270" t="str">
        <f ca="1">IF(AU872="","",IF(AR872=1,-AU872*OFFSET(RevisedCalcs!$AD$79,0,MATCH(E871*24*60,RevisedCalcs!$AE$80:$AI$80,1)),""))</f>
        <v/>
      </c>
      <c r="AX872" s="268">
        <f t="shared" ca="1" si="323"/>
        <v>8.3669551793573799E-2</v>
      </c>
    </row>
    <row r="873" spans="1:50" x14ac:dyDescent="0.3">
      <c r="A873" s="107" t="s">
        <v>1111</v>
      </c>
      <c r="B873" s="108">
        <v>5</v>
      </c>
      <c r="C873" s="109" t="s">
        <v>238</v>
      </c>
      <c r="D873" s="110">
        <v>40563.011805555558</v>
      </c>
      <c r="E873" s="111">
        <v>1.4363425925925925E-2</v>
      </c>
      <c r="F873" s="43">
        <v>0.6</v>
      </c>
      <c r="G873" s="41">
        <v>5</v>
      </c>
      <c r="H873" s="97">
        <v>0.34063657407386927</v>
      </c>
      <c r="I873" s="98" t="s">
        <v>1115</v>
      </c>
      <c r="J873" s="99">
        <v>490.51666666666665</v>
      </c>
      <c r="K873" s="112">
        <v>40563.011805555558</v>
      </c>
      <c r="L873" s="114">
        <v>37.4</v>
      </c>
      <c r="M873" s="101">
        <v>40562.995138888888</v>
      </c>
      <c r="N873" s="102">
        <v>-36</v>
      </c>
      <c r="O873" s="46">
        <v>37.4</v>
      </c>
      <c r="P873" s="57">
        <v>-36</v>
      </c>
      <c r="Q873" s="50">
        <v>8.1752777777777776</v>
      </c>
      <c r="R873" s="103">
        <v>37.4</v>
      </c>
      <c r="S873" s="104">
        <v>46.214356935632637</v>
      </c>
      <c r="T873" s="57">
        <v>163.4</v>
      </c>
      <c r="U873" s="105"/>
      <c r="V873" s="86">
        <v>73.400000000000006</v>
      </c>
      <c r="W873" s="86">
        <f t="shared" si="326"/>
        <v>27.185643064367369</v>
      </c>
      <c r="X873" s="86">
        <f t="shared" si="305"/>
        <v>4.1886000000000081</v>
      </c>
      <c r="Y873" s="86" t="str">
        <f t="shared" si="306"/>
        <v>Y</v>
      </c>
      <c r="Z873" s="88">
        <f t="shared" si="307"/>
        <v>1</v>
      </c>
      <c r="AA873" s="88" t="str">
        <f t="shared" si="308"/>
        <v>+</v>
      </c>
      <c r="AB873" s="89">
        <f t="shared" si="325"/>
        <v>69.211399999999998</v>
      </c>
      <c r="AC873" s="89">
        <f t="shared" si="325"/>
        <v>9.4439999999999955</v>
      </c>
      <c r="AD873" s="88">
        <f t="shared" si="309"/>
        <v>1</v>
      </c>
      <c r="AE873" s="88">
        <v>5.4</v>
      </c>
      <c r="AF873" s="87">
        <f t="shared" si="316"/>
        <v>1</v>
      </c>
      <c r="AG873" s="88">
        <f t="shared" si="317"/>
        <v>1</v>
      </c>
      <c r="AH873" s="90">
        <f t="shared" si="310"/>
        <v>10.214356935632637</v>
      </c>
      <c r="AI873" s="91">
        <f t="shared" si="318"/>
        <v>33.211399999999998</v>
      </c>
      <c r="AJ873" s="82">
        <f t="shared" si="311"/>
        <v>-26.556000000000004</v>
      </c>
      <c r="AK873" s="271">
        <f t="shared" si="319"/>
        <v>107</v>
      </c>
      <c r="AL873" s="271">
        <f>VLOOKUP(AK873,RevisedCalcs!$AE$65:$AJ$72,2,FALSE)</f>
        <v>540</v>
      </c>
      <c r="AM873" s="92" t="str">
        <f t="shared" si="312"/>
        <v>&lt;-20</v>
      </c>
      <c r="AN873" s="93">
        <f t="shared" si="313"/>
        <v>1</v>
      </c>
      <c r="AO873" s="93" t="str">
        <f t="shared" si="320"/>
        <v>+</v>
      </c>
      <c r="AP873" s="94" t="str">
        <f t="shared" si="314"/>
        <v/>
      </c>
      <c r="AQ873" s="54">
        <v>0</v>
      </c>
      <c r="AR873" s="214">
        <f t="shared" si="315"/>
        <v>0</v>
      </c>
      <c r="AS873" s="214">
        <f t="shared" si="321"/>
        <v>0</v>
      </c>
      <c r="AT873" s="282">
        <f t="shared" si="322"/>
        <v>20.683333333333334</v>
      </c>
      <c r="AU873" s="268">
        <f>IF(F873&gt;0,RevisedCalcs!$AB$53*F873,"")</f>
        <v>8.3669551793573799E-2</v>
      </c>
      <c r="AV873" s="268" t="str">
        <f>IF(AU873&lt;&gt;"","",SUMIFS(RevisedCalcs!$AF$6:$BN$6,RevisedCalcs!$AF$4:$BN$4,"&lt;="&amp;AT873)/10^3*VLOOKUP(AK873,RevisedCalcs!$AE$65:$AJ$72,6,FALSE))</f>
        <v/>
      </c>
      <c r="AW873" s="270" t="str">
        <f ca="1">IF(AU873="","",IF(AR873=1,-AU873*OFFSET(RevisedCalcs!$AD$79,0,MATCH(E872*24*60,RevisedCalcs!$AE$80:$AI$80,1)),""))</f>
        <v/>
      </c>
      <c r="AX873" s="268">
        <f t="shared" ca="1" si="323"/>
        <v>8.3669551793573799E-2</v>
      </c>
    </row>
    <row r="874" spans="1:50" x14ac:dyDescent="0.3">
      <c r="A874" s="107" t="s">
        <v>1111</v>
      </c>
      <c r="B874" s="108">
        <v>6</v>
      </c>
      <c r="C874" s="109" t="s">
        <v>240</v>
      </c>
      <c r="D874" s="110">
        <v>40563.06527777778</v>
      </c>
      <c r="E874" s="111">
        <v>1.3171296296296294E-2</v>
      </c>
      <c r="F874" s="43">
        <v>3.2</v>
      </c>
      <c r="G874" s="41">
        <v>5</v>
      </c>
      <c r="H874" s="97">
        <v>3.9108796292566694E-2</v>
      </c>
      <c r="I874" s="98" t="s">
        <v>1116</v>
      </c>
      <c r="J874" s="99">
        <v>56.31666666666667</v>
      </c>
      <c r="K874" s="112">
        <v>40563.06527777778</v>
      </c>
      <c r="L874" s="114">
        <v>100.4</v>
      </c>
      <c r="M874" s="101">
        <v>40563.078472222223</v>
      </c>
      <c r="N874" s="102">
        <v>-36</v>
      </c>
      <c r="O874" s="46">
        <v>100.4</v>
      </c>
      <c r="P874" s="57">
        <v>-36</v>
      </c>
      <c r="Q874" s="50">
        <v>0.93861111111111117</v>
      </c>
      <c r="R874" s="103">
        <v>100.4</v>
      </c>
      <c r="S874" s="104">
        <v>166.45368908122364</v>
      </c>
      <c r="T874" s="57">
        <v>179.6</v>
      </c>
      <c r="U874" s="105"/>
      <c r="V874" s="57">
        <v>136.4</v>
      </c>
      <c r="W874" s="57">
        <f t="shared" si="326"/>
        <v>30.053689081223638</v>
      </c>
      <c r="X874" s="86">
        <f t="shared" si="305"/>
        <v>67.188600000000008</v>
      </c>
      <c r="Y874" s="86" t="str">
        <f t="shared" si="306"/>
        <v/>
      </c>
      <c r="Z874" s="44">
        <f t="shared" si="307"/>
        <v>0</v>
      </c>
      <c r="AA874" s="44" t="str">
        <f t="shared" si="308"/>
        <v>o</v>
      </c>
      <c r="AB874" s="89">
        <f t="shared" si="325"/>
        <v>69.211399999999998</v>
      </c>
      <c r="AC874" s="89">
        <f t="shared" si="325"/>
        <v>9.4439999999999955</v>
      </c>
      <c r="AD874" s="44">
        <f t="shared" si="309"/>
        <v>1</v>
      </c>
      <c r="AE874" s="44">
        <v>5.4</v>
      </c>
      <c r="AF874" s="87">
        <f t="shared" si="316"/>
        <v>0</v>
      </c>
      <c r="AG874" s="44">
        <f t="shared" si="317"/>
        <v>0</v>
      </c>
      <c r="AH874" s="90">
        <f t="shared" si="310"/>
        <v>130.45368908122364</v>
      </c>
      <c r="AI874" s="91">
        <f t="shared" si="318"/>
        <v>33.211399999999998</v>
      </c>
      <c r="AJ874" s="82">
        <f t="shared" si="311"/>
        <v>-26.556000000000004</v>
      </c>
      <c r="AK874" s="271">
        <f t="shared" si="319"/>
        <v>103</v>
      </c>
      <c r="AL874" s="271">
        <f>VLOOKUP(AK874,RevisedCalcs!$AE$65:$AJ$72,2,FALSE)</f>
        <v>45</v>
      </c>
      <c r="AM874" s="92" t="str">
        <f t="shared" si="312"/>
        <v>&lt;-20</v>
      </c>
      <c r="AN874" s="93">
        <f t="shared" si="313"/>
        <v>0</v>
      </c>
      <c r="AO874" s="93" t="str">
        <f t="shared" si="320"/>
        <v>o</v>
      </c>
      <c r="AP874" s="94" t="str">
        <f t="shared" si="314"/>
        <v/>
      </c>
      <c r="AQ874" s="54">
        <v>0</v>
      </c>
      <c r="AR874" s="214">
        <f t="shared" si="315"/>
        <v>0</v>
      </c>
      <c r="AS874" s="214">
        <f t="shared" si="321"/>
        <v>0</v>
      </c>
      <c r="AT874" s="282">
        <f t="shared" si="322"/>
        <v>18.966666666666665</v>
      </c>
      <c r="AU874" s="268">
        <f>IF(F874&gt;0,RevisedCalcs!$AB$53*F874,"")</f>
        <v>0.446237609565727</v>
      </c>
      <c r="AV874" s="268" t="str">
        <f>IF(AU874&lt;&gt;"","",SUMIFS(RevisedCalcs!$AF$6:$BN$6,RevisedCalcs!$AF$4:$BN$4,"&lt;="&amp;AT874)/10^3*VLOOKUP(AK874,RevisedCalcs!$AE$65:$AJ$72,6,FALSE))</f>
        <v/>
      </c>
      <c r="AW874" s="270" t="str">
        <f ca="1">IF(AU874="","",IF(AR874=1,-AU874*OFFSET(RevisedCalcs!$AD$79,0,MATCH(E873*24*60,RevisedCalcs!$AE$80:$AI$80,1)),""))</f>
        <v/>
      </c>
      <c r="AX874" s="268">
        <f t="shared" ca="1" si="323"/>
        <v>0.446237609565727</v>
      </c>
    </row>
    <row r="875" spans="1:50" x14ac:dyDescent="0.3">
      <c r="A875" s="189" t="s">
        <v>1111</v>
      </c>
      <c r="B875" s="190">
        <v>7</v>
      </c>
      <c r="C875" s="191" t="s">
        <v>242</v>
      </c>
      <c r="D875" s="192">
        <v>40563.537499999999</v>
      </c>
      <c r="E875" s="193">
        <v>1.2731481481481481E-2</v>
      </c>
      <c r="F875" s="116">
        <v>0</v>
      </c>
      <c r="G875" s="194">
        <v>5</v>
      </c>
      <c r="H875" s="195">
        <v>0.45905092592147412</v>
      </c>
      <c r="I875" s="196" t="s">
        <v>1117</v>
      </c>
      <c r="J875" s="197">
        <v>661.0333333333333</v>
      </c>
      <c r="K875" s="198">
        <v>40563.537499999999</v>
      </c>
      <c r="L875" s="212">
        <v>32</v>
      </c>
      <c r="M875" s="101">
        <v>40563.536805555559</v>
      </c>
      <c r="N875" s="200">
        <v>-33</v>
      </c>
      <c r="O875" s="199">
        <v>32</v>
      </c>
      <c r="P875" s="201">
        <v>-33</v>
      </c>
      <c r="Q875" s="202">
        <v>11.017222222222221</v>
      </c>
      <c r="R875" s="203">
        <v>32</v>
      </c>
      <c r="S875" s="204">
        <v>25.523951894776058</v>
      </c>
      <c r="T875" s="201">
        <v>154.4</v>
      </c>
      <c r="U875" s="105"/>
      <c r="V875" s="86">
        <v>65</v>
      </c>
      <c r="W875" s="86">
        <f t="shared" si="326"/>
        <v>39.476048105223938</v>
      </c>
      <c r="X875" s="86">
        <f t="shared" si="305"/>
        <v>2.7281999999999869</v>
      </c>
      <c r="Y875" s="86" t="str">
        <f t="shared" si="306"/>
        <v/>
      </c>
      <c r="Z875" s="88">
        <f t="shared" si="307"/>
        <v>1</v>
      </c>
      <c r="AA875" s="88" t="str">
        <f t="shared" si="308"/>
        <v>+</v>
      </c>
      <c r="AB875" s="89">
        <f t="shared" si="325"/>
        <v>67.728199999999987</v>
      </c>
      <c r="AC875" s="89">
        <f t="shared" si="325"/>
        <v>8.6351999999999975</v>
      </c>
      <c r="AD875" s="88">
        <f t="shared" si="309"/>
        <v>1</v>
      </c>
      <c r="AE875" s="88">
        <v>5.4</v>
      </c>
      <c r="AF875" s="87">
        <f t="shared" si="316"/>
        <v>1</v>
      </c>
      <c r="AG875" s="88">
        <f t="shared" si="317"/>
        <v>1</v>
      </c>
      <c r="AH875" s="90">
        <f t="shared" si="310"/>
        <v>-7.476048105223942</v>
      </c>
      <c r="AI875" s="91">
        <f t="shared" si="318"/>
        <v>34.728199999999987</v>
      </c>
      <c r="AJ875" s="82">
        <f t="shared" si="311"/>
        <v>-24.364800000000002</v>
      </c>
      <c r="AK875" s="271">
        <f t="shared" si="319"/>
        <v>107</v>
      </c>
      <c r="AL875" s="271">
        <f>VLOOKUP(AK875,RevisedCalcs!$AE$65:$AJ$72,2,FALSE)</f>
        <v>540</v>
      </c>
      <c r="AM875" s="92" t="str">
        <f t="shared" si="312"/>
        <v>&lt;-20</v>
      </c>
      <c r="AN875" s="93">
        <f t="shared" si="313"/>
        <v>1</v>
      </c>
      <c r="AO875" s="93" t="str">
        <f t="shared" si="320"/>
        <v>+</v>
      </c>
      <c r="AP875" s="94" t="str">
        <f t="shared" si="314"/>
        <v/>
      </c>
      <c r="AQ875" s="224">
        <v>1</v>
      </c>
      <c r="AR875" s="214">
        <f t="shared" si="315"/>
        <v>0</v>
      </c>
      <c r="AS875" s="214">
        <f t="shared" si="321"/>
        <v>1</v>
      </c>
      <c r="AT875" s="282">
        <f t="shared" si="322"/>
        <v>18.333333333333332</v>
      </c>
      <c r="AU875" s="268" t="str">
        <f>IF(F875&gt;0,RevisedCalcs!$AB$53*F875,"")</f>
        <v/>
      </c>
      <c r="AV875" s="268">
        <f>IF(AU875&lt;&gt;"","",SUMIFS(RevisedCalcs!$AF$6:$BN$6,RevisedCalcs!$AF$4:$BN$4,"&lt;="&amp;AT875)/10^3*VLOOKUP(AK875,RevisedCalcs!$AE$65:$AJ$72,6,FALSE))</f>
        <v>0.57894307105631393</v>
      </c>
      <c r="AW875" s="270" t="str">
        <f ca="1">IF(AU875="","",IF(AR875=1,-AU875*OFFSET(RevisedCalcs!$AD$79,0,MATCH(E874*24*60,RevisedCalcs!$AE$80:$AI$80,1)),""))</f>
        <v/>
      </c>
      <c r="AX875" s="268">
        <f t="shared" ca="1" si="323"/>
        <v>0.57894307105631393</v>
      </c>
    </row>
    <row r="876" spans="1:50" x14ac:dyDescent="0.3">
      <c r="A876" s="107" t="s">
        <v>1111</v>
      </c>
      <c r="B876" s="108">
        <v>8</v>
      </c>
      <c r="C876" s="109" t="s">
        <v>244</v>
      </c>
      <c r="D876" s="110">
        <v>40563.550694444442</v>
      </c>
      <c r="E876" s="111">
        <v>4.2245370370370371E-3</v>
      </c>
      <c r="F876" s="43">
        <v>1</v>
      </c>
      <c r="G876" s="41">
        <v>5</v>
      </c>
      <c r="H876" s="97">
        <v>4.6296296204673126E-4</v>
      </c>
      <c r="I876" s="98" t="s">
        <v>1118</v>
      </c>
      <c r="J876" s="99">
        <v>0.66666666666666663</v>
      </c>
      <c r="K876" s="112">
        <v>40563.550694444442</v>
      </c>
      <c r="L876" s="114">
        <v>154.4</v>
      </c>
      <c r="M876" s="101">
        <v>40563.536805555559</v>
      </c>
      <c r="N876" s="102">
        <v>-33</v>
      </c>
      <c r="O876" s="46">
        <v>154.4</v>
      </c>
      <c r="P876" s="57">
        <v>-33</v>
      </c>
      <c r="Q876" s="50">
        <v>1.111111111111111E-2</v>
      </c>
      <c r="R876" s="103">
        <v>154.4</v>
      </c>
      <c r="S876" s="104">
        <v>186.99979296632415</v>
      </c>
      <c r="T876" s="57">
        <v>183.2</v>
      </c>
      <c r="U876" s="105"/>
      <c r="V876" s="57">
        <v>187.4</v>
      </c>
      <c r="W876" s="57">
        <f t="shared" si="326"/>
        <v>0.40020703367585497</v>
      </c>
      <c r="X876" s="86">
        <f t="shared" si="305"/>
        <v>119.67180000000002</v>
      </c>
      <c r="Y876" s="86" t="str">
        <f t="shared" si="306"/>
        <v/>
      </c>
      <c r="Z876" s="44">
        <f t="shared" si="307"/>
        <v>0</v>
      </c>
      <c r="AA876" s="44" t="str">
        <f t="shared" si="308"/>
        <v>o</v>
      </c>
      <c r="AB876" s="89">
        <f t="shared" si="325"/>
        <v>67.728199999999987</v>
      </c>
      <c r="AC876" s="89">
        <f t="shared" si="325"/>
        <v>8.6351999999999975</v>
      </c>
      <c r="AD876" s="44">
        <f t="shared" si="309"/>
        <v>1</v>
      </c>
      <c r="AE876" s="44">
        <v>5.4</v>
      </c>
      <c r="AF876" s="87">
        <f t="shared" si="316"/>
        <v>0</v>
      </c>
      <c r="AG876" s="44">
        <f t="shared" si="317"/>
        <v>0</v>
      </c>
      <c r="AH876" s="90">
        <f t="shared" si="310"/>
        <v>153.99979296632415</v>
      </c>
      <c r="AI876" s="91">
        <f t="shared" si="318"/>
        <v>34.728199999999987</v>
      </c>
      <c r="AJ876" s="82">
        <f t="shared" si="311"/>
        <v>-24.364800000000002</v>
      </c>
      <c r="AK876" s="271">
        <f t="shared" si="319"/>
        <v>101</v>
      </c>
      <c r="AL876" s="271">
        <f>VLOOKUP(AK876,RevisedCalcs!$AE$65:$AJ$72,2,FALSE)</f>
        <v>3</v>
      </c>
      <c r="AM876" s="92" t="str">
        <f t="shared" si="312"/>
        <v>&lt;-20</v>
      </c>
      <c r="AN876" s="93">
        <f t="shared" si="313"/>
        <v>0</v>
      </c>
      <c r="AO876" s="93" t="str">
        <f t="shared" si="320"/>
        <v>o</v>
      </c>
      <c r="AP876" s="94" t="str">
        <f t="shared" si="314"/>
        <v/>
      </c>
      <c r="AQ876" s="54">
        <v>0</v>
      </c>
      <c r="AR876" s="214">
        <f t="shared" si="315"/>
        <v>1</v>
      </c>
      <c r="AS876" s="214">
        <f t="shared" si="321"/>
        <v>0</v>
      </c>
      <c r="AT876" s="282">
        <f t="shared" si="322"/>
        <v>6.083333333333333</v>
      </c>
      <c r="AU876" s="268">
        <f>IF(F876&gt;0,RevisedCalcs!$AB$53*F876,"")</f>
        <v>0.13944925298928967</v>
      </c>
      <c r="AV876" s="268" t="str">
        <f>IF(AU876&lt;&gt;"","",SUMIFS(RevisedCalcs!$AF$6:$BN$6,RevisedCalcs!$AF$4:$BN$4,"&lt;="&amp;AT876)/10^3*VLOOKUP(AK876,RevisedCalcs!$AE$65:$AJ$72,6,FALSE))</f>
        <v/>
      </c>
      <c r="AW876" s="270">
        <f ca="1">IF(AU876="","",IF(AR876=1,-AU876*OFFSET(RevisedCalcs!$AD$79,0,MATCH(E875*24*60,RevisedCalcs!$AE$80:$AI$80,1)),""))</f>
        <v>-5.1792169678906423E-2</v>
      </c>
      <c r="AX876" s="268">
        <f t="shared" ca="1" si="323"/>
        <v>8.7657083310383244E-2</v>
      </c>
    </row>
    <row r="877" spans="1:50" x14ac:dyDescent="0.3">
      <c r="A877" s="107" t="s">
        <v>1111</v>
      </c>
      <c r="B877" s="108">
        <v>9</v>
      </c>
      <c r="C877" s="109" t="s">
        <v>245</v>
      </c>
      <c r="D877" s="110">
        <v>40563.559027777781</v>
      </c>
      <c r="E877" s="111">
        <v>1.6643518518518519E-2</v>
      </c>
      <c r="F877" s="43">
        <v>1.5</v>
      </c>
      <c r="G877" s="41">
        <v>5</v>
      </c>
      <c r="H877" s="97">
        <v>4.1087963036261499E-3</v>
      </c>
      <c r="I877" s="98" t="s">
        <v>1119</v>
      </c>
      <c r="J877" s="99">
        <v>5.916666666666667</v>
      </c>
      <c r="K877" s="112">
        <v>40563.559027777781</v>
      </c>
      <c r="L877" s="114">
        <v>176</v>
      </c>
      <c r="M877" s="101">
        <v>40563.578472222223</v>
      </c>
      <c r="N877" s="102">
        <v>-27.9</v>
      </c>
      <c r="O877" s="46">
        <v>176</v>
      </c>
      <c r="P877" s="57">
        <v>-27.9</v>
      </c>
      <c r="Q877" s="50">
        <v>9.8611111111111122E-2</v>
      </c>
      <c r="R877" s="103">
        <v>176</v>
      </c>
      <c r="S877" s="104">
        <v>207.13245060191989</v>
      </c>
      <c r="T877" s="57">
        <v>183.2</v>
      </c>
      <c r="U877" s="105"/>
      <c r="V877" s="57">
        <v>203.9</v>
      </c>
      <c r="W877" s="57">
        <f t="shared" si="326"/>
        <v>3.2324506019198793</v>
      </c>
      <c r="X877" s="86">
        <f t="shared" si="305"/>
        <v>138.69324</v>
      </c>
      <c r="Y877" s="86" t="str">
        <f t="shared" si="306"/>
        <v/>
      </c>
      <c r="Z877" s="44">
        <f t="shared" si="307"/>
        <v>0</v>
      </c>
      <c r="AA877" s="44" t="str">
        <f t="shared" si="308"/>
        <v>o</v>
      </c>
      <c r="AB877" s="89">
        <f t="shared" si="325"/>
        <v>65.206760000000003</v>
      </c>
      <c r="AC877" s="89">
        <f t="shared" si="325"/>
        <v>7.260239999999996</v>
      </c>
      <c r="AD877" s="44">
        <f t="shared" si="309"/>
        <v>1</v>
      </c>
      <c r="AE877" s="44">
        <v>5.4</v>
      </c>
      <c r="AF877" s="87">
        <f t="shared" si="316"/>
        <v>0</v>
      </c>
      <c r="AG877" s="44">
        <f t="shared" si="317"/>
        <v>0</v>
      </c>
      <c r="AH877" s="90">
        <f t="shared" si="310"/>
        <v>179.23245060191988</v>
      </c>
      <c r="AI877" s="91">
        <f t="shared" si="318"/>
        <v>37.306760000000004</v>
      </c>
      <c r="AJ877" s="82">
        <f t="shared" si="311"/>
        <v>-20.639760000000003</v>
      </c>
      <c r="AK877" s="271">
        <f t="shared" si="319"/>
        <v>101</v>
      </c>
      <c r="AL877" s="271">
        <f>VLOOKUP(AK877,RevisedCalcs!$AE$65:$AJ$72,2,FALSE)</f>
        <v>3</v>
      </c>
      <c r="AM877" s="92" t="str">
        <f t="shared" si="312"/>
        <v>&lt;-20</v>
      </c>
      <c r="AN877" s="93">
        <f t="shared" si="313"/>
        <v>0</v>
      </c>
      <c r="AO877" s="93" t="str">
        <f t="shared" si="320"/>
        <v>o</v>
      </c>
      <c r="AP877" s="94" t="str">
        <f t="shared" si="314"/>
        <v/>
      </c>
      <c r="AQ877" s="54">
        <v>0</v>
      </c>
      <c r="AR877" s="214">
        <f t="shared" si="315"/>
        <v>0</v>
      </c>
      <c r="AS877" s="214">
        <f t="shared" si="321"/>
        <v>0</v>
      </c>
      <c r="AT877" s="282">
        <f t="shared" si="322"/>
        <v>23.966666666666669</v>
      </c>
      <c r="AU877" s="268">
        <f>IF(F877&gt;0,RevisedCalcs!$AB$53*F877,"")</f>
        <v>0.20917387948393451</v>
      </c>
      <c r="AV877" s="268" t="str">
        <f>IF(AU877&lt;&gt;"","",SUMIFS(RevisedCalcs!$AF$6:$BN$6,RevisedCalcs!$AF$4:$BN$4,"&lt;="&amp;AT877)/10^3*VLOOKUP(AK877,RevisedCalcs!$AE$65:$AJ$72,6,FALSE))</f>
        <v/>
      </c>
      <c r="AW877" s="270" t="str">
        <f ca="1">IF(AU877="","",IF(AR877=1,-AU877*OFFSET(RevisedCalcs!$AD$79,0,MATCH(E876*24*60,RevisedCalcs!$AE$80:$AI$80,1)),""))</f>
        <v/>
      </c>
      <c r="AX877" s="268">
        <f t="shared" ca="1" si="323"/>
        <v>0.20917387948393451</v>
      </c>
    </row>
    <row r="878" spans="1:50" x14ac:dyDescent="0.3">
      <c r="A878" s="107" t="s">
        <v>1111</v>
      </c>
      <c r="B878" s="108">
        <v>10</v>
      </c>
      <c r="C878" s="109" t="s">
        <v>247</v>
      </c>
      <c r="D878" s="110">
        <v>40563.621527777781</v>
      </c>
      <c r="E878" s="111">
        <v>1.8564814814814815E-2</v>
      </c>
      <c r="F878" s="43">
        <v>2.2999999999999998</v>
      </c>
      <c r="G878" s="41">
        <v>5</v>
      </c>
      <c r="H878" s="97">
        <v>4.5856481483497191E-2</v>
      </c>
      <c r="I878" s="98" t="s">
        <v>1120</v>
      </c>
      <c r="J878" s="99">
        <v>66.033333333333331</v>
      </c>
      <c r="K878" s="112">
        <v>40563.621527777781</v>
      </c>
      <c r="L878" s="114">
        <v>107.6</v>
      </c>
      <c r="M878" s="101">
        <v>40563.620138888888</v>
      </c>
      <c r="N878" s="102">
        <v>-29</v>
      </c>
      <c r="O878" s="46">
        <v>107.6</v>
      </c>
      <c r="P878" s="57">
        <v>-29</v>
      </c>
      <c r="Q878" s="50">
        <v>1.1005555555555555</v>
      </c>
      <c r="R878" s="103">
        <v>107.6</v>
      </c>
      <c r="S878" s="104">
        <v>171.7043641756855</v>
      </c>
      <c r="T878" s="57">
        <v>186.8</v>
      </c>
      <c r="U878" s="105"/>
      <c r="V878" s="57">
        <v>136.6</v>
      </c>
      <c r="W878" s="57">
        <f t="shared" si="326"/>
        <v>35.104364175685504</v>
      </c>
      <c r="X878" s="86">
        <f t="shared" si="305"/>
        <v>70.849400000000003</v>
      </c>
      <c r="Y878" s="86" t="str">
        <f t="shared" si="306"/>
        <v/>
      </c>
      <c r="Z878" s="44">
        <f t="shared" si="307"/>
        <v>0</v>
      </c>
      <c r="AA878" s="44" t="str">
        <f t="shared" si="308"/>
        <v>o</v>
      </c>
      <c r="AB878" s="89">
        <f t="shared" si="325"/>
        <v>65.750599999999991</v>
      </c>
      <c r="AC878" s="89">
        <f t="shared" si="325"/>
        <v>7.5567999999999955</v>
      </c>
      <c r="AD878" s="44">
        <f t="shared" si="309"/>
        <v>1</v>
      </c>
      <c r="AE878" s="44">
        <v>5.4</v>
      </c>
      <c r="AF878" s="87">
        <f t="shared" si="316"/>
        <v>0</v>
      </c>
      <c r="AG878" s="44">
        <f t="shared" si="317"/>
        <v>0</v>
      </c>
      <c r="AH878" s="90">
        <f t="shared" si="310"/>
        <v>142.7043641756855</v>
      </c>
      <c r="AI878" s="91">
        <f t="shared" si="318"/>
        <v>36.750599999999991</v>
      </c>
      <c r="AJ878" s="82">
        <f t="shared" si="311"/>
        <v>-21.443200000000004</v>
      </c>
      <c r="AK878" s="271">
        <f t="shared" si="319"/>
        <v>104</v>
      </c>
      <c r="AL878" s="271">
        <f>VLOOKUP(AK878,RevisedCalcs!$AE$65:$AJ$72,2,FALSE)</f>
        <v>75</v>
      </c>
      <c r="AM878" s="92" t="str">
        <f t="shared" si="312"/>
        <v>&lt;-20</v>
      </c>
      <c r="AN878" s="93">
        <f t="shared" si="313"/>
        <v>0</v>
      </c>
      <c r="AO878" s="93" t="str">
        <f t="shared" si="320"/>
        <v>o</v>
      </c>
      <c r="AP878" s="94" t="str">
        <f t="shared" si="314"/>
        <v/>
      </c>
      <c r="AQ878" s="54">
        <v>0</v>
      </c>
      <c r="AR878" s="214">
        <f t="shared" si="315"/>
        <v>0</v>
      </c>
      <c r="AS878" s="214">
        <f t="shared" si="321"/>
        <v>0</v>
      </c>
      <c r="AT878" s="282">
        <f t="shared" si="322"/>
        <v>26.733333333333334</v>
      </c>
      <c r="AU878" s="268">
        <f>IF(F878&gt;0,RevisedCalcs!$AB$53*F878,"")</f>
        <v>0.32073328187536621</v>
      </c>
      <c r="AV878" s="268" t="str">
        <f>IF(AU878&lt;&gt;"","",SUMIFS(RevisedCalcs!$AF$6:$BN$6,RevisedCalcs!$AF$4:$BN$4,"&lt;="&amp;AT878)/10^3*VLOOKUP(AK878,RevisedCalcs!$AE$65:$AJ$72,6,FALSE))</f>
        <v/>
      </c>
      <c r="AW878" s="270" t="str">
        <f ca="1">IF(AU878="","",IF(AR878=1,-AU878*OFFSET(RevisedCalcs!$AD$79,0,MATCH(E877*24*60,RevisedCalcs!$AE$80:$AI$80,1)),""))</f>
        <v/>
      </c>
      <c r="AX878" s="268">
        <f t="shared" ca="1" si="323"/>
        <v>0.32073328187536621</v>
      </c>
    </row>
    <row r="879" spans="1:50" x14ac:dyDescent="0.3">
      <c r="A879" s="107" t="s">
        <v>1111</v>
      </c>
      <c r="B879" s="108">
        <v>11</v>
      </c>
      <c r="C879" s="109" t="s">
        <v>249</v>
      </c>
      <c r="D879" s="110">
        <v>40563.658333333333</v>
      </c>
      <c r="E879" s="111">
        <v>9.1087962962962971E-3</v>
      </c>
      <c r="F879" s="43">
        <v>4.5999999999999996</v>
      </c>
      <c r="G879" s="41">
        <v>5</v>
      </c>
      <c r="H879" s="97">
        <v>1.8240740733745042E-2</v>
      </c>
      <c r="I879" s="98" t="s">
        <v>1121</v>
      </c>
      <c r="J879" s="99">
        <v>26.266666666666666</v>
      </c>
      <c r="K879" s="112">
        <v>40563.658333333333</v>
      </c>
      <c r="L879" s="114">
        <v>149</v>
      </c>
      <c r="M879" s="101">
        <v>40563.661805555559</v>
      </c>
      <c r="N879" s="102">
        <v>-34.1</v>
      </c>
      <c r="O879" s="46">
        <v>149</v>
      </c>
      <c r="P879" s="57">
        <v>-34.1</v>
      </c>
      <c r="Q879" s="50">
        <v>0.43777777777777777</v>
      </c>
      <c r="R879" s="103">
        <v>149</v>
      </c>
      <c r="S879" s="104">
        <v>203.05531369532559</v>
      </c>
      <c r="T879" s="57">
        <v>188.6</v>
      </c>
      <c r="U879" s="105"/>
      <c r="V879" s="57">
        <v>183.1</v>
      </c>
      <c r="W879" s="57">
        <f t="shared" si="326"/>
        <v>19.9553136953256</v>
      </c>
      <c r="X879" s="86">
        <f t="shared" si="305"/>
        <v>114.82795999999999</v>
      </c>
      <c r="Y879" s="86" t="str">
        <f t="shared" si="306"/>
        <v/>
      </c>
      <c r="Z879" s="44">
        <f t="shared" si="307"/>
        <v>0</v>
      </c>
      <c r="AA879" s="44" t="str">
        <f t="shared" si="308"/>
        <v>o</v>
      </c>
      <c r="AB879" s="89">
        <f t="shared" si="325"/>
        <v>68.272040000000004</v>
      </c>
      <c r="AC879" s="89">
        <f t="shared" si="325"/>
        <v>8.931759999999997</v>
      </c>
      <c r="AD879" s="44">
        <f t="shared" si="309"/>
        <v>1</v>
      </c>
      <c r="AE879" s="44">
        <v>5.4</v>
      </c>
      <c r="AF879" s="87">
        <f t="shared" si="316"/>
        <v>0</v>
      </c>
      <c r="AG879" s="44">
        <f t="shared" si="317"/>
        <v>0</v>
      </c>
      <c r="AH879" s="90">
        <f t="shared" si="310"/>
        <v>168.9553136953256</v>
      </c>
      <c r="AI879" s="91">
        <f t="shared" si="318"/>
        <v>34.172040000000003</v>
      </c>
      <c r="AJ879" s="82">
        <f t="shared" si="311"/>
        <v>-25.168240000000004</v>
      </c>
      <c r="AK879" s="271">
        <f t="shared" si="319"/>
        <v>102</v>
      </c>
      <c r="AL879" s="271">
        <f>VLOOKUP(AK879,RevisedCalcs!$AE$65:$AJ$72,2,FALSE)</f>
        <v>18</v>
      </c>
      <c r="AM879" s="92" t="str">
        <f t="shared" si="312"/>
        <v>&lt;-20</v>
      </c>
      <c r="AN879" s="93">
        <f t="shared" si="313"/>
        <v>0</v>
      </c>
      <c r="AO879" s="93" t="str">
        <f t="shared" si="320"/>
        <v>o</v>
      </c>
      <c r="AP879" s="94" t="str">
        <f t="shared" si="314"/>
        <v/>
      </c>
      <c r="AQ879" s="54">
        <v>0</v>
      </c>
      <c r="AR879" s="214">
        <f t="shared" si="315"/>
        <v>0</v>
      </c>
      <c r="AS879" s="214">
        <f t="shared" si="321"/>
        <v>0</v>
      </c>
      <c r="AT879" s="282">
        <f t="shared" si="322"/>
        <v>13.116666666666669</v>
      </c>
      <c r="AU879" s="268">
        <f>IF(F879&gt;0,RevisedCalcs!$AB$53*F879,"")</f>
        <v>0.64146656375073241</v>
      </c>
      <c r="AV879" s="268" t="str">
        <f>IF(AU879&lt;&gt;"","",SUMIFS(RevisedCalcs!$AF$6:$BN$6,RevisedCalcs!$AF$4:$BN$4,"&lt;="&amp;AT879)/10^3*VLOOKUP(AK879,RevisedCalcs!$AE$65:$AJ$72,6,FALSE))</f>
        <v/>
      </c>
      <c r="AW879" s="270" t="str">
        <f ca="1">IF(AU879="","",IF(AR879=1,-AU879*OFFSET(RevisedCalcs!$AD$79,0,MATCH(E878*24*60,RevisedCalcs!$AE$80:$AI$80,1)),""))</f>
        <v/>
      </c>
      <c r="AX879" s="268">
        <f t="shared" ca="1" si="323"/>
        <v>0.64146656375073241</v>
      </c>
    </row>
    <row r="880" spans="1:50" x14ac:dyDescent="0.3">
      <c r="A880" s="107" t="s">
        <v>1111</v>
      </c>
      <c r="B880" s="108">
        <v>12</v>
      </c>
      <c r="C880" s="109" t="s">
        <v>251</v>
      </c>
      <c r="D880" s="110">
        <v>40564.009027777778</v>
      </c>
      <c r="E880" s="111">
        <v>1.5219907407407409E-2</v>
      </c>
      <c r="F880" s="43">
        <v>0.6</v>
      </c>
      <c r="G880" s="41">
        <v>6</v>
      </c>
      <c r="H880" s="97">
        <v>0.34158564815152204</v>
      </c>
      <c r="I880" s="98" t="s">
        <v>1122</v>
      </c>
      <c r="J880" s="99">
        <v>491.88333333333333</v>
      </c>
      <c r="K880" s="112">
        <v>40564.009027777778</v>
      </c>
      <c r="L880" s="114">
        <v>32</v>
      </c>
      <c r="M880" s="101">
        <v>40563.995138888888</v>
      </c>
      <c r="N880" s="102">
        <v>-38</v>
      </c>
      <c r="O880" s="46">
        <v>32</v>
      </c>
      <c r="P880" s="57">
        <v>-38</v>
      </c>
      <c r="Q880" s="50">
        <v>8.1980555555555554</v>
      </c>
      <c r="R880" s="103">
        <v>32</v>
      </c>
      <c r="S880" s="104">
        <v>46.797029719039891</v>
      </c>
      <c r="T880" s="57">
        <v>176</v>
      </c>
      <c r="U880" s="105"/>
      <c r="V880" s="86">
        <v>70</v>
      </c>
      <c r="W880" s="86">
        <f t="shared" si="326"/>
        <v>23.202970280960109</v>
      </c>
      <c r="X880" s="86">
        <f t="shared" si="305"/>
        <v>0.20019999999999527</v>
      </c>
      <c r="Y880" s="86" t="str">
        <f t="shared" si="306"/>
        <v>Y</v>
      </c>
      <c r="Z880" s="88">
        <f t="shared" si="307"/>
        <v>1</v>
      </c>
      <c r="AA880" s="88" t="str">
        <f t="shared" si="308"/>
        <v>+</v>
      </c>
      <c r="AB880" s="89">
        <f t="shared" si="325"/>
        <v>70.200199999999995</v>
      </c>
      <c r="AC880" s="89">
        <f t="shared" si="325"/>
        <v>9.9831999999999965</v>
      </c>
      <c r="AD880" s="88">
        <f t="shared" si="309"/>
        <v>1</v>
      </c>
      <c r="AE880" s="88">
        <v>5.4</v>
      </c>
      <c r="AF880" s="87">
        <f t="shared" si="316"/>
        <v>1</v>
      </c>
      <c r="AG880" s="88">
        <f t="shared" si="317"/>
        <v>1</v>
      </c>
      <c r="AH880" s="90">
        <f t="shared" si="310"/>
        <v>8.7970297190398909</v>
      </c>
      <c r="AI880" s="91">
        <f t="shared" si="318"/>
        <v>32.200199999999995</v>
      </c>
      <c r="AJ880" s="82">
        <f t="shared" si="311"/>
        <v>-28.016800000000003</v>
      </c>
      <c r="AK880" s="271">
        <f t="shared" si="319"/>
        <v>107</v>
      </c>
      <c r="AL880" s="271">
        <f>VLOOKUP(AK880,RevisedCalcs!$AE$65:$AJ$72,2,FALSE)</f>
        <v>540</v>
      </c>
      <c r="AM880" s="92" t="str">
        <f t="shared" si="312"/>
        <v>&lt;-20</v>
      </c>
      <c r="AN880" s="93">
        <f t="shared" si="313"/>
        <v>1</v>
      </c>
      <c r="AO880" s="93" t="str">
        <f t="shared" si="320"/>
        <v>+</v>
      </c>
      <c r="AP880" s="94" t="str">
        <f t="shared" si="314"/>
        <v/>
      </c>
      <c r="AQ880" s="54">
        <v>0</v>
      </c>
      <c r="AR880" s="214">
        <f t="shared" si="315"/>
        <v>0</v>
      </c>
      <c r="AS880" s="214">
        <f t="shared" si="321"/>
        <v>0</v>
      </c>
      <c r="AT880" s="282">
        <f t="shared" si="322"/>
        <v>21.916666666666668</v>
      </c>
      <c r="AU880" s="268">
        <f>IF(F880&gt;0,RevisedCalcs!$AB$53*F880,"")</f>
        <v>8.3669551793573799E-2</v>
      </c>
      <c r="AV880" s="268" t="str">
        <f>IF(AU880&lt;&gt;"","",SUMIFS(RevisedCalcs!$AF$6:$BN$6,RevisedCalcs!$AF$4:$BN$4,"&lt;="&amp;AT880)/10^3*VLOOKUP(AK880,RevisedCalcs!$AE$65:$AJ$72,6,FALSE))</f>
        <v/>
      </c>
      <c r="AW880" s="270" t="str">
        <f ca="1">IF(AU880="","",IF(AR880=1,-AU880*OFFSET(RevisedCalcs!$AD$79,0,MATCH(E879*24*60,RevisedCalcs!$AE$80:$AI$80,1)),""))</f>
        <v/>
      </c>
      <c r="AX880" s="268">
        <f t="shared" ca="1" si="323"/>
        <v>8.3669551793573799E-2</v>
      </c>
    </row>
    <row r="881" spans="1:50" x14ac:dyDescent="0.3">
      <c r="A881" s="107" t="s">
        <v>1111</v>
      </c>
      <c r="B881" s="108">
        <v>13</v>
      </c>
      <c r="C881" s="109" t="s">
        <v>253</v>
      </c>
      <c r="D881" s="110">
        <v>40564.075694444444</v>
      </c>
      <c r="E881" s="111">
        <v>1.1400462962962965E-2</v>
      </c>
      <c r="F881" s="43">
        <v>3.2</v>
      </c>
      <c r="G881" s="41">
        <v>6</v>
      </c>
      <c r="H881" s="97">
        <v>5.1446759258396924E-2</v>
      </c>
      <c r="I881" s="98" t="s">
        <v>1123</v>
      </c>
      <c r="J881" s="99">
        <v>74.083333333333329</v>
      </c>
      <c r="K881" s="112">
        <v>40564.075694444444</v>
      </c>
      <c r="L881" s="114">
        <v>91.4</v>
      </c>
      <c r="M881" s="101">
        <v>40564.078472222223</v>
      </c>
      <c r="N881" s="102">
        <v>-36.9</v>
      </c>
      <c r="O881" s="46">
        <v>91.4</v>
      </c>
      <c r="P881" s="57">
        <v>-36.9</v>
      </c>
      <c r="Q881" s="50">
        <v>1.2347222222222221</v>
      </c>
      <c r="R881" s="103">
        <v>91.4</v>
      </c>
      <c r="S881" s="104">
        <v>167.88057612955018</v>
      </c>
      <c r="T881" s="57">
        <v>179.6</v>
      </c>
      <c r="U881" s="105"/>
      <c r="V881" s="57">
        <v>128.30000000000001</v>
      </c>
      <c r="W881" s="57">
        <f t="shared" si="326"/>
        <v>39.580576129550167</v>
      </c>
      <c r="X881" s="86">
        <f t="shared" si="305"/>
        <v>58.643640000000005</v>
      </c>
      <c r="Y881" s="86" t="str">
        <f t="shared" si="306"/>
        <v/>
      </c>
      <c r="Z881" s="44">
        <f t="shared" si="307"/>
        <v>0</v>
      </c>
      <c r="AA881" s="44" t="str">
        <f t="shared" si="308"/>
        <v>o</v>
      </c>
      <c r="AB881" s="89">
        <f t="shared" si="325"/>
        <v>69.656360000000006</v>
      </c>
      <c r="AC881" s="89">
        <f t="shared" si="325"/>
        <v>9.686639999999997</v>
      </c>
      <c r="AD881" s="44">
        <f t="shared" si="309"/>
        <v>1</v>
      </c>
      <c r="AE881" s="44">
        <v>5.4</v>
      </c>
      <c r="AF881" s="87">
        <f t="shared" si="316"/>
        <v>0</v>
      </c>
      <c r="AG881" s="44">
        <f t="shared" si="317"/>
        <v>0</v>
      </c>
      <c r="AH881" s="90">
        <f t="shared" si="310"/>
        <v>130.98057612955017</v>
      </c>
      <c r="AI881" s="91">
        <f t="shared" si="318"/>
        <v>32.756360000000008</v>
      </c>
      <c r="AJ881" s="82">
        <f t="shared" si="311"/>
        <v>-27.213360000000002</v>
      </c>
      <c r="AK881" s="271">
        <f t="shared" si="319"/>
        <v>104</v>
      </c>
      <c r="AL881" s="271">
        <f>VLOOKUP(AK881,RevisedCalcs!$AE$65:$AJ$72,2,FALSE)</f>
        <v>75</v>
      </c>
      <c r="AM881" s="92" t="str">
        <f t="shared" si="312"/>
        <v>&lt;-20</v>
      </c>
      <c r="AN881" s="93">
        <f t="shared" si="313"/>
        <v>0</v>
      </c>
      <c r="AO881" s="93" t="str">
        <f t="shared" si="320"/>
        <v>o</v>
      </c>
      <c r="AP881" s="94" t="str">
        <f t="shared" si="314"/>
        <v/>
      </c>
      <c r="AQ881" s="54">
        <v>0</v>
      </c>
      <c r="AR881" s="214">
        <f t="shared" si="315"/>
        <v>0</v>
      </c>
      <c r="AS881" s="214">
        <f t="shared" si="321"/>
        <v>0</v>
      </c>
      <c r="AT881" s="282">
        <f t="shared" si="322"/>
        <v>16.416666666666668</v>
      </c>
      <c r="AU881" s="268">
        <f>IF(F881&gt;0,RevisedCalcs!$AB$53*F881,"")</f>
        <v>0.446237609565727</v>
      </c>
      <c r="AV881" s="268" t="str">
        <f>IF(AU881&lt;&gt;"","",SUMIFS(RevisedCalcs!$AF$6:$BN$6,RevisedCalcs!$AF$4:$BN$4,"&lt;="&amp;AT881)/10^3*VLOOKUP(AK881,RevisedCalcs!$AE$65:$AJ$72,6,FALSE))</f>
        <v/>
      </c>
      <c r="AW881" s="270" t="str">
        <f ca="1">IF(AU881="","",IF(AR881=1,-AU881*OFFSET(RevisedCalcs!$AD$79,0,MATCH(E880*24*60,RevisedCalcs!$AE$80:$AI$80,1)),""))</f>
        <v/>
      </c>
      <c r="AX881" s="268">
        <f t="shared" ca="1" si="323"/>
        <v>0.446237609565727</v>
      </c>
    </row>
    <row r="882" spans="1:50" x14ac:dyDescent="0.3">
      <c r="A882" s="189" t="s">
        <v>1111</v>
      </c>
      <c r="B882" s="190">
        <v>14</v>
      </c>
      <c r="C882" s="191" t="s">
        <v>255</v>
      </c>
      <c r="D882" s="192">
        <v>40564.558333333334</v>
      </c>
      <c r="E882" s="193">
        <v>1.2731481481481481E-2</v>
      </c>
      <c r="F882" s="116">
        <v>0</v>
      </c>
      <c r="G882" s="194">
        <v>6</v>
      </c>
      <c r="H882" s="195">
        <v>0.47123842592554865</v>
      </c>
      <c r="I882" s="196" t="s">
        <v>1124</v>
      </c>
      <c r="J882" s="197">
        <v>678.58333333333337</v>
      </c>
      <c r="K882" s="198">
        <v>40564.558333333334</v>
      </c>
      <c r="L882" s="212">
        <v>35.6</v>
      </c>
      <c r="M882" s="101">
        <v>40564.578472222223</v>
      </c>
      <c r="N882" s="200">
        <v>-23.1</v>
      </c>
      <c r="O882" s="199">
        <v>35.6</v>
      </c>
      <c r="P882" s="201">
        <v>-23.1</v>
      </c>
      <c r="Q882" s="202">
        <v>11.309722222222224</v>
      </c>
      <c r="R882" s="203">
        <v>35.6</v>
      </c>
      <c r="S882" s="204">
        <v>23.003645932764883</v>
      </c>
      <c r="T882" s="201">
        <v>158</v>
      </c>
      <c r="U882" s="105"/>
      <c r="V882" s="86">
        <v>58.7</v>
      </c>
      <c r="W882" s="86">
        <f t="shared" si="326"/>
        <v>35.69635406723512</v>
      </c>
      <c r="X882" s="86">
        <f t="shared" si="305"/>
        <v>4.1336399999999927</v>
      </c>
      <c r="Y882" s="86" t="str">
        <f t="shared" si="306"/>
        <v/>
      </c>
      <c r="Z882" s="88">
        <f t="shared" si="307"/>
        <v>1</v>
      </c>
      <c r="AA882" s="88" t="str">
        <f t="shared" si="308"/>
        <v>+</v>
      </c>
      <c r="AB882" s="89">
        <f t="shared" si="325"/>
        <v>62.833639999999995</v>
      </c>
      <c r="AC882" s="89">
        <f t="shared" si="325"/>
        <v>5.9661599999999986</v>
      </c>
      <c r="AD882" s="88">
        <f t="shared" si="309"/>
        <v>1</v>
      </c>
      <c r="AE882" s="88">
        <v>5.4</v>
      </c>
      <c r="AF882" s="87">
        <f t="shared" si="316"/>
        <v>1</v>
      </c>
      <c r="AG882" s="88">
        <f t="shared" si="317"/>
        <v>1</v>
      </c>
      <c r="AH882" s="90">
        <f t="shared" si="310"/>
        <v>-9.6354067235118634E-2</v>
      </c>
      <c r="AI882" s="91">
        <f t="shared" si="318"/>
        <v>39.733639999999994</v>
      </c>
      <c r="AJ882" s="82">
        <f t="shared" si="311"/>
        <v>-17.133840000000003</v>
      </c>
      <c r="AK882" s="271">
        <f t="shared" si="319"/>
        <v>107</v>
      </c>
      <c r="AL882" s="271">
        <f>VLOOKUP(AK882,RevisedCalcs!$AE$65:$AJ$72,2,FALSE)</f>
        <v>540</v>
      </c>
      <c r="AM882" s="92" t="str">
        <f t="shared" si="312"/>
        <v>&lt;-20</v>
      </c>
      <c r="AN882" s="93">
        <f t="shared" si="313"/>
        <v>1</v>
      </c>
      <c r="AO882" s="93" t="str">
        <f t="shared" si="320"/>
        <v>+</v>
      </c>
      <c r="AP882" s="94" t="str">
        <f t="shared" si="314"/>
        <v/>
      </c>
      <c r="AQ882" s="224">
        <v>1</v>
      </c>
      <c r="AR882" s="214">
        <f t="shared" si="315"/>
        <v>0</v>
      </c>
      <c r="AS882" s="214">
        <f t="shared" si="321"/>
        <v>1</v>
      </c>
      <c r="AT882" s="282">
        <f t="shared" si="322"/>
        <v>18.333333333333332</v>
      </c>
      <c r="AU882" s="268" t="str">
        <f>IF(F882&gt;0,RevisedCalcs!$AB$53*F882,"")</f>
        <v/>
      </c>
      <c r="AV882" s="268">
        <f>IF(AU882&lt;&gt;"","",SUMIFS(RevisedCalcs!$AF$6:$BN$6,RevisedCalcs!$AF$4:$BN$4,"&lt;="&amp;AT882)/10^3*VLOOKUP(AK882,RevisedCalcs!$AE$65:$AJ$72,6,FALSE))</f>
        <v>0.57894307105631393</v>
      </c>
      <c r="AW882" s="270" t="str">
        <f ca="1">IF(AU882="","",IF(AR882=1,-AU882*OFFSET(RevisedCalcs!$AD$79,0,MATCH(E881*24*60,RevisedCalcs!$AE$80:$AI$80,1)),""))</f>
        <v/>
      </c>
      <c r="AX882" s="268">
        <f t="shared" ca="1" si="323"/>
        <v>0.57894307105631393</v>
      </c>
    </row>
    <row r="883" spans="1:50" x14ac:dyDescent="0.3">
      <c r="A883" s="107" t="s">
        <v>1111</v>
      </c>
      <c r="B883" s="108">
        <v>15</v>
      </c>
      <c r="C883" s="109" t="s">
        <v>257</v>
      </c>
      <c r="D883" s="110">
        <v>40564.575694444444</v>
      </c>
      <c r="E883" s="111">
        <v>7.0486111111111105E-3</v>
      </c>
      <c r="F883" s="43">
        <v>1.5</v>
      </c>
      <c r="G883" s="41">
        <v>6</v>
      </c>
      <c r="H883" s="97">
        <v>4.6296296277432702E-3</v>
      </c>
      <c r="I883" s="98" t="s">
        <v>1125</v>
      </c>
      <c r="J883" s="99">
        <v>6.666666666666667</v>
      </c>
      <c r="K883" s="112">
        <v>40564.575694444444</v>
      </c>
      <c r="L883" s="114">
        <v>152.6</v>
      </c>
      <c r="M883" s="101">
        <v>40564.578472222223</v>
      </c>
      <c r="N883" s="102">
        <v>-23.1</v>
      </c>
      <c r="O883" s="46">
        <v>152.6</v>
      </c>
      <c r="P883" s="57">
        <v>-23.1</v>
      </c>
      <c r="Q883" s="50">
        <v>0.11111111111111112</v>
      </c>
      <c r="R883" s="103">
        <v>152.6</v>
      </c>
      <c r="S883" s="104">
        <v>177.26942742602708</v>
      </c>
      <c r="T883" s="57">
        <v>181.4</v>
      </c>
      <c r="U883" s="105"/>
      <c r="V883" s="57">
        <v>175.7</v>
      </c>
      <c r="W883" s="57">
        <f t="shared" si="326"/>
        <v>1.5694274260270902</v>
      </c>
      <c r="X883" s="86">
        <f t="shared" si="305"/>
        <v>112.86635999999999</v>
      </c>
      <c r="Y883" s="86" t="str">
        <f t="shared" si="306"/>
        <v/>
      </c>
      <c r="Z883" s="44">
        <f t="shared" si="307"/>
        <v>0</v>
      </c>
      <c r="AA883" s="44" t="str">
        <f t="shared" si="308"/>
        <v>o</v>
      </c>
      <c r="AB883" s="89">
        <f t="shared" si="325"/>
        <v>62.833639999999995</v>
      </c>
      <c r="AC883" s="89">
        <f t="shared" si="325"/>
        <v>5.9661599999999986</v>
      </c>
      <c r="AD883" s="44">
        <f t="shared" si="309"/>
        <v>1</v>
      </c>
      <c r="AE883" s="44">
        <v>5.4</v>
      </c>
      <c r="AF883" s="87">
        <f t="shared" si="316"/>
        <v>0</v>
      </c>
      <c r="AG883" s="44">
        <f t="shared" si="317"/>
        <v>0</v>
      </c>
      <c r="AH883" s="90">
        <f t="shared" si="310"/>
        <v>154.16942742602708</v>
      </c>
      <c r="AI883" s="91">
        <f t="shared" si="318"/>
        <v>39.733639999999994</v>
      </c>
      <c r="AJ883" s="82">
        <f t="shared" si="311"/>
        <v>-17.133840000000003</v>
      </c>
      <c r="AK883" s="271">
        <f t="shared" si="319"/>
        <v>102</v>
      </c>
      <c r="AL883" s="271">
        <f>VLOOKUP(AK883,RevisedCalcs!$AE$65:$AJ$72,2,FALSE)</f>
        <v>18</v>
      </c>
      <c r="AM883" s="92" t="str">
        <f t="shared" si="312"/>
        <v>&lt;-20</v>
      </c>
      <c r="AN883" s="93">
        <f t="shared" si="313"/>
        <v>0</v>
      </c>
      <c r="AO883" s="93" t="str">
        <f t="shared" si="320"/>
        <v>o</v>
      </c>
      <c r="AP883" s="94" t="str">
        <f t="shared" si="314"/>
        <v/>
      </c>
      <c r="AQ883" s="54">
        <v>0</v>
      </c>
      <c r="AR883" s="214">
        <f t="shared" si="315"/>
        <v>1</v>
      </c>
      <c r="AS883" s="214">
        <f t="shared" si="321"/>
        <v>0</v>
      </c>
      <c r="AT883" s="282">
        <f t="shared" si="322"/>
        <v>10.15</v>
      </c>
      <c r="AU883" s="268">
        <f>IF(F883&gt;0,RevisedCalcs!$AB$53*F883,"")</f>
        <v>0.20917387948393451</v>
      </c>
      <c r="AV883" s="268" t="str">
        <f>IF(AU883&lt;&gt;"","",SUMIFS(RevisedCalcs!$AF$6:$BN$6,RevisedCalcs!$AF$4:$BN$4,"&lt;="&amp;AT883)/10^3*VLOOKUP(AK883,RevisedCalcs!$AE$65:$AJ$72,6,FALSE))</f>
        <v/>
      </c>
      <c r="AW883" s="270">
        <f ca="1">IF(AU883="","",IF(AR883=1,-AU883*OFFSET(RevisedCalcs!$AD$79,0,MATCH(E882*24*60,RevisedCalcs!$AE$80:$AI$80,1)),""))</f>
        <v>-7.7688254518359631E-2</v>
      </c>
      <c r="AX883" s="268">
        <f t="shared" ca="1" si="323"/>
        <v>0.13148562496557487</v>
      </c>
    </row>
    <row r="884" spans="1:50" x14ac:dyDescent="0.3">
      <c r="A884" s="107" t="s">
        <v>1111</v>
      </c>
      <c r="B884" s="108">
        <v>16</v>
      </c>
      <c r="C884" s="109" t="s">
        <v>259</v>
      </c>
      <c r="D884" s="110">
        <v>40564.587500000001</v>
      </c>
      <c r="E884" s="111">
        <v>1.8055555555555557E-2</v>
      </c>
      <c r="F884" s="43">
        <v>0.5</v>
      </c>
      <c r="G884" s="41">
        <v>6</v>
      </c>
      <c r="H884" s="97">
        <v>4.756944443215616E-3</v>
      </c>
      <c r="I884" s="98" t="s">
        <v>473</v>
      </c>
      <c r="J884" s="99">
        <v>6.85</v>
      </c>
      <c r="K884" s="112">
        <v>40564.587500000001</v>
      </c>
      <c r="L884" s="114">
        <v>170.6</v>
      </c>
      <c r="M884" s="101">
        <v>40564.578472222223</v>
      </c>
      <c r="N884" s="102">
        <v>-23.1</v>
      </c>
      <c r="O884" s="46">
        <v>170.6</v>
      </c>
      <c r="P884" s="57">
        <v>-23.1</v>
      </c>
      <c r="Q884" s="50">
        <v>0.11416666666666667</v>
      </c>
      <c r="R884" s="103">
        <v>170.6</v>
      </c>
      <c r="S884" s="104">
        <v>200.05682738967971</v>
      </c>
      <c r="T884" s="57">
        <v>170.6</v>
      </c>
      <c r="U884" s="105"/>
      <c r="V884" s="57">
        <v>193.7</v>
      </c>
      <c r="W884" s="57">
        <f t="shared" si="326"/>
        <v>6.3568273896797223</v>
      </c>
      <c r="X884" s="86">
        <f t="shared" si="305"/>
        <v>130.86635999999999</v>
      </c>
      <c r="Y884" s="86" t="str">
        <f t="shared" si="306"/>
        <v/>
      </c>
      <c r="Z884" s="44">
        <f t="shared" si="307"/>
        <v>0</v>
      </c>
      <c r="AA884" s="44" t="str">
        <f t="shared" si="308"/>
        <v>o</v>
      </c>
      <c r="AB884" s="89">
        <f t="shared" si="325"/>
        <v>62.833639999999995</v>
      </c>
      <c r="AC884" s="89">
        <f t="shared" si="325"/>
        <v>5.9661599999999986</v>
      </c>
      <c r="AD884" s="44">
        <f t="shared" si="309"/>
        <v>1</v>
      </c>
      <c r="AE884" s="44">
        <v>5.4</v>
      </c>
      <c r="AF884" s="87">
        <f t="shared" si="316"/>
        <v>0</v>
      </c>
      <c r="AG884" s="44">
        <f t="shared" si="317"/>
        <v>0</v>
      </c>
      <c r="AH884" s="90">
        <f t="shared" si="310"/>
        <v>176.95682738967972</v>
      </c>
      <c r="AI884" s="91">
        <f t="shared" si="318"/>
        <v>39.733639999999994</v>
      </c>
      <c r="AJ884" s="82">
        <f t="shared" si="311"/>
        <v>-17.133840000000003</v>
      </c>
      <c r="AK884" s="271">
        <f t="shared" si="319"/>
        <v>102</v>
      </c>
      <c r="AL884" s="271">
        <f>VLOOKUP(AK884,RevisedCalcs!$AE$65:$AJ$72,2,FALSE)</f>
        <v>18</v>
      </c>
      <c r="AM884" s="92" t="str">
        <f t="shared" si="312"/>
        <v>&lt;-20</v>
      </c>
      <c r="AN884" s="93">
        <f t="shared" si="313"/>
        <v>0</v>
      </c>
      <c r="AO884" s="93" t="str">
        <f t="shared" si="320"/>
        <v>o</v>
      </c>
      <c r="AP884" s="94" t="str">
        <f t="shared" si="314"/>
        <v/>
      </c>
      <c r="AQ884" s="54">
        <v>0</v>
      </c>
      <c r="AR884" s="214">
        <f t="shared" si="315"/>
        <v>0</v>
      </c>
      <c r="AS884" s="214">
        <f t="shared" si="321"/>
        <v>0</v>
      </c>
      <c r="AT884" s="282">
        <f t="shared" si="322"/>
        <v>26</v>
      </c>
      <c r="AU884" s="268">
        <f>IF(F884&gt;0,RevisedCalcs!$AB$53*F884,"")</f>
        <v>6.9724626494644837E-2</v>
      </c>
      <c r="AV884" s="268" t="str">
        <f>IF(AU884&lt;&gt;"","",SUMIFS(RevisedCalcs!$AF$6:$BN$6,RevisedCalcs!$AF$4:$BN$4,"&lt;="&amp;AT884)/10^3*VLOOKUP(AK884,RevisedCalcs!$AE$65:$AJ$72,6,FALSE))</f>
        <v/>
      </c>
      <c r="AW884" s="270" t="str">
        <f ca="1">IF(AU884="","",IF(AR884=1,-AU884*OFFSET(RevisedCalcs!$AD$79,0,MATCH(E883*24*60,RevisedCalcs!$AE$80:$AI$80,1)),""))</f>
        <v/>
      </c>
      <c r="AX884" s="268">
        <f t="shared" ca="1" si="323"/>
        <v>6.9724626494644837E-2</v>
      </c>
    </row>
    <row r="885" spans="1:50" x14ac:dyDescent="0.3">
      <c r="A885" s="107" t="s">
        <v>1111</v>
      </c>
      <c r="B885" s="108">
        <v>17</v>
      </c>
      <c r="C885" s="109" t="s">
        <v>261</v>
      </c>
      <c r="D885" s="110">
        <v>40564.613888888889</v>
      </c>
      <c r="E885" s="111">
        <v>2.7199074074074074E-3</v>
      </c>
      <c r="F885" s="43">
        <v>0.2</v>
      </c>
      <c r="G885" s="41">
        <v>6</v>
      </c>
      <c r="H885" s="97">
        <v>8.333333331393078E-3</v>
      </c>
      <c r="I885" s="98" t="s">
        <v>1126</v>
      </c>
      <c r="J885" s="99">
        <v>12</v>
      </c>
      <c r="K885" s="112">
        <v>40564.613888888889</v>
      </c>
      <c r="L885" s="114">
        <v>159.80000000000001</v>
      </c>
      <c r="M885" s="101">
        <v>40564.620138888888</v>
      </c>
      <c r="N885" s="106">
        <v>-20.00001</v>
      </c>
      <c r="O885" s="46">
        <v>159.80000000000001</v>
      </c>
      <c r="P885" s="57">
        <v>-20</v>
      </c>
      <c r="Q885" s="50">
        <v>0.2</v>
      </c>
      <c r="R885" s="103">
        <v>159.80000000000001</v>
      </c>
      <c r="S885" s="104">
        <v>183.40475927639244</v>
      </c>
      <c r="T885" s="57">
        <v>167</v>
      </c>
      <c r="U885" s="105"/>
      <c r="V885" s="57">
        <v>179.8</v>
      </c>
      <c r="W885" s="57">
        <f t="shared" si="326"/>
        <v>3.6047592763924285</v>
      </c>
      <c r="X885" s="86">
        <f t="shared" si="305"/>
        <v>118.49899505600001</v>
      </c>
      <c r="Y885" s="86" t="str">
        <f t="shared" si="306"/>
        <v/>
      </c>
      <c r="Z885" s="44">
        <f t="shared" si="307"/>
        <v>0</v>
      </c>
      <c r="AA885" s="44" t="str">
        <f t="shared" si="308"/>
        <v>o</v>
      </c>
      <c r="AB885" s="89">
        <f t="shared" si="325"/>
        <v>61.301004943999999</v>
      </c>
      <c r="AC885" s="89">
        <f t="shared" si="325"/>
        <v>5.1304026959999991</v>
      </c>
      <c r="AD885" s="44">
        <f t="shared" si="309"/>
        <v>1</v>
      </c>
      <c r="AE885" s="44">
        <v>5.4</v>
      </c>
      <c r="AF885" s="87">
        <f t="shared" si="316"/>
        <v>0</v>
      </c>
      <c r="AG885" s="44">
        <f t="shared" si="317"/>
        <v>0</v>
      </c>
      <c r="AH885" s="90">
        <f t="shared" si="310"/>
        <v>163.40475927639244</v>
      </c>
      <c r="AI885" s="91">
        <f t="shared" si="318"/>
        <v>41.301004943999999</v>
      </c>
      <c r="AJ885" s="82">
        <f t="shared" si="311"/>
        <v>-14.869597304000001</v>
      </c>
      <c r="AK885" s="271">
        <f t="shared" si="319"/>
        <v>102</v>
      </c>
      <c r="AL885" s="271">
        <f>VLOOKUP(AK885,RevisedCalcs!$AE$65:$AJ$72,2,FALSE)</f>
        <v>18</v>
      </c>
      <c r="AM885" s="92" t="str">
        <f t="shared" si="312"/>
        <v>-20 to -10</v>
      </c>
      <c r="AN885" s="93">
        <f t="shared" si="313"/>
        <v>0</v>
      </c>
      <c r="AO885" s="93" t="str">
        <f t="shared" si="320"/>
        <v>o</v>
      </c>
      <c r="AP885" s="94" t="str">
        <f t="shared" si="314"/>
        <v/>
      </c>
      <c r="AQ885" s="54">
        <v>0</v>
      </c>
      <c r="AR885" s="214">
        <f t="shared" si="315"/>
        <v>0</v>
      </c>
      <c r="AS885" s="214">
        <f t="shared" si="321"/>
        <v>0</v>
      </c>
      <c r="AT885" s="282">
        <f t="shared" si="322"/>
        <v>3.916666666666667</v>
      </c>
      <c r="AU885" s="268">
        <f>IF(F885&gt;0,RevisedCalcs!$AB$53*F885,"")</f>
        <v>2.7889850597857938E-2</v>
      </c>
      <c r="AV885" s="268" t="str">
        <f>IF(AU885&lt;&gt;"","",SUMIFS(RevisedCalcs!$AF$6:$BN$6,RevisedCalcs!$AF$4:$BN$4,"&lt;="&amp;AT885)/10^3*VLOOKUP(AK885,RevisedCalcs!$AE$65:$AJ$72,6,FALSE))</f>
        <v/>
      </c>
      <c r="AW885" s="270" t="str">
        <f ca="1">IF(AU885="","",IF(AR885=1,-AU885*OFFSET(RevisedCalcs!$AD$79,0,MATCH(E884*24*60,RevisedCalcs!$AE$80:$AI$80,1)),""))</f>
        <v/>
      </c>
      <c r="AX885" s="268">
        <f t="shared" ca="1" si="323"/>
        <v>2.7889850597857938E-2</v>
      </c>
    </row>
    <row r="886" spans="1:50" x14ac:dyDescent="0.3">
      <c r="A886" s="189" t="s">
        <v>1111</v>
      </c>
      <c r="B886" s="190">
        <v>18</v>
      </c>
      <c r="C886" s="191" t="s">
        <v>263</v>
      </c>
      <c r="D886" s="192">
        <v>40564.633333333331</v>
      </c>
      <c r="E886" s="193">
        <v>1.2708333333333334E-2</v>
      </c>
      <c r="F886" s="116">
        <v>0</v>
      </c>
      <c r="G886" s="194">
        <v>6</v>
      </c>
      <c r="H886" s="195">
        <v>1.6724537032132503E-2</v>
      </c>
      <c r="I886" s="196" t="s">
        <v>1127</v>
      </c>
      <c r="J886" s="197">
        <v>24.083333333333332</v>
      </c>
      <c r="K886" s="198">
        <v>40564.633333333331</v>
      </c>
      <c r="L886" s="212">
        <v>140</v>
      </c>
      <c r="M886" s="101">
        <v>40564.620138888888</v>
      </c>
      <c r="N886" s="210">
        <v>-20.00001</v>
      </c>
      <c r="O886" s="199">
        <v>140</v>
      </c>
      <c r="P886" s="201">
        <v>-20</v>
      </c>
      <c r="Q886" s="202">
        <v>0.40138888888888885</v>
      </c>
      <c r="R886" s="203">
        <v>140</v>
      </c>
      <c r="S886" s="204">
        <v>173.10155084432384</v>
      </c>
      <c r="T886" s="201">
        <v>170.6</v>
      </c>
      <c r="U886" s="105"/>
      <c r="V886" s="57">
        <v>160</v>
      </c>
      <c r="W886" s="57">
        <f t="shared" si="326"/>
        <v>13.101550844323839</v>
      </c>
      <c r="X886" s="86">
        <f t="shared" si="305"/>
        <v>98.698995056000001</v>
      </c>
      <c r="Y886" s="86" t="str">
        <f t="shared" si="306"/>
        <v/>
      </c>
      <c r="Z886" s="44">
        <f t="shared" si="307"/>
        <v>0</v>
      </c>
      <c r="AA886" s="44" t="str">
        <f t="shared" si="308"/>
        <v>o</v>
      </c>
      <c r="AB886" s="89">
        <f t="shared" si="325"/>
        <v>61.301004943999999</v>
      </c>
      <c r="AC886" s="89">
        <f t="shared" si="325"/>
        <v>5.1304026959999991</v>
      </c>
      <c r="AD886" s="44">
        <f t="shared" si="309"/>
        <v>1</v>
      </c>
      <c r="AE886" s="44">
        <v>5.4</v>
      </c>
      <c r="AF886" s="87">
        <f t="shared" si="316"/>
        <v>0</v>
      </c>
      <c r="AG886" s="44">
        <f t="shared" si="317"/>
        <v>0</v>
      </c>
      <c r="AH886" s="90">
        <f t="shared" si="310"/>
        <v>153.10155084432384</v>
      </c>
      <c r="AI886" s="91">
        <f t="shared" si="318"/>
        <v>41.301004943999999</v>
      </c>
      <c r="AJ886" s="82">
        <f t="shared" si="311"/>
        <v>-14.869597304000001</v>
      </c>
      <c r="AK886" s="271">
        <f t="shared" si="319"/>
        <v>102</v>
      </c>
      <c r="AL886" s="271">
        <f>VLOOKUP(AK886,RevisedCalcs!$AE$65:$AJ$72,2,FALSE)</f>
        <v>18</v>
      </c>
      <c r="AM886" s="92" t="str">
        <f t="shared" si="312"/>
        <v>-20 to -10</v>
      </c>
      <c r="AN886" s="93">
        <f t="shared" si="313"/>
        <v>0</v>
      </c>
      <c r="AO886" s="93" t="str">
        <f t="shared" si="320"/>
        <v>o</v>
      </c>
      <c r="AP886" s="94" t="str">
        <f t="shared" si="314"/>
        <v/>
      </c>
      <c r="AQ886" s="224">
        <v>1</v>
      </c>
      <c r="AR886" s="214">
        <f t="shared" si="315"/>
        <v>0</v>
      </c>
      <c r="AS886" s="214">
        <f t="shared" si="321"/>
        <v>0</v>
      </c>
      <c r="AT886" s="282">
        <f t="shared" si="322"/>
        <v>18.3</v>
      </c>
      <c r="AU886" s="268" t="str">
        <f>IF(F886&gt;0,RevisedCalcs!$AB$53*F886,"")</f>
        <v/>
      </c>
      <c r="AV886" s="268">
        <f>IF(AU886&lt;&gt;"","",SUMIFS(RevisedCalcs!$AF$6:$BN$6,RevisedCalcs!$AF$4:$BN$4,"&lt;="&amp;AT886)/10^3*VLOOKUP(AK886,RevisedCalcs!$AE$65:$AJ$72,6,FALSE))</f>
        <v>0.17132638736429973</v>
      </c>
      <c r="AW886" s="270" t="str">
        <f ca="1">IF(AU886="","",IF(AR886=1,-AU886*OFFSET(RevisedCalcs!$AD$79,0,MATCH(E885*24*60,RevisedCalcs!$AE$80:$AI$80,1)),""))</f>
        <v/>
      </c>
      <c r="AX886" s="268">
        <f t="shared" ca="1" si="323"/>
        <v>0.17132638736429973</v>
      </c>
    </row>
    <row r="887" spans="1:50" x14ac:dyDescent="0.3">
      <c r="A887" s="107" t="s">
        <v>1111</v>
      </c>
      <c r="B887" s="108">
        <v>19</v>
      </c>
      <c r="C887" s="109" t="s">
        <v>265</v>
      </c>
      <c r="D887" s="110">
        <v>40564.650694444441</v>
      </c>
      <c r="E887" s="111">
        <v>6.6550925925925935E-3</v>
      </c>
      <c r="F887" s="43">
        <v>3.2</v>
      </c>
      <c r="G887" s="41">
        <v>6</v>
      </c>
      <c r="H887" s="97">
        <v>4.6527777740266174E-3</v>
      </c>
      <c r="I887" s="98" t="s">
        <v>1128</v>
      </c>
      <c r="J887" s="99">
        <v>6.7</v>
      </c>
      <c r="K887" s="112">
        <v>40564.650694444441</v>
      </c>
      <c r="L887" s="114">
        <v>165.2</v>
      </c>
      <c r="M887" s="101">
        <v>40564.661805555559</v>
      </c>
      <c r="N887" s="102">
        <v>-17</v>
      </c>
      <c r="O887" s="46">
        <v>165.2</v>
      </c>
      <c r="P887" s="57">
        <v>-17</v>
      </c>
      <c r="Q887" s="50">
        <v>0.11166666666666666</v>
      </c>
      <c r="R887" s="103">
        <v>165.2</v>
      </c>
      <c r="S887" s="104">
        <v>183.6123134658481</v>
      </c>
      <c r="T887" s="57">
        <v>186.8</v>
      </c>
      <c r="U887" s="105"/>
      <c r="V887" s="57">
        <v>182.2</v>
      </c>
      <c r="W887" s="57">
        <f t="shared" si="326"/>
        <v>1.4123134658481149</v>
      </c>
      <c r="X887" s="86">
        <f t="shared" si="305"/>
        <v>122.38219999999998</v>
      </c>
      <c r="Y887" s="86" t="str">
        <f t="shared" si="306"/>
        <v/>
      </c>
      <c r="Z887" s="44">
        <f t="shared" si="307"/>
        <v>0</v>
      </c>
      <c r="AA887" s="44" t="str">
        <f t="shared" si="308"/>
        <v>o</v>
      </c>
      <c r="AB887" s="89">
        <f t="shared" ref="AB887:AC906" si="327">(AB$3+AB$4*$N887)-$N887</f>
        <v>59.817799999999998</v>
      </c>
      <c r="AC887" s="89">
        <f t="shared" si="327"/>
        <v>4.3216000000000001</v>
      </c>
      <c r="AD887" s="44">
        <f t="shared" si="309"/>
        <v>1</v>
      </c>
      <c r="AE887" s="44">
        <v>5.4</v>
      </c>
      <c r="AF887" s="87">
        <f t="shared" si="316"/>
        <v>0</v>
      </c>
      <c r="AG887" s="44">
        <f t="shared" si="317"/>
        <v>0</v>
      </c>
      <c r="AH887" s="90">
        <f t="shared" si="310"/>
        <v>166.6123134658481</v>
      </c>
      <c r="AI887" s="91">
        <f t="shared" si="318"/>
        <v>42.817799999999998</v>
      </c>
      <c r="AJ887" s="82">
        <f t="shared" si="311"/>
        <v>-12.6784</v>
      </c>
      <c r="AK887" s="271">
        <f t="shared" si="319"/>
        <v>102</v>
      </c>
      <c r="AL887" s="271">
        <f>VLOOKUP(AK887,RevisedCalcs!$AE$65:$AJ$72,2,FALSE)</f>
        <v>18</v>
      </c>
      <c r="AM887" s="92" t="str">
        <f t="shared" si="312"/>
        <v>-20 to -10</v>
      </c>
      <c r="AN887" s="93">
        <f t="shared" si="313"/>
        <v>0</v>
      </c>
      <c r="AO887" s="93" t="str">
        <f t="shared" si="320"/>
        <v>o</v>
      </c>
      <c r="AP887" s="94" t="str">
        <f t="shared" si="314"/>
        <v/>
      </c>
      <c r="AQ887" s="54">
        <v>0</v>
      </c>
      <c r="AR887" s="214">
        <f t="shared" si="315"/>
        <v>1</v>
      </c>
      <c r="AS887" s="214">
        <f t="shared" si="321"/>
        <v>0</v>
      </c>
      <c r="AT887" s="282">
        <f t="shared" si="322"/>
        <v>9.5833333333333339</v>
      </c>
      <c r="AU887" s="268">
        <f>IF(F887&gt;0,RevisedCalcs!$AB$53*F887,"")</f>
        <v>0.446237609565727</v>
      </c>
      <c r="AV887" s="268" t="str">
        <f>IF(AU887&lt;&gt;"","",SUMIFS(RevisedCalcs!$AF$6:$BN$6,RevisedCalcs!$AF$4:$BN$4,"&lt;="&amp;AT887)/10^3*VLOOKUP(AK887,RevisedCalcs!$AE$65:$AJ$72,6,FALSE))</f>
        <v/>
      </c>
      <c r="AW887" s="270">
        <f ca="1">IF(AU887="","",IF(AR887=1,-AU887*OFFSET(RevisedCalcs!$AD$79,0,MATCH(E886*24*60,RevisedCalcs!$AE$80:$AI$80,1)),""))</f>
        <v>-0.16573494297250058</v>
      </c>
      <c r="AX887" s="268">
        <f t="shared" ca="1" si="323"/>
        <v>0.28050266659322642</v>
      </c>
    </row>
    <row r="888" spans="1:50" x14ac:dyDescent="0.3">
      <c r="A888" s="107" t="s">
        <v>1111</v>
      </c>
      <c r="B888" s="108">
        <v>20</v>
      </c>
      <c r="C888" s="109" t="s">
        <v>267</v>
      </c>
      <c r="D888" s="110">
        <v>40564.659722222219</v>
      </c>
      <c r="E888" s="111">
        <v>4.2939814814814811E-3</v>
      </c>
      <c r="F888" s="43">
        <v>1.5</v>
      </c>
      <c r="G888" s="41">
        <v>6</v>
      </c>
      <c r="H888" s="97">
        <v>2.3726851868559606E-3</v>
      </c>
      <c r="I888" s="98" t="s">
        <v>1129</v>
      </c>
      <c r="J888" s="99">
        <v>3.4166666666666665</v>
      </c>
      <c r="K888" s="112">
        <v>40564.659722222219</v>
      </c>
      <c r="L888" s="114">
        <v>181.4</v>
      </c>
      <c r="M888" s="101">
        <v>40564.661805555559</v>
      </c>
      <c r="N888" s="102">
        <v>-17</v>
      </c>
      <c r="O888" s="46">
        <v>181.4</v>
      </c>
      <c r="P888" s="57">
        <v>-17</v>
      </c>
      <c r="Q888" s="50">
        <v>5.6944444444444443E-2</v>
      </c>
      <c r="R888" s="103">
        <v>181.4</v>
      </c>
      <c r="S888" s="104">
        <v>201.5792466848693</v>
      </c>
      <c r="T888" s="57">
        <v>186.8</v>
      </c>
      <c r="U888" s="105"/>
      <c r="V888" s="57">
        <v>198.4</v>
      </c>
      <c r="W888" s="57">
        <f t="shared" si="326"/>
        <v>3.1792466848692982</v>
      </c>
      <c r="X888" s="86">
        <f t="shared" si="305"/>
        <v>138.5822</v>
      </c>
      <c r="Y888" s="86" t="str">
        <f t="shared" si="306"/>
        <v/>
      </c>
      <c r="Z888" s="44">
        <f t="shared" si="307"/>
        <v>0</v>
      </c>
      <c r="AA888" s="44" t="str">
        <f t="shared" si="308"/>
        <v>o</v>
      </c>
      <c r="AB888" s="89">
        <f t="shared" si="327"/>
        <v>59.817799999999998</v>
      </c>
      <c r="AC888" s="89">
        <f t="shared" si="327"/>
        <v>4.3216000000000001</v>
      </c>
      <c r="AD888" s="44">
        <f t="shared" si="309"/>
        <v>1</v>
      </c>
      <c r="AE888" s="44">
        <v>5.4</v>
      </c>
      <c r="AF888" s="87">
        <f t="shared" si="316"/>
        <v>0</v>
      </c>
      <c r="AG888" s="44">
        <f t="shared" si="317"/>
        <v>0</v>
      </c>
      <c r="AH888" s="90">
        <f t="shared" si="310"/>
        <v>184.5792466848693</v>
      </c>
      <c r="AI888" s="91">
        <f t="shared" si="318"/>
        <v>42.817799999999998</v>
      </c>
      <c r="AJ888" s="82">
        <f t="shared" si="311"/>
        <v>-12.6784</v>
      </c>
      <c r="AK888" s="271">
        <f t="shared" si="319"/>
        <v>101</v>
      </c>
      <c r="AL888" s="271">
        <f>VLOOKUP(AK888,RevisedCalcs!$AE$65:$AJ$72,2,FALSE)</f>
        <v>3</v>
      </c>
      <c r="AM888" s="92" t="str">
        <f t="shared" si="312"/>
        <v>-20 to -10</v>
      </c>
      <c r="AN888" s="93">
        <f t="shared" si="313"/>
        <v>0</v>
      </c>
      <c r="AO888" s="93" t="str">
        <f t="shared" si="320"/>
        <v>o</v>
      </c>
      <c r="AP888" s="94" t="str">
        <f t="shared" si="314"/>
        <v/>
      </c>
      <c r="AQ888" s="54">
        <v>0</v>
      </c>
      <c r="AR888" s="214">
        <f t="shared" si="315"/>
        <v>0</v>
      </c>
      <c r="AS888" s="214">
        <f t="shared" si="321"/>
        <v>0</v>
      </c>
      <c r="AT888" s="282">
        <f t="shared" si="322"/>
        <v>6.1833333333333327</v>
      </c>
      <c r="AU888" s="268">
        <f>IF(F888&gt;0,RevisedCalcs!$AB$53*F888,"")</f>
        <v>0.20917387948393451</v>
      </c>
      <c r="AV888" s="268" t="str">
        <f>IF(AU888&lt;&gt;"","",SUMIFS(RevisedCalcs!$AF$6:$BN$6,RevisedCalcs!$AF$4:$BN$4,"&lt;="&amp;AT888)/10^3*VLOOKUP(AK888,RevisedCalcs!$AE$65:$AJ$72,6,FALSE))</f>
        <v/>
      </c>
      <c r="AW888" s="270" t="str">
        <f ca="1">IF(AU888="","",IF(AR888=1,-AU888*OFFSET(RevisedCalcs!$AD$79,0,MATCH(E887*24*60,RevisedCalcs!$AE$80:$AI$80,1)),""))</f>
        <v/>
      </c>
      <c r="AX888" s="268">
        <f t="shared" ca="1" si="323"/>
        <v>0.20917387948393451</v>
      </c>
    </row>
    <row r="889" spans="1:50" x14ac:dyDescent="0.3">
      <c r="A889" s="107" t="s">
        <v>1111</v>
      </c>
      <c r="B889" s="108">
        <v>21</v>
      </c>
      <c r="C889" s="109" t="s">
        <v>269</v>
      </c>
      <c r="D889" s="110">
        <v>40564.671527777777</v>
      </c>
      <c r="E889" s="111">
        <v>3.4027777777777784E-3</v>
      </c>
      <c r="F889" s="43">
        <v>0.6</v>
      </c>
      <c r="G889" s="41">
        <v>6</v>
      </c>
      <c r="H889" s="97">
        <v>7.5115740764886141E-3</v>
      </c>
      <c r="I889" s="98" t="s">
        <v>1014</v>
      </c>
      <c r="J889" s="99">
        <v>10.816666666666666</v>
      </c>
      <c r="K889" s="112">
        <v>40564.671527777777</v>
      </c>
      <c r="L889" s="114">
        <v>174.2</v>
      </c>
      <c r="M889" s="101">
        <v>40564.661805555559</v>
      </c>
      <c r="N889" s="102">
        <v>-17</v>
      </c>
      <c r="O889" s="46">
        <v>174.2</v>
      </c>
      <c r="P889" s="57">
        <v>-17</v>
      </c>
      <c r="Q889" s="50">
        <v>0.18027777777777779</v>
      </c>
      <c r="R889" s="103">
        <v>174.2</v>
      </c>
      <c r="S889" s="104">
        <v>196.85203220396221</v>
      </c>
      <c r="T889" s="57">
        <v>181.4</v>
      </c>
      <c r="U889" s="105"/>
      <c r="V889" s="57">
        <v>191.2</v>
      </c>
      <c r="W889" s="57">
        <f t="shared" si="326"/>
        <v>5.6520322039622215</v>
      </c>
      <c r="X889" s="86">
        <f t="shared" si="305"/>
        <v>131.38219999999998</v>
      </c>
      <c r="Y889" s="86" t="str">
        <f t="shared" si="306"/>
        <v/>
      </c>
      <c r="Z889" s="44">
        <f t="shared" si="307"/>
        <v>0</v>
      </c>
      <c r="AA889" s="44" t="str">
        <f t="shared" si="308"/>
        <v>o</v>
      </c>
      <c r="AB889" s="89">
        <f t="shared" si="327"/>
        <v>59.817799999999998</v>
      </c>
      <c r="AC889" s="89">
        <f t="shared" si="327"/>
        <v>4.3216000000000001</v>
      </c>
      <c r="AD889" s="44">
        <f t="shared" si="309"/>
        <v>1</v>
      </c>
      <c r="AE889" s="44">
        <v>5.4</v>
      </c>
      <c r="AF889" s="87">
        <f t="shared" si="316"/>
        <v>0</v>
      </c>
      <c r="AG889" s="44">
        <f t="shared" si="317"/>
        <v>0</v>
      </c>
      <c r="AH889" s="90">
        <f t="shared" si="310"/>
        <v>179.85203220396221</v>
      </c>
      <c r="AI889" s="91">
        <f t="shared" si="318"/>
        <v>42.817799999999998</v>
      </c>
      <c r="AJ889" s="82">
        <f t="shared" si="311"/>
        <v>-12.6784</v>
      </c>
      <c r="AK889" s="271">
        <f t="shared" si="319"/>
        <v>102</v>
      </c>
      <c r="AL889" s="271">
        <f>VLOOKUP(AK889,RevisedCalcs!$AE$65:$AJ$72,2,FALSE)</f>
        <v>18</v>
      </c>
      <c r="AM889" s="92" t="str">
        <f t="shared" si="312"/>
        <v>-20 to -10</v>
      </c>
      <c r="AN889" s="93">
        <f t="shared" si="313"/>
        <v>0</v>
      </c>
      <c r="AO889" s="93" t="str">
        <f t="shared" si="320"/>
        <v>o</v>
      </c>
      <c r="AP889" s="94" t="str">
        <f t="shared" si="314"/>
        <v/>
      </c>
      <c r="AQ889" s="54">
        <v>0</v>
      </c>
      <c r="AR889" s="214">
        <f t="shared" si="315"/>
        <v>0</v>
      </c>
      <c r="AS889" s="214">
        <f t="shared" si="321"/>
        <v>0</v>
      </c>
      <c r="AT889" s="282">
        <f t="shared" si="322"/>
        <v>4.9000000000000004</v>
      </c>
      <c r="AU889" s="268">
        <f>IF(F889&gt;0,RevisedCalcs!$AB$53*F889,"")</f>
        <v>8.3669551793573799E-2</v>
      </c>
      <c r="AV889" s="268" t="str">
        <f>IF(AU889&lt;&gt;"","",SUMIFS(RevisedCalcs!$AF$6:$BN$6,RevisedCalcs!$AF$4:$BN$4,"&lt;="&amp;AT889)/10^3*VLOOKUP(AK889,RevisedCalcs!$AE$65:$AJ$72,6,FALSE))</f>
        <v/>
      </c>
      <c r="AW889" s="270" t="str">
        <f ca="1">IF(AU889="","",IF(AR889=1,-AU889*OFFSET(RevisedCalcs!$AD$79,0,MATCH(E888*24*60,RevisedCalcs!$AE$80:$AI$80,1)),""))</f>
        <v/>
      </c>
      <c r="AX889" s="268">
        <f t="shared" ca="1" si="323"/>
        <v>8.3669551793573799E-2</v>
      </c>
    </row>
    <row r="890" spans="1:50" x14ac:dyDescent="0.3">
      <c r="A890" s="107" t="s">
        <v>1111</v>
      </c>
      <c r="B890" s="108">
        <v>22</v>
      </c>
      <c r="C890" s="109" t="s">
        <v>271</v>
      </c>
      <c r="D890" s="110">
        <v>40565.009027777778</v>
      </c>
      <c r="E890" s="111">
        <v>2.2037037037037036E-2</v>
      </c>
      <c r="F890" s="43">
        <v>3.7</v>
      </c>
      <c r="G890" s="41">
        <v>7</v>
      </c>
      <c r="H890" s="97">
        <v>0.33409722222131677</v>
      </c>
      <c r="I890" s="98" t="s">
        <v>1130</v>
      </c>
      <c r="J890" s="99">
        <v>481.1</v>
      </c>
      <c r="K890" s="112">
        <v>40565.009027777778</v>
      </c>
      <c r="L890" s="114">
        <v>30.2</v>
      </c>
      <c r="M890" s="101">
        <v>40564.995138888888</v>
      </c>
      <c r="N890" s="102">
        <v>-11.9</v>
      </c>
      <c r="O890" s="46">
        <v>30.2</v>
      </c>
      <c r="P890" s="57">
        <v>-11.9</v>
      </c>
      <c r="Q890" s="50">
        <v>8.0183333333333344</v>
      </c>
      <c r="R890" s="103">
        <v>30.2</v>
      </c>
      <c r="S890" s="104">
        <v>41.32454601067775</v>
      </c>
      <c r="T890" s="57">
        <v>188.6</v>
      </c>
      <c r="U890" s="105"/>
      <c r="V890" s="86">
        <v>42.1</v>
      </c>
      <c r="W890" s="86">
        <f t="shared" si="326"/>
        <v>0.7754539893222514</v>
      </c>
      <c r="X890" s="86">
        <f t="shared" si="305"/>
        <v>15.196359999999991</v>
      </c>
      <c r="Y890" s="86" t="str">
        <f t="shared" si="306"/>
        <v>Y</v>
      </c>
      <c r="Z890" s="88">
        <f t="shared" si="307"/>
        <v>0</v>
      </c>
      <c r="AA890" s="88" t="str">
        <f t="shared" si="308"/>
        <v>o</v>
      </c>
      <c r="AB890" s="89">
        <f t="shared" si="327"/>
        <v>57.296359999999993</v>
      </c>
      <c r="AC890" s="89">
        <f t="shared" si="327"/>
        <v>2.9466400000000004</v>
      </c>
      <c r="AD890" s="88">
        <f t="shared" si="309"/>
        <v>1</v>
      </c>
      <c r="AE890" s="88">
        <v>5.4</v>
      </c>
      <c r="AF890" s="87">
        <f t="shared" si="316"/>
        <v>0</v>
      </c>
      <c r="AG890" s="88">
        <f t="shared" si="317"/>
        <v>1</v>
      </c>
      <c r="AH890" s="90">
        <f t="shared" si="310"/>
        <v>29.424546010677751</v>
      </c>
      <c r="AI890" s="91">
        <f t="shared" si="318"/>
        <v>45.396359999999994</v>
      </c>
      <c r="AJ890" s="82">
        <f t="shared" si="311"/>
        <v>-8.95336</v>
      </c>
      <c r="AK890" s="271">
        <f t="shared" si="319"/>
        <v>107</v>
      </c>
      <c r="AL890" s="271">
        <f>VLOOKUP(AK890,RevisedCalcs!$AE$65:$AJ$72,2,FALSE)</f>
        <v>540</v>
      </c>
      <c r="AM890" s="92" t="str">
        <f t="shared" si="312"/>
        <v>-20 to -10</v>
      </c>
      <c r="AN890" s="93">
        <f t="shared" si="313"/>
        <v>0</v>
      </c>
      <c r="AO890" s="93" t="str">
        <f t="shared" si="320"/>
        <v>o</v>
      </c>
      <c r="AP890" s="94" t="str">
        <f t="shared" si="314"/>
        <v/>
      </c>
      <c r="AQ890" s="54">
        <v>0</v>
      </c>
      <c r="AR890" s="214">
        <f t="shared" si="315"/>
        <v>0</v>
      </c>
      <c r="AS890" s="214">
        <f t="shared" si="321"/>
        <v>0</v>
      </c>
      <c r="AT890" s="282">
        <f t="shared" si="322"/>
        <v>31.733333333333331</v>
      </c>
      <c r="AU890" s="268">
        <f>IF(F890&gt;0,RevisedCalcs!$AB$53*F890,"")</f>
        <v>0.51596223606037184</v>
      </c>
      <c r="AV890" s="268" t="str">
        <f>IF(AU890&lt;&gt;"","",SUMIFS(RevisedCalcs!$AF$6:$BN$6,RevisedCalcs!$AF$4:$BN$4,"&lt;="&amp;AT890)/10^3*VLOOKUP(AK890,RevisedCalcs!$AE$65:$AJ$72,6,FALSE))</f>
        <v/>
      </c>
      <c r="AW890" s="270" t="str">
        <f ca="1">IF(AU890="","",IF(AR890=1,-AU890*OFFSET(RevisedCalcs!$AD$79,0,MATCH(E889*24*60,RevisedCalcs!$AE$80:$AI$80,1)),""))</f>
        <v/>
      </c>
      <c r="AX890" s="268">
        <f t="shared" ca="1" si="323"/>
        <v>0.51596223606037184</v>
      </c>
    </row>
    <row r="891" spans="1:50" x14ac:dyDescent="0.3">
      <c r="A891" s="189" t="s">
        <v>1111</v>
      </c>
      <c r="B891" s="190">
        <v>23</v>
      </c>
      <c r="C891" s="191" t="s">
        <v>273</v>
      </c>
      <c r="D891" s="192">
        <v>40565.36041666667</v>
      </c>
      <c r="E891" s="193">
        <v>1.2719907407407407E-2</v>
      </c>
      <c r="F891" s="116">
        <v>0</v>
      </c>
      <c r="G891" s="194">
        <v>7</v>
      </c>
      <c r="H891" s="195">
        <v>0.32935185185488081</v>
      </c>
      <c r="I891" s="196" t="s">
        <v>1131</v>
      </c>
      <c r="J891" s="197">
        <v>474.26666666666665</v>
      </c>
      <c r="K891" s="198">
        <v>40565.36041666667</v>
      </c>
      <c r="L891" s="212">
        <v>51.8</v>
      </c>
      <c r="M891" s="101">
        <v>40565.370138888888</v>
      </c>
      <c r="N891" s="200">
        <v>-14.1</v>
      </c>
      <c r="O891" s="199">
        <v>51.8</v>
      </c>
      <c r="P891" s="201">
        <v>-14.1</v>
      </c>
      <c r="Q891" s="202">
        <v>7.9044444444444446</v>
      </c>
      <c r="R891" s="203">
        <v>51.8</v>
      </c>
      <c r="S891" s="204">
        <v>44.294184405557125</v>
      </c>
      <c r="T891" s="201">
        <v>165.2</v>
      </c>
      <c r="U891" s="105"/>
      <c r="V891" s="86">
        <v>65.899999999999991</v>
      </c>
      <c r="W891" s="86">
        <f t="shared" si="326"/>
        <v>21.605815594442866</v>
      </c>
      <c r="X891" s="86">
        <f t="shared" si="305"/>
        <v>7.5159599999999926</v>
      </c>
      <c r="Y891" s="86" t="str">
        <f t="shared" si="306"/>
        <v/>
      </c>
      <c r="Z891" s="88">
        <f t="shared" si="307"/>
        <v>1</v>
      </c>
      <c r="AA891" s="88" t="str">
        <f t="shared" si="308"/>
        <v>+</v>
      </c>
      <c r="AB891" s="89">
        <f t="shared" si="327"/>
        <v>58.384039999999999</v>
      </c>
      <c r="AC891" s="89">
        <f t="shared" si="327"/>
        <v>3.5397599999999994</v>
      </c>
      <c r="AD891" s="88">
        <f t="shared" si="309"/>
        <v>1</v>
      </c>
      <c r="AE891" s="88">
        <v>5.4</v>
      </c>
      <c r="AF891" s="87">
        <f t="shared" si="316"/>
        <v>1</v>
      </c>
      <c r="AG891" s="88">
        <f t="shared" si="317"/>
        <v>1</v>
      </c>
      <c r="AH891" s="90">
        <f t="shared" si="310"/>
        <v>30.194184405557124</v>
      </c>
      <c r="AI891" s="91">
        <f t="shared" si="318"/>
        <v>44.284039999999997</v>
      </c>
      <c r="AJ891" s="82">
        <f t="shared" si="311"/>
        <v>-10.56024</v>
      </c>
      <c r="AK891" s="271">
        <f t="shared" si="319"/>
        <v>107</v>
      </c>
      <c r="AL891" s="271">
        <f>VLOOKUP(AK891,RevisedCalcs!$AE$65:$AJ$72,2,FALSE)</f>
        <v>540</v>
      </c>
      <c r="AM891" s="92" t="str">
        <f t="shared" si="312"/>
        <v>-20 to -10</v>
      </c>
      <c r="AN891" s="93">
        <f t="shared" si="313"/>
        <v>1</v>
      </c>
      <c r="AO891" s="93" t="str">
        <f t="shared" si="320"/>
        <v>+</v>
      </c>
      <c r="AP891" s="94" t="str">
        <f t="shared" si="314"/>
        <v/>
      </c>
      <c r="AQ891" s="224">
        <v>1</v>
      </c>
      <c r="AR891" s="214">
        <f t="shared" si="315"/>
        <v>0</v>
      </c>
      <c r="AS891" s="214">
        <f t="shared" si="321"/>
        <v>1</v>
      </c>
      <c r="AT891" s="282">
        <f t="shared" si="322"/>
        <v>18.316666666666666</v>
      </c>
      <c r="AU891" s="268" t="str">
        <f>IF(F891&gt;0,RevisedCalcs!$AB$53*F891,"")</f>
        <v/>
      </c>
      <c r="AV891" s="268">
        <f>IF(AU891&lt;&gt;"","",SUMIFS(RevisedCalcs!$AF$6:$BN$6,RevisedCalcs!$AF$4:$BN$4,"&lt;="&amp;AT891)/10^3*VLOOKUP(AK891,RevisedCalcs!$AE$65:$AJ$72,6,FALSE))</f>
        <v>0.57894307105631393</v>
      </c>
      <c r="AW891" s="270" t="str">
        <f ca="1">IF(AU891="","",IF(AR891=1,-AU891*OFFSET(RevisedCalcs!$AD$79,0,MATCH(E890*24*60,RevisedCalcs!$AE$80:$AI$80,1)),""))</f>
        <v/>
      </c>
      <c r="AX891" s="268">
        <f t="shared" ca="1" si="323"/>
        <v>0.57894307105631393</v>
      </c>
    </row>
    <row r="892" spans="1:50" x14ac:dyDescent="0.3">
      <c r="A892" s="107" t="s">
        <v>1111</v>
      </c>
      <c r="B892" s="108">
        <v>24</v>
      </c>
      <c r="C892" s="109" t="s">
        <v>275</v>
      </c>
      <c r="D892" s="110">
        <v>40565.373611111114</v>
      </c>
      <c r="E892" s="111">
        <v>3.37962962962963E-3</v>
      </c>
      <c r="F892" s="43">
        <v>1</v>
      </c>
      <c r="G892" s="41">
        <v>7</v>
      </c>
      <c r="H892" s="97">
        <v>4.7453703882638365E-4</v>
      </c>
      <c r="I892" s="98" t="s">
        <v>1132</v>
      </c>
      <c r="J892" s="99">
        <v>0.68333333333333335</v>
      </c>
      <c r="K892" s="112">
        <v>40565.373611111114</v>
      </c>
      <c r="L892" s="114">
        <v>161.6</v>
      </c>
      <c r="M892" s="101">
        <v>40565.370138888888</v>
      </c>
      <c r="N892" s="102">
        <v>-14.1</v>
      </c>
      <c r="O892" s="46">
        <v>161.6</v>
      </c>
      <c r="P892" s="57">
        <v>-14.1</v>
      </c>
      <c r="Q892" s="50">
        <v>1.1388888888888889E-2</v>
      </c>
      <c r="R892" s="103">
        <v>161.6</v>
      </c>
      <c r="S892" s="104">
        <v>178.90752889872616</v>
      </c>
      <c r="T892" s="57">
        <v>188.6</v>
      </c>
      <c r="U892" s="105"/>
      <c r="V892" s="57">
        <v>175.7</v>
      </c>
      <c r="W892" s="57">
        <f t="shared" si="326"/>
        <v>3.2075288987261672</v>
      </c>
      <c r="X892" s="86">
        <f t="shared" si="305"/>
        <v>117.31595999999999</v>
      </c>
      <c r="Y892" s="86" t="str">
        <f t="shared" si="306"/>
        <v/>
      </c>
      <c r="Z892" s="44">
        <f t="shared" si="307"/>
        <v>0</v>
      </c>
      <c r="AA892" s="44" t="str">
        <f t="shared" si="308"/>
        <v>o</v>
      </c>
      <c r="AB892" s="89">
        <f t="shared" si="327"/>
        <v>58.384039999999999</v>
      </c>
      <c r="AC892" s="89">
        <f t="shared" si="327"/>
        <v>3.5397599999999994</v>
      </c>
      <c r="AD892" s="44">
        <f t="shared" si="309"/>
        <v>1</v>
      </c>
      <c r="AE892" s="44">
        <v>5.4</v>
      </c>
      <c r="AF892" s="87">
        <f t="shared" si="316"/>
        <v>0</v>
      </c>
      <c r="AG892" s="44">
        <f t="shared" si="317"/>
        <v>0</v>
      </c>
      <c r="AH892" s="90">
        <f t="shared" si="310"/>
        <v>164.80752889872616</v>
      </c>
      <c r="AI892" s="91">
        <f t="shared" si="318"/>
        <v>44.284039999999997</v>
      </c>
      <c r="AJ892" s="82">
        <f t="shared" si="311"/>
        <v>-10.56024</v>
      </c>
      <c r="AK892" s="271">
        <f t="shared" si="319"/>
        <v>101</v>
      </c>
      <c r="AL892" s="271">
        <f>VLOOKUP(AK892,RevisedCalcs!$AE$65:$AJ$72,2,FALSE)</f>
        <v>3</v>
      </c>
      <c r="AM892" s="92" t="str">
        <f t="shared" si="312"/>
        <v>-20 to -10</v>
      </c>
      <c r="AN892" s="93">
        <f t="shared" si="313"/>
        <v>0</v>
      </c>
      <c r="AO892" s="93" t="str">
        <f t="shared" si="320"/>
        <v>o</v>
      </c>
      <c r="AP892" s="94" t="str">
        <f t="shared" si="314"/>
        <v/>
      </c>
      <c r="AQ892" s="54">
        <v>0</v>
      </c>
      <c r="AR892" s="214">
        <f t="shared" si="315"/>
        <v>1</v>
      </c>
      <c r="AS892" s="214">
        <f t="shared" si="321"/>
        <v>0</v>
      </c>
      <c r="AT892" s="282">
        <f t="shared" si="322"/>
        <v>4.8666666666666671</v>
      </c>
      <c r="AU892" s="268">
        <f>IF(F892&gt;0,RevisedCalcs!$AB$53*F892,"")</f>
        <v>0.13944925298928967</v>
      </c>
      <c r="AV892" s="268" t="str">
        <f>IF(AU892&lt;&gt;"","",SUMIFS(RevisedCalcs!$AF$6:$BN$6,RevisedCalcs!$AF$4:$BN$4,"&lt;="&amp;AT892)/10^3*VLOOKUP(AK892,RevisedCalcs!$AE$65:$AJ$72,6,FALSE))</f>
        <v/>
      </c>
      <c r="AW892" s="270">
        <f ca="1">IF(AU892="","",IF(AR892=1,-AU892*OFFSET(RevisedCalcs!$AD$79,0,MATCH(E891*24*60,RevisedCalcs!$AE$80:$AI$80,1)),""))</f>
        <v>-5.1792169678906423E-2</v>
      </c>
      <c r="AX892" s="268">
        <f t="shared" ca="1" si="323"/>
        <v>8.7657083310383244E-2</v>
      </c>
    </row>
    <row r="893" spans="1:50" x14ac:dyDescent="0.3">
      <c r="A893" s="107" t="s">
        <v>1111</v>
      </c>
      <c r="B893" s="108">
        <v>25</v>
      </c>
      <c r="C893" s="109" t="s">
        <v>277</v>
      </c>
      <c r="D893" s="110">
        <v>40565.402777777781</v>
      </c>
      <c r="E893" s="111">
        <v>2.1759259259259258E-3</v>
      </c>
      <c r="F893" s="43">
        <v>0.7</v>
      </c>
      <c r="G893" s="41">
        <v>7</v>
      </c>
      <c r="H893" s="97">
        <v>2.5787037040572613E-2</v>
      </c>
      <c r="I893" s="98" t="s">
        <v>1133</v>
      </c>
      <c r="J893" s="99">
        <v>37.133333333333333</v>
      </c>
      <c r="K893" s="112">
        <v>40565.402777777781</v>
      </c>
      <c r="L893" s="114">
        <v>141.80000000000001</v>
      </c>
      <c r="M893" s="101">
        <v>40565.411805555559</v>
      </c>
      <c r="N893" s="102">
        <v>-14.1</v>
      </c>
      <c r="O893" s="46">
        <v>141.80000000000001</v>
      </c>
      <c r="P893" s="57">
        <v>-14.1</v>
      </c>
      <c r="Q893" s="50">
        <v>0.61888888888888893</v>
      </c>
      <c r="R893" s="103">
        <v>141.80000000000001</v>
      </c>
      <c r="S893" s="104">
        <v>179.94445984740659</v>
      </c>
      <c r="T893" s="57">
        <v>163.4</v>
      </c>
      <c r="U893" s="105"/>
      <c r="V893" s="57">
        <v>155.9</v>
      </c>
      <c r="W893" s="57">
        <f t="shared" si="326"/>
        <v>24.044459847406586</v>
      </c>
      <c r="X893" s="86">
        <f t="shared" si="305"/>
        <v>97.515960000000007</v>
      </c>
      <c r="Y893" s="86" t="str">
        <f t="shared" si="306"/>
        <v/>
      </c>
      <c r="Z893" s="44">
        <f t="shared" si="307"/>
        <v>0</v>
      </c>
      <c r="AA893" s="44" t="str">
        <f t="shared" si="308"/>
        <v>o</v>
      </c>
      <c r="AB893" s="89">
        <f t="shared" si="327"/>
        <v>58.384039999999999</v>
      </c>
      <c r="AC893" s="89">
        <f t="shared" si="327"/>
        <v>3.5397599999999994</v>
      </c>
      <c r="AD893" s="44">
        <f t="shared" si="309"/>
        <v>1</v>
      </c>
      <c r="AE893" s="44">
        <v>5.4</v>
      </c>
      <c r="AF893" s="87">
        <f t="shared" si="316"/>
        <v>0</v>
      </c>
      <c r="AG893" s="44">
        <f t="shared" si="317"/>
        <v>0</v>
      </c>
      <c r="AH893" s="90">
        <f t="shared" si="310"/>
        <v>165.8444598474066</v>
      </c>
      <c r="AI893" s="91">
        <f t="shared" si="318"/>
        <v>44.284039999999997</v>
      </c>
      <c r="AJ893" s="82">
        <f t="shared" si="311"/>
        <v>-10.56024</v>
      </c>
      <c r="AK893" s="271">
        <f t="shared" si="319"/>
        <v>103</v>
      </c>
      <c r="AL893" s="271">
        <f>VLOOKUP(AK893,RevisedCalcs!$AE$65:$AJ$72,2,FALSE)</f>
        <v>45</v>
      </c>
      <c r="AM893" s="92" t="str">
        <f t="shared" si="312"/>
        <v>-20 to -10</v>
      </c>
      <c r="AN893" s="93">
        <f t="shared" si="313"/>
        <v>0</v>
      </c>
      <c r="AO893" s="93" t="str">
        <f t="shared" si="320"/>
        <v>o</v>
      </c>
      <c r="AP893" s="94" t="str">
        <f t="shared" si="314"/>
        <v/>
      </c>
      <c r="AQ893" s="54">
        <v>0</v>
      </c>
      <c r="AR893" s="214">
        <f t="shared" si="315"/>
        <v>0</v>
      </c>
      <c r="AS893" s="214">
        <f t="shared" si="321"/>
        <v>0</v>
      </c>
      <c r="AT893" s="282">
        <f t="shared" si="322"/>
        <v>3.1333333333333333</v>
      </c>
      <c r="AU893" s="268">
        <f>IF(F893&gt;0,RevisedCalcs!$AB$53*F893,"")</f>
        <v>9.7614477092502761E-2</v>
      </c>
      <c r="AV893" s="268" t="str">
        <f>IF(AU893&lt;&gt;"","",SUMIFS(RevisedCalcs!$AF$6:$BN$6,RevisedCalcs!$AF$4:$BN$4,"&lt;="&amp;AT893)/10^3*VLOOKUP(AK893,RevisedCalcs!$AE$65:$AJ$72,6,FALSE))</f>
        <v/>
      </c>
      <c r="AW893" s="270" t="str">
        <f ca="1">IF(AU893="","",IF(AR893=1,-AU893*OFFSET(RevisedCalcs!$AD$79,0,MATCH(E892*24*60,RevisedCalcs!$AE$80:$AI$80,1)),""))</f>
        <v/>
      </c>
      <c r="AX893" s="268">
        <f t="shared" ca="1" si="323"/>
        <v>9.7614477092502761E-2</v>
      </c>
    </row>
    <row r="894" spans="1:50" x14ac:dyDescent="0.3">
      <c r="A894" s="107" t="s">
        <v>1111</v>
      </c>
      <c r="B894" s="108">
        <v>26</v>
      </c>
      <c r="C894" s="109" t="s">
        <v>279</v>
      </c>
      <c r="D894" s="110">
        <v>40565.454861111109</v>
      </c>
      <c r="E894" s="111">
        <v>1.6493055555555556E-2</v>
      </c>
      <c r="F894" s="43">
        <v>1.8</v>
      </c>
      <c r="G894" s="41">
        <v>7</v>
      </c>
      <c r="H894" s="97">
        <v>4.9907407403225079E-2</v>
      </c>
      <c r="I894" s="98" t="s">
        <v>1134</v>
      </c>
      <c r="J894" s="99">
        <v>71.86666666666666</v>
      </c>
      <c r="K894" s="112">
        <v>40565.454861111109</v>
      </c>
      <c r="L894" s="114">
        <v>95</v>
      </c>
      <c r="M894" s="101">
        <v>40565.453472222223</v>
      </c>
      <c r="N894" s="102">
        <v>-14.1</v>
      </c>
      <c r="O894" s="46">
        <v>95</v>
      </c>
      <c r="P894" s="57">
        <v>-14.1</v>
      </c>
      <c r="Q894" s="50">
        <v>1.1977777777777776</v>
      </c>
      <c r="R894" s="103">
        <v>95</v>
      </c>
      <c r="S894" s="104">
        <v>140.96467006174402</v>
      </c>
      <c r="T894" s="57">
        <v>188.6</v>
      </c>
      <c r="U894" s="105"/>
      <c r="V894" s="57">
        <v>109.1</v>
      </c>
      <c r="W894" s="57">
        <f t="shared" si="326"/>
        <v>31.864670061744022</v>
      </c>
      <c r="X894" s="86">
        <f t="shared" si="305"/>
        <v>50.715959999999995</v>
      </c>
      <c r="Y894" s="86" t="str">
        <f t="shared" si="306"/>
        <v/>
      </c>
      <c r="Z894" s="44">
        <f t="shared" si="307"/>
        <v>0</v>
      </c>
      <c r="AA894" s="44" t="str">
        <f t="shared" si="308"/>
        <v>o</v>
      </c>
      <c r="AB894" s="89">
        <f t="shared" si="327"/>
        <v>58.384039999999999</v>
      </c>
      <c r="AC894" s="89">
        <f t="shared" si="327"/>
        <v>3.5397599999999994</v>
      </c>
      <c r="AD894" s="44">
        <f t="shared" si="309"/>
        <v>1</v>
      </c>
      <c r="AE894" s="44">
        <v>5.4</v>
      </c>
      <c r="AF894" s="87">
        <f t="shared" si="316"/>
        <v>0</v>
      </c>
      <c r="AG894" s="44">
        <f t="shared" si="317"/>
        <v>0</v>
      </c>
      <c r="AH894" s="90">
        <f t="shared" si="310"/>
        <v>126.86467006174402</v>
      </c>
      <c r="AI894" s="91">
        <f t="shared" si="318"/>
        <v>44.284039999999997</v>
      </c>
      <c r="AJ894" s="82">
        <f t="shared" si="311"/>
        <v>-10.56024</v>
      </c>
      <c r="AK894" s="271">
        <f t="shared" si="319"/>
        <v>104</v>
      </c>
      <c r="AL894" s="271">
        <f>VLOOKUP(AK894,RevisedCalcs!$AE$65:$AJ$72,2,FALSE)</f>
        <v>75</v>
      </c>
      <c r="AM894" s="92" t="str">
        <f t="shared" si="312"/>
        <v>-20 to -10</v>
      </c>
      <c r="AN894" s="93">
        <f t="shared" si="313"/>
        <v>0</v>
      </c>
      <c r="AO894" s="93" t="str">
        <f t="shared" si="320"/>
        <v>o</v>
      </c>
      <c r="AP894" s="94" t="str">
        <f t="shared" si="314"/>
        <v/>
      </c>
      <c r="AQ894" s="54">
        <v>0</v>
      </c>
      <c r="AR894" s="214">
        <f t="shared" si="315"/>
        <v>0</v>
      </c>
      <c r="AS894" s="214">
        <f t="shared" si="321"/>
        <v>0</v>
      </c>
      <c r="AT894" s="282">
        <f t="shared" si="322"/>
        <v>23.750000000000004</v>
      </c>
      <c r="AU894" s="268">
        <f>IF(F894&gt;0,RevisedCalcs!$AB$53*F894,"")</f>
        <v>0.25100865538072142</v>
      </c>
      <c r="AV894" s="268" t="str">
        <f>IF(AU894&lt;&gt;"","",SUMIFS(RevisedCalcs!$AF$6:$BN$6,RevisedCalcs!$AF$4:$BN$4,"&lt;="&amp;AT894)/10^3*VLOOKUP(AK894,RevisedCalcs!$AE$65:$AJ$72,6,FALSE))</f>
        <v/>
      </c>
      <c r="AW894" s="270" t="str">
        <f ca="1">IF(AU894="","",IF(AR894=1,-AU894*OFFSET(RevisedCalcs!$AD$79,0,MATCH(E893*24*60,RevisedCalcs!$AE$80:$AI$80,1)),""))</f>
        <v/>
      </c>
      <c r="AX894" s="268">
        <f t="shared" ca="1" si="323"/>
        <v>0.25100865538072142</v>
      </c>
    </row>
    <row r="895" spans="1:50" x14ac:dyDescent="0.3">
      <c r="A895" s="107" t="s">
        <v>1111</v>
      </c>
      <c r="B895" s="108">
        <v>27</v>
      </c>
      <c r="C895" s="109" t="s">
        <v>281</v>
      </c>
      <c r="D895" s="110">
        <v>40565.556944444441</v>
      </c>
      <c r="E895" s="111">
        <v>1.0520833333333333E-2</v>
      </c>
      <c r="F895" s="43">
        <v>1.7</v>
      </c>
      <c r="G895" s="41">
        <v>7</v>
      </c>
      <c r="H895" s="97">
        <v>8.5590277776645962E-2</v>
      </c>
      <c r="I895" s="98" t="s">
        <v>682</v>
      </c>
      <c r="J895" s="99">
        <v>123.25</v>
      </c>
      <c r="K895" s="112">
        <v>40565.556944444441</v>
      </c>
      <c r="L895" s="114">
        <v>95.8</v>
      </c>
      <c r="M895" s="101">
        <v>40565.536805555559</v>
      </c>
      <c r="N895" s="102">
        <v>-13</v>
      </c>
      <c r="O895" s="46">
        <v>95.8</v>
      </c>
      <c r="P895" s="57">
        <v>-13</v>
      </c>
      <c r="Q895" s="50">
        <v>2.0541666666666667</v>
      </c>
      <c r="R895" s="103">
        <v>95.8</v>
      </c>
      <c r="S895" s="104">
        <v>135.781727758221</v>
      </c>
      <c r="T895" s="57">
        <v>185</v>
      </c>
      <c r="U895" s="105"/>
      <c r="V895" s="57">
        <v>108.8</v>
      </c>
      <c r="W895" s="57">
        <f t="shared" si="326"/>
        <v>26.981727758220998</v>
      </c>
      <c r="X895" s="86">
        <f t="shared" si="305"/>
        <v>50.959800000000001</v>
      </c>
      <c r="Y895" s="86" t="str">
        <f t="shared" si="306"/>
        <v/>
      </c>
      <c r="Z895" s="44">
        <f t="shared" si="307"/>
        <v>0</v>
      </c>
      <c r="AA895" s="44" t="str">
        <f t="shared" si="308"/>
        <v>o</v>
      </c>
      <c r="AB895" s="89">
        <f t="shared" si="327"/>
        <v>57.840199999999996</v>
      </c>
      <c r="AC895" s="89">
        <f t="shared" si="327"/>
        <v>3.2431999999999999</v>
      </c>
      <c r="AD895" s="44">
        <f t="shared" si="309"/>
        <v>1</v>
      </c>
      <c r="AE895" s="44">
        <v>5.4</v>
      </c>
      <c r="AF895" s="87">
        <f t="shared" si="316"/>
        <v>0</v>
      </c>
      <c r="AG895" s="44">
        <f t="shared" si="317"/>
        <v>0</v>
      </c>
      <c r="AH895" s="90">
        <f t="shared" si="310"/>
        <v>122.781727758221</v>
      </c>
      <c r="AI895" s="91">
        <f t="shared" si="318"/>
        <v>44.840199999999996</v>
      </c>
      <c r="AJ895" s="82">
        <f t="shared" si="311"/>
        <v>-9.7568000000000001</v>
      </c>
      <c r="AK895" s="271">
        <f t="shared" si="319"/>
        <v>106</v>
      </c>
      <c r="AL895" s="271">
        <f>VLOOKUP(AK895,RevisedCalcs!$AE$65:$AJ$72,2,FALSE)</f>
        <v>240</v>
      </c>
      <c r="AM895" s="92" t="str">
        <f t="shared" si="312"/>
        <v>-20 to -10</v>
      </c>
      <c r="AN895" s="93">
        <f t="shared" si="313"/>
        <v>0</v>
      </c>
      <c r="AO895" s="93" t="str">
        <f t="shared" si="320"/>
        <v>o</v>
      </c>
      <c r="AP895" s="94" t="str">
        <f t="shared" si="314"/>
        <v/>
      </c>
      <c r="AQ895" s="54">
        <v>0</v>
      </c>
      <c r="AR895" s="214">
        <f t="shared" si="315"/>
        <v>0</v>
      </c>
      <c r="AS895" s="214">
        <f t="shared" si="321"/>
        <v>0</v>
      </c>
      <c r="AT895" s="282">
        <f t="shared" si="322"/>
        <v>15.15</v>
      </c>
      <c r="AU895" s="268">
        <f>IF(F895&gt;0,RevisedCalcs!$AB$53*F895,"")</f>
        <v>0.23706373008179243</v>
      </c>
      <c r="AV895" s="268" t="str">
        <f>IF(AU895&lt;&gt;"","",SUMIFS(RevisedCalcs!$AF$6:$BN$6,RevisedCalcs!$AF$4:$BN$4,"&lt;="&amp;AT895)/10^3*VLOOKUP(AK895,RevisedCalcs!$AE$65:$AJ$72,6,FALSE))</f>
        <v/>
      </c>
      <c r="AW895" s="270" t="str">
        <f ca="1">IF(AU895="","",IF(AR895=1,-AU895*OFFSET(RevisedCalcs!$AD$79,0,MATCH(E894*24*60,RevisedCalcs!$AE$80:$AI$80,1)),""))</f>
        <v/>
      </c>
      <c r="AX895" s="268">
        <f t="shared" ca="1" si="323"/>
        <v>0.23706373008179243</v>
      </c>
    </row>
    <row r="896" spans="1:50" x14ac:dyDescent="0.3">
      <c r="A896" s="107" t="s">
        <v>1111</v>
      </c>
      <c r="B896" s="108">
        <v>28</v>
      </c>
      <c r="C896" s="109" t="s">
        <v>283</v>
      </c>
      <c r="D896" s="110">
        <v>40565.612500000003</v>
      </c>
      <c r="E896" s="111">
        <v>1.5289351851851851E-2</v>
      </c>
      <c r="F896" s="43">
        <v>1.5</v>
      </c>
      <c r="G896" s="41">
        <v>7</v>
      </c>
      <c r="H896" s="97">
        <v>4.5034722228592727E-2</v>
      </c>
      <c r="I896" s="98" t="s">
        <v>1135</v>
      </c>
      <c r="J896" s="99">
        <v>64.849999999999994</v>
      </c>
      <c r="K896" s="112">
        <v>40565.612500000003</v>
      </c>
      <c r="L896" s="114">
        <v>113</v>
      </c>
      <c r="M896" s="101">
        <v>40565.620138888888</v>
      </c>
      <c r="N896" s="102">
        <v>-16.100000000000001</v>
      </c>
      <c r="O896" s="46">
        <v>113</v>
      </c>
      <c r="P896" s="57">
        <v>-16.100000000000001</v>
      </c>
      <c r="Q896" s="50">
        <v>1.0808333333333333</v>
      </c>
      <c r="R896" s="103">
        <v>113</v>
      </c>
      <c r="S896" s="104">
        <v>163.34131315145035</v>
      </c>
      <c r="T896" s="57">
        <v>185</v>
      </c>
      <c r="U896" s="105"/>
      <c r="V896" s="57">
        <v>129.1</v>
      </c>
      <c r="W896" s="57">
        <f t="shared" si="326"/>
        <v>34.241313151450356</v>
      </c>
      <c r="X896" s="86">
        <f t="shared" si="305"/>
        <v>69.727159999999998</v>
      </c>
      <c r="Y896" s="86" t="str">
        <f t="shared" si="306"/>
        <v/>
      </c>
      <c r="Z896" s="44">
        <f t="shared" si="307"/>
        <v>0</v>
      </c>
      <c r="AA896" s="44" t="str">
        <f t="shared" si="308"/>
        <v>o</v>
      </c>
      <c r="AB896" s="89">
        <f t="shared" si="327"/>
        <v>59.372839999999997</v>
      </c>
      <c r="AC896" s="89">
        <f t="shared" si="327"/>
        <v>4.0789600000000004</v>
      </c>
      <c r="AD896" s="44">
        <f t="shared" si="309"/>
        <v>1</v>
      </c>
      <c r="AE896" s="44">
        <v>5.4</v>
      </c>
      <c r="AF896" s="87">
        <f t="shared" si="316"/>
        <v>0</v>
      </c>
      <c r="AG896" s="44">
        <f t="shared" si="317"/>
        <v>0</v>
      </c>
      <c r="AH896" s="90">
        <f t="shared" si="310"/>
        <v>147.24131315145036</v>
      </c>
      <c r="AI896" s="91">
        <f t="shared" si="318"/>
        <v>43.272839999999995</v>
      </c>
      <c r="AJ896" s="82">
        <f t="shared" si="311"/>
        <v>-12.021040000000001</v>
      </c>
      <c r="AK896" s="271">
        <f t="shared" si="319"/>
        <v>104</v>
      </c>
      <c r="AL896" s="271">
        <f>VLOOKUP(AK896,RevisedCalcs!$AE$65:$AJ$72,2,FALSE)</f>
        <v>75</v>
      </c>
      <c r="AM896" s="92" t="str">
        <f t="shared" si="312"/>
        <v>-20 to -10</v>
      </c>
      <c r="AN896" s="93">
        <f t="shared" si="313"/>
        <v>0</v>
      </c>
      <c r="AO896" s="93" t="str">
        <f t="shared" si="320"/>
        <v>o</v>
      </c>
      <c r="AP896" s="94" t="str">
        <f t="shared" si="314"/>
        <v/>
      </c>
      <c r="AQ896" s="54">
        <v>0</v>
      </c>
      <c r="AR896" s="214">
        <f t="shared" si="315"/>
        <v>0</v>
      </c>
      <c r="AS896" s="214">
        <f t="shared" si="321"/>
        <v>0</v>
      </c>
      <c r="AT896" s="282">
        <f t="shared" si="322"/>
        <v>22.016666666666666</v>
      </c>
      <c r="AU896" s="268">
        <f>IF(F896&gt;0,RevisedCalcs!$AB$53*F896,"")</f>
        <v>0.20917387948393451</v>
      </c>
      <c r="AV896" s="268" t="str">
        <f>IF(AU896&lt;&gt;"","",SUMIFS(RevisedCalcs!$AF$6:$BN$6,RevisedCalcs!$AF$4:$BN$4,"&lt;="&amp;AT896)/10^3*VLOOKUP(AK896,RevisedCalcs!$AE$65:$AJ$72,6,FALSE))</f>
        <v/>
      </c>
      <c r="AW896" s="270" t="str">
        <f ca="1">IF(AU896="","",IF(AR896=1,-AU896*OFFSET(RevisedCalcs!$AD$79,0,MATCH(E895*24*60,RevisedCalcs!$AE$80:$AI$80,1)),""))</f>
        <v/>
      </c>
      <c r="AX896" s="268">
        <f t="shared" ca="1" si="323"/>
        <v>0.20917387948393451</v>
      </c>
    </row>
    <row r="897" spans="1:16353" x14ac:dyDescent="0.3">
      <c r="A897" s="107" t="s">
        <v>1111</v>
      </c>
      <c r="B897" s="108">
        <v>29</v>
      </c>
      <c r="C897" s="109" t="s">
        <v>285</v>
      </c>
      <c r="D897" s="110">
        <v>40565.640277777777</v>
      </c>
      <c r="E897" s="111">
        <v>7.5462962962962966E-3</v>
      </c>
      <c r="F897" s="43">
        <v>1.9</v>
      </c>
      <c r="G897" s="41">
        <v>7</v>
      </c>
      <c r="H897" s="97">
        <v>1.2488425920309965E-2</v>
      </c>
      <c r="I897" s="98" t="s">
        <v>1136</v>
      </c>
      <c r="J897" s="99">
        <v>17.983333333333334</v>
      </c>
      <c r="K897" s="112">
        <v>40565.640277777777</v>
      </c>
      <c r="L897" s="114">
        <v>159.80000000000001</v>
      </c>
      <c r="M897" s="101">
        <v>40565.620138888888</v>
      </c>
      <c r="N897" s="102">
        <v>-16.100000000000001</v>
      </c>
      <c r="O897" s="46">
        <v>159.80000000000001</v>
      </c>
      <c r="P897" s="57">
        <v>-16.100000000000001</v>
      </c>
      <c r="Q897" s="50">
        <v>0.29972222222222222</v>
      </c>
      <c r="R897" s="103">
        <v>159.80000000000001</v>
      </c>
      <c r="S897" s="104">
        <v>189.83087061097123</v>
      </c>
      <c r="T897" s="57">
        <v>186.8</v>
      </c>
      <c r="U897" s="105"/>
      <c r="V897" s="57">
        <v>175.9</v>
      </c>
      <c r="W897" s="57">
        <f t="shared" si="326"/>
        <v>13.930870610971226</v>
      </c>
      <c r="X897" s="86">
        <f t="shared" si="305"/>
        <v>116.52716000000001</v>
      </c>
      <c r="Y897" s="86" t="str">
        <f t="shared" si="306"/>
        <v/>
      </c>
      <c r="Z897" s="44">
        <f t="shared" si="307"/>
        <v>0</v>
      </c>
      <c r="AA897" s="44" t="str">
        <f t="shared" si="308"/>
        <v>o</v>
      </c>
      <c r="AB897" s="89">
        <f t="shared" si="327"/>
        <v>59.372839999999997</v>
      </c>
      <c r="AC897" s="89">
        <f t="shared" si="327"/>
        <v>4.0789600000000004</v>
      </c>
      <c r="AD897" s="44">
        <f t="shared" si="309"/>
        <v>1</v>
      </c>
      <c r="AE897" s="44">
        <v>5.4</v>
      </c>
      <c r="AF897" s="87">
        <f t="shared" si="316"/>
        <v>0</v>
      </c>
      <c r="AG897" s="44">
        <f t="shared" si="317"/>
        <v>0</v>
      </c>
      <c r="AH897" s="90">
        <f t="shared" si="310"/>
        <v>173.73087061097124</v>
      </c>
      <c r="AI897" s="91">
        <f t="shared" si="318"/>
        <v>43.272839999999995</v>
      </c>
      <c r="AJ897" s="82">
        <f t="shared" si="311"/>
        <v>-12.021040000000001</v>
      </c>
      <c r="AK897" s="271">
        <f t="shared" si="319"/>
        <v>102</v>
      </c>
      <c r="AL897" s="271">
        <f>VLOOKUP(AK897,RevisedCalcs!$AE$65:$AJ$72,2,FALSE)</f>
        <v>18</v>
      </c>
      <c r="AM897" s="92" t="str">
        <f t="shared" si="312"/>
        <v>-20 to -10</v>
      </c>
      <c r="AN897" s="93">
        <f t="shared" si="313"/>
        <v>0</v>
      </c>
      <c r="AO897" s="93" t="str">
        <f t="shared" si="320"/>
        <v>o</v>
      </c>
      <c r="AP897" s="94" t="str">
        <f t="shared" si="314"/>
        <v/>
      </c>
      <c r="AQ897" s="54">
        <v>0</v>
      </c>
      <c r="AR897" s="214">
        <f t="shared" si="315"/>
        <v>0</v>
      </c>
      <c r="AS897" s="214">
        <f t="shared" si="321"/>
        <v>0</v>
      </c>
      <c r="AT897" s="282">
        <f t="shared" si="322"/>
        <v>10.866666666666667</v>
      </c>
      <c r="AU897" s="268">
        <f>IF(F897&gt;0,RevisedCalcs!$AB$53*F897,"")</f>
        <v>0.26495358067965036</v>
      </c>
      <c r="AV897" s="268" t="str">
        <f>IF(AU897&lt;&gt;"","",SUMIFS(RevisedCalcs!$AF$6:$BN$6,RevisedCalcs!$AF$4:$BN$4,"&lt;="&amp;AT897)/10^3*VLOOKUP(AK897,RevisedCalcs!$AE$65:$AJ$72,6,FALSE))</f>
        <v/>
      </c>
      <c r="AW897" s="270" t="str">
        <f ca="1">IF(AU897="","",IF(AR897=1,-AU897*OFFSET(RevisedCalcs!$AD$79,0,MATCH(E896*24*60,RevisedCalcs!$AE$80:$AI$80,1)),""))</f>
        <v/>
      </c>
      <c r="AX897" s="268">
        <f t="shared" ca="1" si="323"/>
        <v>0.26495358067965036</v>
      </c>
    </row>
    <row r="898" spans="1:16353" x14ac:dyDescent="0.3">
      <c r="A898" s="107" t="s">
        <v>1111</v>
      </c>
      <c r="B898" s="108">
        <v>30</v>
      </c>
      <c r="C898" s="109" t="s">
        <v>287</v>
      </c>
      <c r="D898" s="110">
        <v>40565.699999999997</v>
      </c>
      <c r="E898" s="111">
        <v>1.0243055555555556E-2</v>
      </c>
      <c r="F898" s="43">
        <v>3.4</v>
      </c>
      <c r="G898" s="41">
        <v>7</v>
      </c>
      <c r="H898" s="97">
        <v>5.2175925920892041E-2</v>
      </c>
      <c r="I898" s="98" t="s">
        <v>1137</v>
      </c>
      <c r="J898" s="99">
        <v>75.13333333333334</v>
      </c>
      <c r="K898" s="112">
        <v>40565.699999999997</v>
      </c>
      <c r="L898" s="114">
        <v>105.8</v>
      </c>
      <c r="M898" s="101">
        <v>40565.703472222223</v>
      </c>
      <c r="N898" s="102">
        <v>-24</v>
      </c>
      <c r="O898" s="46">
        <v>105.8</v>
      </c>
      <c r="P898" s="57">
        <v>-24</v>
      </c>
      <c r="Q898" s="50">
        <v>1.2522222222222223</v>
      </c>
      <c r="R898" s="103">
        <v>105.8</v>
      </c>
      <c r="S898" s="104">
        <v>165.66587941440224</v>
      </c>
      <c r="T898" s="57">
        <v>186.8</v>
      </c>
      <c r="U898" s="105"/>
      <c r="V898" s="57">
        <v>129.80000000000001</v>
      </c>
      <c r="W898" s="57">
        <f t="shared" si="326"/>
        <v>35.865879414402229</v>
      </c>
      <c r="X898" s="86">
        <f t="shared" si="305"/>
        <v>66.521400000000014</v>
      </c>
      <c r="Y898" s="86" t="str">
        <f t="shared" si="306"/>
        <v/>
      </c>
      <c r="Z898" s="44">
        <f t="shared" si="307"/>
        <v>0</v>
      </c>
      <c r="AA898" s="44" t="str">
        <f t="shared" si="308"/>
        <v>o</v>
      </c>
      <c r="AB898" s="89">
        <f t="shared" si="327"/>
        <v>63.278599999999997</v>
      </c>
      <c r="AC898" s="89">
        <f t="shared" si="327"/>
        <v>6.2087999999999965</v>
      </c>
      <c r="AD898" s="44">
        <f t="shared" si="309"/>
        <v>1</v>
      </c>
      <c r="AE898" s="44">
        <v>5.4</v>
      </c>
      <c r="AF898" s="87">
        <f t="shared" si="316"/>
        <v>0</v>
      </c>
      <c r="AG898" s="44">
        <f t="shared" si="317"/>
        <v>0</v>
      </c>
      <c r="AH898" s="90">
        <f t="shared" si="310"/>
        <v>141.66587941440224</v>
      </c>
      <c r="AI898" s="91">
        <f t="shared" si="318"/>
        <v>39.278599999999997</v>
      </c>
      <c r="AJ898" s="82">
        <f t="shared" si="311"/>
        <v>-17.791200000000003</v>
      </c>
      <c r="AK898" s="271">
        <f t="shared" si="319"/>
        <v>104</v>
      </c>
      <c r="AL898" s="271">
        <f>VLOOKUP(AK898,RevisedCalcs!$AE$65:$AJ$72,2,FALSE)</f>
        <v>75</v>
      </c>
      <c r="AM898" s="92" t="str">
        <f t="shared" si="312"/>
        <v>&lt;-20</v>
      </c>
      <c r="AN898" s="93">
        <f t="shared" si="313"/>
        <v>0</v>
      </c>
      <c r="AO898" s="93" t="str">
        <f t="shared" si="320"/>
        <v>o</v>
      </c>
      <c r="AP898" s="94" t="str">
        <f t="shared" si="314"/>
        <v/>
      </c>
      <c r="AQ898" s="54">
        <v>0</v>
      </c>
      <c r="AR898" s="214">
        <f t="shared" si="315"/>
        <v>0</v>
      </c>
      <c r="AS898" s="214">
        <f t="shared" si="321"/>
        <v>0</v>
      </c>
      <c r="AT898" s="282">
        <f t="shared" si="322"/>
        <v>14.75</v>
      </c>
      <c r="AU898" s="268">
        <f>IF(F898&gt;0,RevisedCalcs!$AB$53*F898,"")</f>
        <v>0.47412746016358487</v>
      </c>
      <c r="AV898" s="268" t="str">
        <f>IF(AU898&lt;&gt;"","",SUMIFS(RevisedCalcs!$AF$6:$BN$6,RevisedCalcs!$AF$4:$BN$4,"&lt;="&amp;AT898)/10^3*VLOOKUP(AK898,RevisedCalcs!$AE$65:$AJ$72,6,FALSE))</f>
        <v/>
      </c>
      <c r="AW898" s="270" t="str">
        <f ca="1">IF(AU898="","",IF(AR898=1,-AU898*OFFSET(RevisedCalcs!$AD$79,0,MATCH(E897*24*60,RevisedCalcs!$AE$80:$AI$80,1)),""))</f>
        <v/>
      </c>
      <c r="AX898" s="268">
        <f t="shared" ca="1" si="323"/>
        <v>0.47412746016358487</v>
      </c>
    </row>
    <row r="899" spans="1:16353" x14ac:dyDescent="0.3">
      <c r="A899" s="107" t="s">
        <v>1111</v>
      </c>
      <c r="B899" s="108">
        <v>31</v>
      </c>
      <c r="C899" s="109" t="s">
        <v>289</v>
      </c>
      <c r="D899" s="110">
        <v>40565.715277777781</v>
      </c>
      <c r="E899" s="111">
        <v>5.3819444444444453E-3</v>
      </c>
      <c r="F899" s="43">
        <v>1.6</v>
      </c>
      <c r="G899" s="41">
        <v>7</v>
      </c>
      <c r="H899" s="97">
        <v>5.0347222277196124E-3</v>
      </c>
      <c r="I899" s="98" t="s">
        <v>1138</v>
      </c>
      <c r="J899" s="99">
        <v>7.25</v>
      </c>
      <c r="K899" s="112">
        <v>40565.715277777781</v>
      </c>
      <c r="L899" s="114">
        <v>177.8</v>
      </c>
      <c r="M899" s="101">
        <v>40565.703472222223</v>
      </c>
      <c r="N899" s="102">
        <v>-24</v>
      </c>
      <c r="O899" s="46">
        <v>177.8</v>
      </c>
      <c r="P899" s="57">
        <v>-24</v>
      </c>
      <c r="Q899" s="50">
        <v>0.12083333333333333</v>
      </c>
      <c r="R899" s="103">
        <v>177.8</v>
      </c>
      <c r="S899" s="104">
        <v>205.95559519998514</v>
      </c>
      <c r="T899" s="57">
        <v>188.6</v>
      </c>
      <c r="U899" s="105"/>
      <c r="V899" s="57">
        <v>201.8</v>
      </c>
      <c r="W899" s="57">
        <f t="shared" si="326"/>
        <v>4.1555951999851288</v>
      </c>
      <c r="X899" s="86">
        <f t="shared" si="305"/>
        <v>138.52140000000003</v>
      </c>
      <c r="Y899" s="86" t="str">
        <f t="shared" si="306"/>
        <v/>
      </c>
      <c r="Z899" s="44">
        <f t="shared" si="307"/>
        <v>0</v>
      </c>
      <c r="AA899" s="44" t="str">
        <f t="shared" si="308"/>
        <v>o</v>
      </c>
      <c r="AB899" s="89">
        <f t="shared" si="327"/>
        <v>63.278599999999997</v>
      </c>
      <c r="AC899" s="89">
        <f t="shared" si="327"/>
        <v>6.2087999999999965</v>
      </c>
      <c r="AD899" s="44">
        <f t="shared" si="309"/>
        <v>1</v>
      </c>
      <c r="AE899" s="44">
        <v>5.4</v>
      </c>
      <c r="AF899" s="87">
        <f t="shared" si="316"/>
        <v>0</v>
      </c>
      <c r="AG899" s="44">
        <f t="shared" si="317"/>
        <v>0</v>
      </c>
      <c r="AH899" s="90">
        <f t="shared" si="310"/>
        <v>181.95559519998514</v>
      </c>
      <c r="AI899" s="91">
        <f t="shared" si="318"/>
        <v>39.278599999999997</v>
      </c>
      <c r="AJ899" s="82">
        <f t="shared" si="311"/>
        <v>-17.791200000000003</v>
      </c>
      <c r="AK899" s="271">
        <f t="shared" si="319"/>
        <v>102</v>
      </c>
      <c r="AL899" s="271">
        <f>VLOOKUP(AK899,RevisedCalcs!$AE$65:$AJ$72,2,FALSE)</f>
        <v>18</v>
      </c>
      <c r="AM899" s="92" t="str">
        <f t="shared" si="312"/>
        <v>&lt;-20</v>
      </c>
      <c r="AN899" s="93">
        <f t="shared" si="313"/>
        <v>0</v>
      </c>
      <c r="AO899" s="93" t="str">
        <f t="shared" si="320"/>
        <v>o</v>
      </c>
      <c r="AP899" s="94" t="str">
        <f t="shared" si="314"/>
        <v/>
      </c>
      <c r="AQ899" s="54">
        <v>0</v>
      </c>
      <c r="AR899" s="214">
        <f t="shared" si="315"/>
        <v>0</v>
      </c>
      <c r="AS899" s="214">
        <f t="shared" si="321"/>
        <v>0</v>
      </c>
      <c r="AT899" s="282">
        <f t="shared" si="322"/>
        <v>7.7500000000000009</v>
      </c>
      <c r="AU899" s="268">
        <f>IF(F899&gt;0,RevisedCalcs!$AB$53*F899,"")</f>
        <v>0.2231188047828635</v>
      </c>
      <c r="AV899" s="268" t="str">
        <f>IF(AU899&lt;&gt;"","",SUMIFS(RevisedCalcs!$AF$6:$BN$6,RevisedCalcs!$AF$4:$BN$4,"&lt;="&amp;AT899)/10^3*VLOOKUP(AK899,RevisedCalcs!$AE$65:$AJ$72,6,FALSE))</f>
        <v/>
      </c>
      <c r="AW899" s="270" t="str">
        <f ca="1">IF(AU899="","",IF(AR899=1,-AU899*OFFSET(RevisedCalcs!$AD$79,0,MATCH(E898*24*60,RevisedCalcs!$AE$80:$AI$80,1)),""))</f>
        <v/>
      </c>
      <c r="AX899" s="268">
        <f t="shared" ca="1" si="323"/>
        <v>0.2231188047828635</v>
      </c>
    </row>
    <row r="900" spans="1:16353" x14ac:dyDescent="0.3">
      <c r="A900" s="189" t="s">
        <v>1111</v>
      </c>
      <c r="B900" s="190">
        <v>32</v>
      </c>
      <c r="C900" s="191" t="s">
        <v>291</v>
      </c>
      <c r="D900" s="192">
        <v>40565.767361111109</v>
      </c>
      <c r="E900" s="193">
        <v>1.3680555555555555E-2</v>
      </c>
      <c r="F900" s="116">
        <v>0</v>
      </c>
      <c r="G900" s="194">
        <v>7</v>
      </c>
      <c r="H900" s="195">
        <v>4.6701388884685002E-2</v>
      </c>
      <c r="I900" s="196" t="s">
        <v>1139</v>
      </c>
      <c r="J900" s="197">
        <v>67.25</v>
      </c>
      <c r="K900" s="198">
        <v>40565.767361111109</v>
      </c>
      <c r="L900" s="212">
        <v>114.8</v>
      </c>
      <c r="M900" s="101">
        <v>40565.786805555559</v>
      </c>
      <c r="N900" s="200">
        <v>-32.1</v>
      </c>
      <c r="O900" s="199">
        <v>114.8</v>
      </c>
      <c r="P900" s="201">
        <v>-32.1</v>
      </c>
      <c r="Q900" s="202">
        <v>1.1208333333333333</v>
      </c>
      <c r="R900" s="203">
        <v>114.8</v>
      </c>
      <c r="S900" s="204">
        <v>177.88685061405104</v>
      </c>
      <c r="T900" s="201">
        <v>174.2</v>
      </c>
      <c r="U900" s="105"/>
      <c r="V900" s="57">
        <v>146.9</v>
      </c>
      <c r="W900" s="57">
        <f t="shared" si="326"/>
        <v>30.986850614051036</v>
      </c>
      <c r="X900" s="86">
        <f t="shared" si="305"/>
        <v>79.616759999999999</v>
      </c>
      <c r="Y900" s="86" t="str">
        <f t="shared" si="306"/>
        <v/>
      </c>
      <c r="Z900" s="44">
        <f t="shared" si="307"/>
        <v>0</v>
      </c>
      <c r="AA900" s="44" t="str">
        <f t="shared" si="308"/>
        <v>o</v>
      </c>
      <c r="AB900" s="89">
        <f t="shared" si="327"/>
        <v>67.283240000000006</v>
      </c>
      <c r="AC900" s="89">
        <f t="shared" si="327"/>
        <v>8.392559999999996</v>
      </c>
      <c r="AD900" s="44">
        <f t="shared" si="309"/>
        <v>1</v>
      </c>
      <c r="AE900" s="44">
        <v>5.4</v>
      </c>
      <c r="AF900" s="87">
        <f t="shared" si="316"/>
        <v>0</v>
      </c>
      <c r="AG900" s="44">
        <f t="shared" si="317"/>
        <v>0</v>
      </c>
      <c r="AH900" s="90">
        <f t="shared" si="310"/>
        <v>145.78685061405105</v>
      </c>
      <c r="AI900" s="91">
        <f t="shared" si="318"/>
        <v>35.183240000000005</v>
      </c>
      <c r="AJ900" s="82">
        <f t="shared" si="311"/>
        <v>-23.707440000000005</v>
      </c>
      <c r="AK900" s="271">
        <f t="shared" si="319"/>
        <v>104</v>
      </c>
      <c r="AL900" s="271">
        <f>VLOOKUP(AK900,RevisedCalcs!$AE$65:$AJ$72,2,FALSE)</f>
        <v>75</v>
      </c>
      <c r="AM900" s="92" t="str">
        <f t="shared" si="312"/>
        <v>&lt;-20</v>
      </c>
      <c r="AN900" s="93">
        <f t="shared" si="313"/>
        <v>0</v>
      </c>
      <c r="AO900" s="93" t="str">
        <f t="shared" si="320"/>
        <v>o</v>
      </c>
      <c r="AP900" s="94" t="str">
        <f t="shared" si="314"/>
        <v/>
      </c>
      <c r="AQ900" s="224">
        <v>1</v>
      </c>
      <c r="AR900" s="214">
        <f t="shared" si="315"/>
        <v>0</v>
      </c>
      <c r="AS900" s="214">
        <f t="shared" si="321"/>
        <v>0</v>
      </c>
      <c r="AT900" s="282">
        <f t="shared" si="322"/>
        <v>19.7</v>
      </c>
      <c r="AU900" s="268" t="str">
        <f>IF(F900&gt;0,RevisedCalcs!$AB$53*F900,"")</f>
        <v/>
      </c>
      <c r="AV900" s="268">
        <f>IF(AU900&lt;&gt;"","",SUMIFS(RevisedCalcs!$AF$6:$BN$6,RevisedCalcs!$AF$4:$BN$4,"&lt;="&amp;AT900)/10^3*VLOOKUP(AK900,RevisedCalcs!$AE$65:$AJ$72,6,FALSE))</f>
        <v>0.40765859713001756</v>
      </c>
      <c r="AW900" s="270" t="str">
        <f ca="1">IF(AU900="","",IF(AR900=1,-AU900*OFFSET(RevisedCalcs!$AD$79,0,MATCH(E899*24*60,RevisedCalcs!$AE$80:$AI$80,1)),""))</f>
        <v/>
      </c>
      <c r="AX900" s="268">
        <f t="shared" ca="1" si="323"/>
        <v>0.40765859713001756</v>
      </c>
    </row>
    <row r="901" spans="1:16353" x14ac:dyDescent="0.3">
      <c r="A901" s="107" t="s">
        <v>1140</v>
      </c>
      <c r="B901" s="108">
        <v>2</v>
      </c>
      <c r="C901" s="109" t="s">
        <v>232</v>
      </c>
      <c r="D901" s="110">
        <v>40604.494444444441</v>
      </c>
      <c r="E901" s="111">
        <v>1.3796296296296298E-2</v>
      </c>
      <c r="F901" s="43">
        <v>0.7</v>
      </c>
      <c r="G901" s="41">
        <v>4</v>
      </c>
      <c r="H901" s="97">
        <v>8.4942129629780538E-2</v>
      </c>
      <c r="I901" s="98" t="s">
        <v>1141</v>
      </c>
      <c r="J901" s="99">
        <v>122.31666666666666</v>
      </c>
      <c r="K901" s="112">
        <v>40604.494444444441</v>
      </c>
      <c r="L901" s="114">
        <v>68</v>
      </c>
      <c r="M901" s="101">
        <v>40604.495138888888</v>
      </c>
      <c r="N901" s="102">
        <v>-9</v>
      </c>
      <c r="O901" s="46">
        <v>68</v>
      </c>
      <c r="P901" s="57">
        <v>-9</v>
      </c>
      <c r="Q901" s="50">
        <v>2.0386111111111109</v>
      </c>
      <c r="R901" s="103">
        <v>68</v>
      </c>
      <c r="S901" s="104">
        <v>93.043376362416311</v>
      </c>
      <c r="T901" s="57">
        <v>150.80000000000001</v>
      </c>
      <c r="U901" s="105"/>
      <c r="V901" s="57">
        <v>77</v>
      </c>
      <c r="W901" s="57">
        <f t="shared" si="326"/>
        <v>16.043376362416311</v>
      </c>
      <c r="X901" s="86">
        <f t="shared" si="305"/>
        <v>21.137400000000007</v>
      </c>
      <c r="Y901" s="86" t="str">
        <f t="shared" si="306"/>
        <v/>
      </c>
      <c r="Z901" s="44">
        <f t="shared" si="307"/>
        <v>0</v>
      </c>
      <c r="AA901" s="44" t="str">
        <f t="shared" si="308"/>
        <v>o</v>
      </c>
      <c r="AB901" s="89">
        <f t="shared" si="327"/>
        <v>55.862599999999993</v>
      </c>
      <c r="AC901" s="89">
        <f t="shared" si="327"/>
        <v>2.1647999999999996</v>
      </c>
      <c r="AD901" s="44">
        <f t="shared" si="309"/>
        <v>1</v>
      </c>
      <c r="AE901" s="44">
        <v>4</v>
      </c>
      <c r="AF901" s="87">
        <f t="shared" si="316"/>
        <v>0</v>
      </c>
      <c r="AG901" s="44">
        <f t="shared" si="317"/>
        <v>0</v>
      </c>
      <c r="AH901" s="90">
        <f t="shared" si="310"/>
        <v>84.043376362416311</v>
      </c>
      <c r="AI901" s="91">
        <f t="shared" si="318"/>
        <v>46.862599999999993</v>
      </c>
      <c r="AJ901" s="82">
        <f t="shared" si="311"/>
        <v>-6.8352000000000004</v>
      </c>
      <c r="AK901" s="271">
        <f t="shared" si="319"/>
        <v>106</v>
      </c>
      <c r="AL901" s="271">
        <f>VLOOKUP(AK901,RevisedCalcs!$AE$65:$AJ$72,2,FALSE)</f>
        <v>240</v>
      </c>
      <c r="AM901" s="92" t="str">
        <f t="shared" si="312"/>
        <v>-10 to 0</v>
      </c>
      <c r="AN901" s="93">
        <f t="shared" si="313"/>
        <v>0</v>
      </c>
      <c r="AO901" s="93" t="str">
        <f t="shared" si="320"/>
        <v>o</v>
      </c>
      <c r="AP901" s="94" t="str">
        <f t="shared" si="314"/>
        <v/>
      </c>
      <c r="AQ901" s="54">
        <v>0</v>
      </c>
      <c r="AR901" s="214">
        <f t="shared" si="315"/>
        <v>0</v>
      </c>
      <c r="AS901" s="214">
        <f t="shared" si="321"/>
        <v>0</v>
      </c>
      <c r="AT901" s="282">
        <f t="shared" si="322"/>
        <v>19.866666666666667</v>
      </c>
      <c r="AU901" s="268">
        <f>IF(F901&gt;0,RevisedCalcs!$AB$53*F901,"")</f>
        <v>9.7614477092502761E-2</v>
      </c>
      <c r="AV901" s="268" t="str">
        <f>IF(AU901&lt;&gt;"","",SUMIFS(RevisedCalcs!$AF$6:$BN$6,RevisedCalcs!$AF$4:$BN$4,"&lt;="&amp;AT901)/10^3*VLOOKUP(AK901,RevisedCalcs!$AE$65:$AJ$72,6,FALSE))</f>
        <v/>
      </c>
      <c r="AW901" s="270" t="str">
        <f ca="1">IF(AU901="","",IF(AR901=1,-AU901*OFFSET(RevisedCalcs!$AD$79,0,MATCH(E900*24*60,RevisedCalcs!$AE$80:$AI$80,1)),""))</f>
        <v/>
      </c>
      <c r="AX901" s="268">
        <f t="shared" ca="1" si="323"/>
        <v>9.7614477092502761E-2</v>
      </c>
    </row>
    <row r="902" spans="1:16353" x14ac:dyDescent="0.3">
      <c r="A902" s="107" t="s">
        <v>1140</v>
      </c>
      <c r="B902" s="108">
        <v>3</v>
      </c>
      <c r="C902" s="109" t="s">
        <v>234</v>
      </c>
      <c r="D902" s="110">
        <v>40604.652777777781</v>
      </c>
      <c r="E902" s="111">
        <v>3.784722222222222E-2</v>
      </c>
      <c r="F902" s="43">
        <v>8.5</v>
      </c>
      <c r="G902" s="41">
        <v>4</v>
      </c>
      <c r="H902" s="97">
        <v>0.14453703704202781</v>
      </c>
      <c r="I902" s="98" t="s">
        <v>1142</v>
      </c>
      <c r="J902" s="99">
        <v>208.13333333333333</v>
      </c>
      <c r="K902" s="112">
        <v>40604.652777777781</v>
      </c>
      <c r="L902" s="114">
        <v>55.4</v>
      </c>
      <c r="M902" s="101">
        <v>40604.661805555559</v>
      </c>
      <c r="N902" s="102">
        <v>7</v>
      </c>
      <c r="O902" s="46">
        <v>55.4</v>
      </c>
      <c r="P902" s="57">
        <v>7</v>
      </c>
      <c r="Q902" s="50">
        <v>3.4688888888888889</v>
      </c>
      <c r="R902" s="103">
        <v>55.4</v>
      </c>
      <c r="S902" s="104">
        <v>58.403718245693085</v>
      </c>
      <c r="T902" s="57">
        <v>183.2</v>
      </c>
      <c r="U902" s="105"/>
      <c r="V902" s="57">
        <v>48.4</v>
      </c>
      <c r="W902" s="57">
        <f t="shared" si="326"/>
        <v>10.003718245693086</v>
      </c>
      <c r="X902" s="86">
        <f t="shared" si="305"/>
        <v>0.44780000000000086</v>
      </c>
      <c r="Y902" s="86" t="str">
        <f t="shared" si="306"/>
        <v/>
      </c>
      <c r="Z902" s="44">
        <f t="shared" si="307"/>
        <v>1</v>
      </c>
      <c r="AA902" s="44" t="str">
        <f t="shared" si="308"/>
        <v>+</v>
      </c>
      <c r="AB902" s="89">
        <f t="shared" si="327"/>
        <v>47.952199999999998</v>
      </c>
      <c r="AC902" s="89">
        <f t="shared" si="327"/>
        <v>-2.1487999999999996</v>
      </c>
      <c r="AD902" s="44">
        <f t="shared" si="309"/>
        <v>1</v>
      </c>
      <c r="AE902" s="44">
        <v>4</v>
      </c>
      <c r="AF902" s="87">
        <f t="shared" si="316"/>
        <v>0</v>
      </c>
      <c r="AG902" s="44">
        <f t="shared" si="317"/>
        <v>0</v>
      </c>
      <c r="AH902" s="90">
        <f t="shared" si="310"/>
        <v>65.403718245693085</v>
      </c>
      <c r="AI902" s="91">
        <f t="shared" si="318"/>
        <v>54.952199999999998</v>
      </c>
      <c r="AJ902" s="82">
        <f t="shared" si="311"/>
        <v>4.8512000000000004</v>
      </c>
      <c r="AK902" s="271">
        <f t="shared" si="319"/>
        <v>106</v>
      </c>
      <c r="AL902" s="271">
        <f>VLOOKUP(AK902,RevisedCalcs!$AE$65:$AJ$72,2,FALSE)</f>
        <v>240</v>
      </c>
      <c r="AM902" s="92" t="str">
        <f t="shared" si="312"/>
        <v>0 to 10</v>
      </c>
      <c r="AN902" s="93">
        <f t="shared" si="313"/>
        <v>1</v>
      </c>
      <c r="AO902" s="93" t="str">
        <f t="shared" si="320"/>
        <v>+</v>
      </c>
      <c r="AP902" s="94" t="str">
        <f t="shared" si="314"/>
        <v/>
      </c>
      <c r="AQ902" s="54">
        <v>0</v>
      </c>
      <c r="AR902" s="214">
        <f t="shared" si="315"/>
        <v>0</v>
      </c>
      <c r="AS902" s="214">
        <f t="shared" si="321"/>
        <v>0</v>
      </c>
      <c r="AT902" s="282">
        <f t="shared" si="322"/>
        <v>54.499999999999993</v>
      </c>
      <c r="AU902" s="268">
        <f>IF(F902&gt;0,RevisedCalcs!$AB$53*F902,"")</f>
        <v>1.1853186504089623</v>
      </c>
      <c r="AV902" s="268" t="str">
        <f>IF(AU902&lt;&gt;"","",SUMIFS(RevisedCalcs!$AF$6:$BN$6,RevisedCalcs!$AF$4:$BN$4,"&lt;="&amp;AT902)/10^3*VLOOKUP(AK902,RevisedCalcs!$AE$65:$AJ$72,6,FALSE))</f>
        <v/>
      </c>
      <c r="AW902" s="270" t="str">
        <f ca="1">IF(AU902="","",IF(AR902=1,-AU902*OFFSET(RevisedCalcs!$AD$79,0,MATCH(E901*24*60,RevisedCalcs!$AE$80:$AI$80,1)),""))</f>
        <v/>
      </c>
      <c r="AX902" s="268">
        <f t="shared" ca="1" si="323"/>
        <v>1.1853186504089623</v>
      </c>
    </row>
    <row r="903" spans="1:16353" s="116" customFormat="1" x14ac:dyDescent="0.3">
      <c r="A903" s="107" t="s">
        <v>1140</v>
      </c>
      <c r="B903" s="108">
        <v>4</v>
      </c>
      <c r="C903" s="109" t="s">
        <v>236</v>
      </c>
      <c r="D903" s="110">
        <v>40604.761805555558</v>
      </c>
      <c r="E903" s="111">
        <v>1.4675925925925926E-2</v>
      </c>
      <c r="F903" s="43">
        <v>0.7</v>
      </c>
      <c r="G903" s="41">
        <v>4</v>
      </c>
      <c r="H903" s="97">
        <v>7.1180555554747116E-2</v>
      </c>
      <c r="I903" s="98" t="s">
        <v>1143</v>
      </c>
      <c r="J903" s="99">
        <v>102.5</v>
      </c>
      <c r="K903" s="112">
        <v>40604.761805555558</v>
      </c>
      <c r="L903" s="114">
        <v>100.4</v>
      </c>
      <c r="M903" s="101">
        <v>40604.745138888888</v>
      </c>
      <c r="N903" s="102">
        <v>-0.9</v>
      </c>
      <c r="O903" s="46">
        <v>100.4</v>
      </c>
      <c r="P903" s="57">
        <v>-0.9</v>
      </c>
      <c r="Q903" s="50">
        <v>1.7083333333333333</v>
      </c>
      <c r="R903" s="103">
        <v>100.4</v>
      </c>
      <c r="S903" s="104">
        <v>118.12454156860751</v>
      </c>
      <c r="T903" s="57">
        <v>170.6</v>
      </c>
      <c r="U903" s="105"/>
      <c r="V903" s="57">
        <v>101.30000000000001</v>
      </c>
      <c r="W903" s="57">
        <f t="shared" si="326"/>
        <v>16.824541568607501</v>
      </c>
      <c r="X903" s="86">
        <f t="shared" ref="X903:X963" si="328">ABS(AB903-V903)</f>
        <v>49.442040000000013</v>
      </c>
      <c r="Y903" s="86" t="str">
        <f t="shared" ref="Y903:Y963" si="329">IF(B903=2,"",IF(INT(D903)&lt;&gt;INT(D902),"Y",""))</f>
        <v/>
      </c>
      <c r="Z903" s="44">
        <f t="shared" ref="Z903:Z963" si="330">IF(X903&lt;W903,1,0)</f>
        <v>0</v>
      </c>
      <c r="AA903" s="44" t="str">
        <f t="shared" ref="AA903:AA963" si="331">IF($Z903=1,"+","o")</f>
        <v>o</v>
      </c>
      <c r="AB903" s="89">
        <f t="shared" si="327"/>
        <v>51.857959999999999</v>
      </c>
      <c r="AC903" s="89">
        <f t="shared" si="327"/>
        <v>-1.8959999999999977E-2</v>
      </c>
      <c r="AD903" s="44">
        <f t="shared" ref="AD903:AD963" si="332">IF(L903-N903&gt;$AD$5,1,0)</f>
        <v>1</v>
      </c>
      <c r="AE903" s="44">
        <v>4</v>
      </c>
      <c r="AF903" s="87">
        <f t="shared" si="316"/>
        <v>0</v>
      </c>
      <c r="AG903" s="44">
        <f t="shared" si="317"/>
        <v>0</v>
      </c>
      <c r="AH903" s="90">
        <f t="shared" ref="AH903:AH963" si="333">S903+P903</f>
        <v>117.22454156860751</v>
      </c>
      <c r="AI903" s="91">
        <f t="shared" si="318"/>
        <v>50.95796</v>
      </c>
      <c r="AJ903" s="82">
        <f t="shared" ref="AJ903:AJ963" si="334">AC903+P903</f>
        <v>-0.91896</v>
      </c>
      <c r="AK903" s="271">
        <f t="shared" si="319"/>
        <v>105</v>
      </c>
      <c r="AL903" s="271">
        <f>VLOOKUP(AK903,RevisedCalcs!$AE$65:$AJ$72,2,FALSE)</f>
        <v>105</v>
      </c>
      <c r="AM903" s="92" t="str">
        <f t="shared" ref="AM903:AM963" si="335">IF(P903&lt;-20,"&lt;-20",IF(P903&lt;-10,"-20 to -10",IF(P903&lt;0,"-10 to 0",IF(P903&lt;10,"0 to 10",IF(P903&lt;20,"10 to 20","&gt;=20")))))</f>
        <v>-10 to 0</v>
      </c>
      <c r="AN903" s="93">
        <f t="shared" ref="AN903:AN963" si="336">IF(OR(X903&lt;W903,AND(AF903=1,AG903=1)),1,0)</f>
        <v>0</v>
      </c>
      <c r="AO903" s="93" t="str">
        <f t="shared" si="320"/>
        <v>o</v>
      </c>
      <c r="AP903" s="94" t="str">
        <f t="shared" ref="AP903:AP963" si="337">IF(AN903&lt;&gt;Z903,"X","")</f>
        <v/>
      </c>
      <c r="AQ903" s="54">
        <v>0</v>
      </c>
      <c r="AR903" s="214">
        <f t="shared" ref="AR903:AR963" si="338">IF(AND(AQ902=1,J903&lt;=$AR$5),1,0)</f>
        <v>0</v>
      </c>
      <c r="AS903" s="214">
        <f t="shared" si="321"/>
        <v>0</v>
      </c>
      <c r="AT903" s="282">
        <f t="shared" si="322"/>
        <v>21.133333333333333</v>
      </c>
      <c r="AU903" s="268">
        <f>IF(F903&gt;0,RevisedCalcs!$AB$53*F903,"")</f>
        <v>9.7614477092502761E-2</v>
      </c>
      <c r="AV903" s="268" t="str">
        <f>IF(AU903&lt;&gt;"","",SUMIFS(RevisedCalcs!$AF$6:$BN$6,RevisedCalcs!$AF$4:$BN$4,"&lt;="&amp;AT903)/10^3*VLOOKUP(AK903,RevisedCalcs!$AE$65:$AJ$72,6,FALSE))</f>
        <v/>
      </c>
      <c r="AW903" s="270" t="str">
        <f ca="1">IF(AU903="","",IF(AR903=1,-AU903*OFFSET(RevisedCalcs!$AD$79,0,MATCH(E902*24*60,RevisedCalcs!$AE$80:$AI$80,1)),""))</f>
        <v/>
      </c>
      <c r="AX903" s="268">
        <f t="shared" ca="1" si="323"/>
        <v>9.7614477092502761E-2</v>
      </c>
      <c r="AY903" s="254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  <c r="CZ903" s="49"/>
      <c r="DA903" s="49"/>
      <c r="DB903" s="49"/>
      <c r="DC903" s="49"/>
      <c r="DD903" s="49"/>
      <c r="DE903" s="49"/>
      <c r="DF903" s="49"/>
      <c r="DG903" s="49"/>
      <c r="DH903" s="49"/>
      <c r="DI903" s="49"/>
      <c r="DJ903" s="49"/>
      <c r="DK903" s="49"/>
      <c r="DL903" s="49"/>
      <c r="DM903" s="49"/>
      <c r="DN903" s="49"/>
      <c r="DO903" s="49"/>
      <c r="DP903" s="49"/>
      <c r="DQ903" s="49"/>
      <c r="DR903" s="49"/>
      <c r="DS903" s="49"/>
      <c r="DT903" s="49"/>
      <c r="DU903" s="49"/>
      <c r="DV903" s="49"/>
      <c r="DW903" s="49"/>
      <c r="DX903" s="49"/>
      <c r="DY903" s="49"/>
      <c r="DZ903" s="49"/>
      <c r="EA903" s="49"/>
      <c r="EB903" s="49"/>
      <c r="EC903" s="49"/>
      <c r="ED903" s="49"/>
      <c r="EE903" s="49"/>
      <c r="EF903" s="49"/>
      <c r="EG903" s="49"/>
      <c r="EH903" s="49"/>
      <c r="EI903" s="49"/>
      <c r="EJ903" s="49"/>
      <c r="EK903" s="49"/>
      <c r="EL903" s="49"/>
      <c r="EM903" s="49"/>
      <c r="EN903" s="49"/>
      <c r="EO903" s="49"/>
      <c r="EP903" s="49"/>
      <c r="EQ903" s="49"/>
      <c r="ER903" s="49"/>
      <c r="ES903" s="49"/>
      <c r="ET903" s="49"/>
      <c r="EU903" s="49"/>
      <c r="EV903" s="49"/>
      <c r="EW903" s="49"/>
      <c r="EX903" s="49"/>
      <c r="EY903" s="49"/>
      <c r="EZ903" s="49"/>
      <c r="FA903" s="49"/>
      <c r="FB903" s="49"/>
      <c r="FC903" s="49"/>
      <c r="FD903" s="49"/>
      <c r="FE903" s="49"/>
      <c r="FF903" s="49"/>
      <c r="FG903" s="49"/>
      <c r="FH903" s="49"/>
      <c r="FI903" s="49"/>
      <c r="FJ903" s="49"/>
      <c r="FK903" s="49"/>
      <c r="FL903" s="49"/>
      <c r="FM903" s="49"/>
      <c r="FN903" s="49"/>
      <c r="FO903" s="49"/>
      <c r="FP903" s="49"/>
      <c r="FQ903" s="49"/>
      <c r="FR903" s="49"/>
      <c r="FS903" s="49"/>
      <c r="FT903" s="49"/>
      <c r="FU903" s="49"/>
      <c r="FV903" s="49"/>
      <c r="FW903" s="49"/>
      <c r="FX903" s="49"/>
      <c r="FY903" s="49"/>
      <c r="FZ903" s="49"/>
      <c r="GA903" s="49"/>
      <c r="GB903" s="49"/>
      <c r="GC903" s="49"/>
      <c r="GD903" s="49"/>
      <c r="GE903" s="49"/>
      <c r="GF903" s="49"/>
      <c r="GG903" s="49"/>
      <c r="GH903" s="49"/>
      <c r="GI903" s="49"/>
      <c r="GJ903" s="49"/>
      <c r="GK903" s="49"/>
      <c r="GL903" s="49"/>
      <c r="GM903" s="49"/>
      <c r="GN903" s="49"/>
      <c r="GO903" s="49"/>
      <c r="GP903" s="49"/>
      <c r="GQ903" s="49"/>
      <c r="GR903" s="49"/>
      <c r="GS903" s="49"/>
      <c r="GT903" s="49"/>
      <c r="GU903" s="49"/>
      <c r="GV903" s="49"/>
      <c r="GW903" s="49"/>
      <c r="GX903" s="49"/>
      <c r="GY903" s="49"/>
      <c r="GZ903" s="49"/>
      <c r="HA903" s="49"/>
      <c r="HB903" s="49"/>
      <c r="HC903" s="49"/>
      <c r="HD903" s="49"/>
      <c r="HE903" s="49"/>
      <c r="HF903" s="49"/>
      <c r="HG903" s="49"/>
      <c r="HH903" s="49"/>
      <c r="HI903" s="49"/>
      <c r="HJ903" s="49"/>
      <c r="HK903" s="49"/>
      <c r="HL903" s="49"/>
      <c r="HM903" s="49"/>
      <c r="HN903" s="49"/>
      <c r="HO903" s="49"/>
      <c r="HP903" s="49"/>
      <c r="HQ903" s="49"/>
      <c r="HR903" s="49"/>
      <c r="HS903" s="49"/>
      <c r="HT903" s="49"/>
      <c r="HU903" s="49"/>
      <c r="HV903" s="49"/>
      <c r="HW903" s="49"/>
      <c r="HX903" s="49"/>
      <c r="HY903" s="49"/>
      <c r="HZ903" s="49"/>
      <c r="IA903" s="49"/>
      <c r="IB903" s="49"/>
      <c r="IC903" s="49"/>
      <c r="ID903" s="49"/>
      <c r="IE903" s="49"/>
      <c r="IF903" s="49"/>
      <c r="IG903" s="49"/>
      <c r="IH903" s="49"/>
      <c r="II903" s="49"/>
      <c r="IJ903" s="49"/>
      <c r="IK903" s="49"/>
      <c r="IL903" s="49"/>
      <c r="IM903" s="49"/>
      <c r="IN903" s="49"/>
      <c r="IO903" s="49"/>
      <c r="IP903" s="49"/>
      <c r="IQ903" s="49"/>
      <c r="IR903" s="49"/>
      <c r="IS903" s="49"/>
      <c r="IT903" s="49"/>
      <c r="IU903" s="49"/>
      <c r="IV903" s="49"/>
      <c r="IW903" s="49"/>
      <c r="IX903" s="49"/>
      <c r="IY903" s="49"/>
      <c r="IZ903" s="49"/>
      <c r="JA903" s="49"/>
      <c r="JB903" s="49"/>
      <c r="JC903" s="49"/>
      <c r="JD903" s="49"/>
      <c r="JE903" s="49"/>
      <c r="JF903" s="49"/>
      <c r="JG903" s="49"/>
      <c r="JH903" s="49"/>
      <c r="JI903" s="49"/>
      <c r="JJ903" s="49"/>
      <c r="JK903" s="49"/>
      <c r="JL903" s="49"/>
      <c r="JM903" s="49"/>
      <c r="JN903" s="49"/>
      <c r="JO903" s="49"/>
      <c r="JP903" s="49"/>
      <c r="JQ903" s="49"/>
      <c r="JR903" s="49"/>
      <c r="JS903" s="49"/>
      <c r="JT903" s="49"/>
      <c r="JU903" s="49"/>
      <c r="JV903" s="49"/>
      <c r="JW903" s="49"/>
      <c r="JX903" s="49"/>
      <c r="JY903" s="49"/>
      <c r="JZ903" s="49"/>
      <c r="KA903" s="49"/>
      <c r="KB903" s="49"/>
      <c r="KC903" s="49"/>
      <c r="KD903" s="49"/>
      <c r="KE903" s="49"/>
      <c r="KF903" s="49"/>
      <c r="KG903" s="49"/>
      <c r="KH903" s="49"/>
      <c r="KI903" s="49"/>
      <c r="KJ903" s="49"/>
      <c r="KK903" s="49"/>
      <c r="KL903" s="49"/>
      <c r="KM903" s="49"/>
      <c r="KN903" s="49"/>
      <c r="KO903" s="49"/>
      <c r="KP903" s="49"/>
      <c r="KQ903" s="49"/>
      <c r="KR903" s="49"/>
      <c r="KS903" s="49"/>
      <c r="KT903" s="49"/>
      <c r="KU903" s="49"/>
      <c r="KV903" s="49"/>
      <c r="KW903" s="49"/>
      <c r="KX903" s="49"/>
      <c r="KY903" s="49"/>
      <c r="KZ903" s="49"/>
      <c r="LA903" s="49"/>
      <c r="LB903" s="49"/>
      <c r="LC903" s="49"/>
      <c r="LD903" s="49"/>
      <c r="LE903" s="49"/>
      <c r="LF903" s="49"/>
      <c r="LG903" s="49"/>
      <c r="LH903" s="49"/>
      <c r="LI903" s="49"/>
      <c r="LJ903" s="49"/>
      <c r="LK903" s="49"/>
      <c r="LL903" s="49"/>
      <c r="LM903" s="49"/>
      <c r="LN903" s="49"/>
      <c r="LO903" s="49"/>
      <c r="LP903" s="49"/>
      <c r="LQ903" s="49"/>
      <c r="LR903" s="49"/>
      <c r="LS903" s="49"/>
      <c r="LT903" s="49"/>
      <c r="LU903" s="49"/>
      <c r="LV903" s="49"/>
      <c r="LW903" s="49"/>
      <c r="LX903" s="49"/>
      <c r="LY903" s="49"/>
      <c r="LZ903" s="49"/>
      <c r="MA903" s="49"/>
      <c r="MB903" s="49"/>
      <c r="MC903" s="49"/>
      <c r="MD903" s="49"/>
      <c r="ME903" s="49"/>
      <c r="MF903" s="49"/>
      <c r="MG903" s="49"/>
      <c r="MH903" s="49"/>
      <c r="MI903" s="49"/>
      <c r="MJ903" s="49"/>
      <c r="MK903" s="49"/>
      <c r="ML903" s="49"/>
      <c r="MM903" s="49"/>
      <c r="MN903" s="49"/>
      <c r="MO903" s="49"/>
      <c r="MP903" s="49"/>
      <c r="MQ903" s="49"/>
      <c r="MR903" s="49"/>
      <c r="MS903" s="49"/>
      <c r="MT903" s="49"/>
      <c r="MU903" s="49"/>
      <c r="MV903" s="49"/>
      <c r="MW903" s="49"/>
      <c r="MX903" s="49"/>
      <c r="MY903" s="49"/>
      <c r="MZ903" s="49"/>
      <c r="NA903" s="49"/>
      <c r="NB903" s="49"/>
      <c r="NC903" s="49"/>
      <c r="ND903" s="49"/>
      <c r="NE903" s="49"/>
      <c r="NF903" s="49"/>
      <c r="NG903" s="49"/>
      <c r="NH903" s="49"/>
      <c r="NI903" s="49"/>
      <c r="NJ903" s="49"/>
      <c r="NK903" s="49"/>
      <c r="NL903" s="49"/>
      <c r="NM903" s="49"/>
      <c r="NN903" s="49"/>
      <c r="NO903" s="49"/>
      <c r="NP903" s="49"/>
      <c r="NQ903" s="49"/>
      <c r="NR903" s="49"/>
      <c r="NS903" s="49"/>
      <c r="NT903" s="49"/>
      <c r="NU903" s="49"/>
      <c r="NV903" s="49"/>
      <c r="NW903" s="49"/>
      <c r="NX903" s="49"/>
      <c r="NY903" s="49"/>
      <c r="NZ903" s="49"/>
      <c r="OA903" s="49"/>
      <c r="OB903" s="49"/>
      <c r="OC903" s="49"/>
      <c r="OD903" s="49"/>
      <c r="OE903" s="49"/>
      <c r="OF903" s="49"/>
      <c r="OG903" s="49"/>
      <c r="OH903" s="49"/>
      <c r="OI903" s="49"/>
      <c r="OJ903" s="49"/>
      <c r="OK903" s="49"/>
      <c r="OL903" s="49"/>
      <c r="OM903" s="49"/>
      <c r="ON903" s="49"/>
      <c r="OO903" s="49"/>
      <c r="OP903" s="49"/>
      <c r="OQ903" s="49"/>
      <c r="OR903" s="49"/>
      <c r="OS903" s="49"/>
      <c r="OT903" s="49"/>
      <c r="OU903" s="49"/>
      <c r="OV903" s="49"/>
      <c r="OW903" s="49"/>
      <c r="OX903" s="49"/>
      <c r="OY903" s="49"/>
      <c r="OZ903" s="49"/>
      <c r="PA903" s="49"/>
      <c r="PB903" s="49"/>
      <c r="PC903" s="49"/>
      <c r="PD903" s="49"/>
      <c r="PE903" s="49"/>
      <c r="PF903" s="49"/>
      <c r="PG903" s="49"/>
      <c r="PH903" s="49"/>
      <c r="PI903" s="49"/>
      <c r="PJ903" s="49"/>
      <c r="PK903" s="49"/>
      <c r="PL903" s="49"/>
      <c r="PM903" s="49"/>
      <c r="PN903" s="49"/>
      <c r="PO903" s="49"/>
      <c r="PP903" s="49"/>
      <c r="PQ903" s="49"/>
      <c r="PR903" s="49"/>
      <c r="PS903" s="49"/>
      <c r="PT903" s="49"/>
      <c r="PU903" s="49"/>
      <c r="PV903" s="49"/>
      <c r="PW903" s="49"/>
      <c r="PX903" s="49"/>
      <c r="PY903" s="49"/>
      <c r="PZ903" s="49"/>
      <c r="QA903" s="49"/>
      <c r="QB903" s="49"/>
      <c r="QC903" s="49"/>
      <c r="QD903" s="49"/>
      <c r="QE903" s="49"/>
      <c r="QF903" s="49"/>
      <c r="QG903" s="49"/>
      <c r="QH903" s="49"/>
      <c r="QI903" s="49"/>
      <c r="QJ903" s="49"/>
      <c r="QK903" s="49"/>
      <c r="QL903" s="49"/>
      <c r="QM903" s="49"/>
      <c r="QN903" s="49"/>
      <c r="QO903" s="49"/>
      <c r="QP903" s="49"/>
      <c r="QQ903" s="49"/>
      <c r="QR903" s="49"/>
      <c r="QS903" s="49"/>
      <c r="QT903" s="49"/>
      <c r="QU903" s="49"/>
      <c r="QV903" s="49"/>
      <c r="QW903" s="49"/>
      <c r="QX903" s="49"/>
      <c r="QY903" s="49"/>
      <c r="QZ903" s="49"/>
      <c r="RA903" s="49"/>
      <c r="RB903" s="49"/>
      <c r="RC903" s="49"/>
      <c r="RD903" s="49"/>
      <c r="RE903" s="49"/>
      <c r="RF903" s="49"/>
      <c r="RG903" s="49"/>
      <c r="RH903" s="49"/>
      <c r="RI903" s="49"/>
      <c r="RJ903" s="49"/>
      <c r="RK903" s="49"/>
      <c r="RL903" s="49"/>
      <c r="RM903" s="49"/>
      <c r="RN903" s="49"/>
      <c r="RO903" s="49"/>
      <c r="RP903" s="49"/>
      <c r="RQ903" s="49"/>
      <c r="RR903" s="49"/>
      <c r="RS903" s="49"/>
      <c r="RT903" s="49"/>
      <c r="RU903" s="49"/>
      <c r="RV903" s="49"/>
      <c r="RW903" s="49"/>
      <c r="RX903" s="49"/>
      <c r="RY903" s="49"/>
      <c r="RZ903" s="49"/>
      <c r="SA903" s="49"/>
      <c r="SB903" s="49"/>
      <c r="SC903" s="49"/>
      <c r="SD903" s="49"/>
      <c r="SE903" s="49"/>
      <c r="SF903" s="49"/>
      <c r="SG903" s="49"/>
      <c r="SH903" s="49"/>
      <c r="SI903" s="49"/>
      <c r="SJ903" s="49"/>
      <c r="SK903" s="49"/>
      <c r="SL903" s="49"/>
      <c r="SM903" s="49"/>
      <c r="SN903" s="49"/>
      <c r="SO903" s="49"/>
      <c r="SP903" s="49"/>
      <c r="SQ903" s="49"/>
      <c r="SR903" s="49"/>
      <c r="SS903" s="49"/>
      <c r="ST903" s="49"/>
      <c r="SU903" s="49"/>
      <c r="SV903" s="49"/>
      <c r="SW903" s="49"/>
      <c r="SX903" s="49"/>
      <c r="SY903" s="49"/>
      <c r="SZ903" s="49"/>
      <c r="TA903" s="49"/>
      <c r="TB903" s="49"/>
      <c r="TC903" s="49"/>
      <c r="TD903" s="49"/>
      <c r="TE903" s="49"/>
      <c r="TF903" s="49"/>
      <c r="TG903" s="49"/>
      <c r="TH903" s="49"/>
      <c r="TI903" s="49"/>
      <c r="TJ903" s="49"/>
      <c r="TK903" s="49"/>
      <c r="TL903" s="49"/>
      <c r="TM903" s="49"/>
      <c r="TN903" s="49"/>
      <c r="TO903" s="49"/>
      <c r="TP903" s="49"/>
      <c r="TQ903" s="49"/>
      <c r="TR903" s="49"/>
      <c r="TS903" s="49"/>
      <c r="TT903" s="49"/>
      <c r="TU903" s="49"/>
      <c r="TV903" s="49"/>
      <c r="TW903" s="49"/>
      <c r="TX903" s="49"/>
      <c r="TY903" s="49"/>
      <c r="TZ903" s="49"/>
      <c r="UA903" s="49"/>
      <c r="UB903" s="49"/>
      <c r="UC903" s="49"/>
      <c r="UD903" s="49"/>
      <c r="UE903" s="49"/>
      <c r="UF903" s="49"/>
      <c r="UG903" s="49"/>
      <c r="UH903" s="49"/>
      <c r="UI903" s="49"/>
      <c r="UJ903" s="49"/>
      <c r="UK903" s="49"/>
      <c r="UL903" s="49"/>
      <c r="UM903" s="49"/>
      <c r="UN903" s="49"/>
      <c r="UO903" s="49"/>
      <c r="UP903" s="49"/>
      <c r="UQ903" s="49"/>
      <c r="UR903" s="49"/>
      <c r="US903" s="49"/>
      <c r="UT903" s="49"/>
      <c r="UU903" s="49"/>
      <c r="UV903" s="49"/>
      <c r="UW903" s="49"/>
      <c r="UX903" s="49"/>
      <c r="UY903" s="49"/>
      <c r="UZ903" s="49"/>
      <c r="VA903" s="49"/>
      <c r="VB903" s="49"/>
      <c r="VC903" s="49"/>
      <c r="VD903" s="49"/>
      <c r="VE903" s="49"/>
      <c r="VF903" s="49"/>
      <c r="VG903" s="49"/>
      <c r="VH903" s="49"/>
      <c r="VI903" s="49"/>
      <c r="VJ903" s="49"/>
      <c r="VK903" s="49"/>
      <c r="VL903" s="49"/>
      <c r="VM903" s="49"/>
      <c r="VN903" s="49"/>
      <c r="VO903" s="49"/>
      <c r="VP903" s="49"/>
      <c r="VQ903" s="49"/>
      <c r="VR903" s="49"/>
      <c r="VS903" s="49"/>
      <c r="VT903" s="49"/>
      <c r="VU903" s="49"/>
      <c r="VV903" s="49"/>
      <c r="VW903" s="49"/>
      <c r="VX903" s="49"/>
      <c r="VY903" s="49"/>
      <c r="VZ903" s="49"/>
      <c r="WA903" s="49"/>
      <c r="WB903" s="49"/>
      <c r="WC903" s="49"/>
      <c r="WD903" s="49"/>
      <c r="WE903" s="49"/>
      <c r="WF903" s="49"/>
      <c r="WG903" s="49"/>
      <c r="WH903" s="49"/>
      <c r="WI903" s="49"/>
      <c r="WJ903" s="49"/>
      <c r="WK903" s="49"/>
      <c r="WL903" s="49"/>
      <c r="WM903" s="49"/>
      <c r="WN903" s="49"/>
      <c r="WO903" s="49"/>
      <c r="WP903" s="49"/>
      <c r="WQ903" s="49"/>
      <c r="WR903" s="49"/>
      <c r="WS903" s="49"/>
      <c r="WT903" s="49"/>
      <c r="WU903" s="49"/>
      <c r="WV903" s="49"/>
      <c r="WW903" s="49"/>
      <c r="WX903" s="49"/>
      <c r="WY903" s="49"/>
      <c r="WZ903" s="49"/>
      <c r="XA903" s="49"/>
      <c r="XB903" s="49"/>
      <c r="XC903" s="49"/>
      <c r="XD903" s="49"/>
      <c r="XE903" s="49"/>
      <c r="XF903" s="49"/>
      <c r="XG903" s="49"/>
      <c r="XH903" s="49"/>
      <c r="XI903" s="49"/>
      <c r="XJ903" s="49"/>
      <c r="XK903" s="49"/>
      <c r="XL903" s="49"/>
      <c r="XM903" s="49"/>
      <c r="XN903" s="49"/>
      <c r="XO903" s="49"/>
      <c r="XP903" s="49"/>
      <c r="XQ903" s="49"/>
      <c r="XR903" s="49"/>
      <c r="XS903" s="49"/>
      <c r="XT903" s="49"/>
      <c r="XU903" s="49"/>
      <c r="XV903" s="49"/>
      <c r="XW903" s="49"/>
      <c r="XX903" s="49"/>
      <c r="XY903" s="49"/>
      <c r="XZ903" s="49"/>
      <c r="YA903" s="49"/>
      <c r="YB903" s="49"/>
      <c r="YC903" s="49"/>
      <c r="YD903" s="49"/>
      <c r="YE903" s="49"/>
      <c r="YF903" s="49"/>
      <c r="YG903" s="49"/>
      <c r="YH903" s="49"/>
      <c r="YI903" s="49"/>
      <c r="YJ903" s="49"/>
      <c r="YK903" s="49"/>
      <c r="YL903" s="49"/>
      <c r="YM903" s="49"/>
      <c r="YN903" s="49"/>
      <c r="YO903" s="49"/>
      <c r="YP903" s="49"/>
      <c r="YQ903" s="49"/>
      <c r="YR903" s="49"/>
      <c r="YS903" s="49"/>
      <c r="YT903" s="49"/>
      <c r="YU903" s="49"/>
      <c r="YV903" s="49"/>
      <c r="YW903" s="49"/>
      <c r="YX903" s="49"/>
      <c r="YY903" s="49"/>
      <c r="YZ903" s="49"/>
      <c r="ZA903" s="49"/>
      <c r="ZB903" s="49"/>
      <c r="ZC903" s="49"/>
      <c r="ZD903" s="49"/>
      <c r="ZE903" s="49"/>
      <c r="ZF903" s="49"/>
      <c r="ZG903" s="49"/>
      <c r="ZH903" s="49"/>
      <c r="ZI903" s="49"/>
      <c r="ZJ903" s="49"/>
      <c r="ZK903" s="49"/>
      <c r="ZL903" s="49"/>
      <c r="ZM903" s="49"/>
      <c r="ZN903" s="49"/>
      <c r="ZO903" s="49"/>
      <c r="ZP903" s="49"/>
      <c r="ZQ903" s="49"/>
      <c r="ZR903" s="49"/>
      <c r="ZS903" s="49"/>
      <c r="ZT903" s="49"/>
      <c r="ZU903" s="49"/>
      <c r="ZV903" s="49"/>
      <c r="ZW903" s="49"/>
      <c r="ZX903" s="49"/>
      <c r="ZY903" s="49"/>
      <c r="ZZ903" s="49"/>
      <c r="AAA903" s="49"/>
      <c r="AAB903" s="49"/>
      <c r="AAC903" s="49"/>
      <c r="AAD903" s="49"/>
      <c r="AAE903" s="49"/>
      <c r="AAF903" s="49"/>
      <c r="AAG903" s="49"/>
      <c r="AAH903" s="49"/>
      <c r="AAI903" s="49"/>
      <c r="AAJ903" s="49"/>
      <c r="AAK903" s="49"/>
      <c r="AAL903" s="49"/>
      <c r="AAM903" s="49"/>
      <c r="AAN903" s="49"/>
      <c r="AAO903" s="49"/>
      <c r="AAP903" s="49"/>
      <c r="AAQ903" s="49"/>
      <c r="AAR903" s="49"/>
      <c r="AAS903" s="49"/>
      <c r="AAT903" s="49"/>
      <c r="AAU903" s="49"/>
      <c r="AAV903" s="49"/>
      <c r="AAW903" s="49"/>
      <c r="AAX903" s="49"/>
      <c r="AAY903" s="49"/>
      <c r="AAZ903" s="49"/>
      <c r="ABA903" s="49"/>
      <c r="ABB903" s="49"/>
      <c r="ABC903" s="49"/>
      <c r="ABD903" s="49"/>
      <c r="ABE903" s="49"/>
      <c r="ABF903" s="49"/>
      <c r="ABG903" s="49"/>
      <c r="ABH903" s="49"/>
      <c r="ABI903" s="49"/>
      <c r="ABJ903" s="49"/>
      <c r="ABK903" s="49"/>
      <c r="ABL903" s="49"/>
      <c r="ABM903" s="49"/>
      <c r="ABN903" s="49"/>
      <c r="ABO903" s="49"/>
      <c r="ABP903" s="49"/>
      <c r="ABQ903" s="49"/>
      <c r="ABR903" s="49"/>
      <c r="ABS903" s="49"/>
      <c r="ABT903" s="49"/>
      <c r="ABU903" s="49"/>
      <c r="ABV903" s="49"/>
      <c r="ABW903" s="49"/>
      <c r="ABX903" s="49"/>
      <c r="ABY903" s="49"/>
      <c r="ABZ903" s="49"/>
      <c r="ACA903" s="49"/>
      <c r="ACB903" s="49"/>
      <c r="ACC903" s="49"/>
      <c r="ACD903" s="49"/>
      <c r="ACE903" s="49"/>
      <c r="ACF903" s="49"/>
      <c r="ACG903" s="49"/>
      <c r="ACH903" s="49"/>
      <c r="ACI903" s="49"/>
      <c r="ACJ903" s="49"/>
      <c r="ACK903" s="49"/>
      <c r="ACL903" s="49"/>
      <c r="ACM903" s="49"/>
      <c r="ACN903" s="49"/>
      <c r="ACO903" s="49"/>
      <c r="ACP903" s="49"/>
      <c r="ACQ903" s="49"/>
      <c r="ACR903" s="49"/>
      <c r="ACS903" s="49"/>
      <c r="ACT903" s="49"/>
      <c r="ACU903" s="49"/>
      <c r="ACV903" s="49"/>
      <c r="ACW903" s="49"/>
      <c r="ACX903" s="49"/>
      <c r="ACY903" s="49"/>
      <c r="ACZ903" s="49"/>
      <c r="ADA903" s="49"/>
      <c r="ADB903" s="49"/>
      <c r="ADC903" s="49"/>
      <c r="ADD903" s="49"/>
      <c r="ADE903" s="49"/>
      <c r="ADF903" s="49"/>
      <c r="ADG903" s="49"/>
      <c r="ADH903" s="49"/>
      <c r="ADI903" s="49"/>
      <c r="ADJ903" s="49"/>
      <c r="ADK903" s="49"/>
      <c r="ADL903" s="49"/>
      <c r="ADM903" s="49"/>
      <c r="ADN903" s="49"/>
      <c r="ADO903" s="49"/>
      <c r="ADP903" s="49"/>
      <c r="ADQ903" s="49"/>
      <c r="ADR903" s="49"/>
      <c r="ADS903" s="49"/>
      <c r="ADT903" s="49"/>
      <c r="ADU903" s="49"/>
      <c r="ADV903" s="49"/>
      <c r="ADW903" s="49"/>
      <c r="ADX903" s="49"/>
      <c r="ADY903" s="49"/>
      <c r="ADZ903" s="49"/>
      <c r="AEA903" s="49"/>
      <c r="AEB903" s="49"/>
      <c r="AEC903" s="49"/>
      <c r="AED903" s="49"/>
      <c r="AEE903" s="49"/>
      <c r="AEF903" s="49"/>
      <c r="AEG903" s="49"/>
      <c r="AEH903" s="49"/>
      <c r="AEI903" s="49"/>
      <c r="AEJ903" s="49"/>
      <c r="AEK903" s="49"/>
      <c r="AEL903" s="49"/>
      <c r="AEM903" s="49"/>
      <c r="AEN903" s="49"/>
      <c r="AEO903" s="49"/>
      <c r="AEP903" s="49"/>
      <c r="AEQ903" s="49"/>
      <c r="AER903" s="49"/>
      <c r="AES903" s="49"/>
      <c r="AET903" s="49"/>
      <c r="AEU903" s="49"/>
      <c r="AEV903" s="49"/>
      <c r="AEW903" s="49"/>
      <c r="AEX903" s="49"/>
      <c r="AEY903" s="49"/>
      <c r="AEZ903" s="49"/>
      <c r="AFA903" s="49"/>
      <c r="AFB903" s="49"/>
      <c r="AFC903" s="49"/>
      <c r="AFD903" s="49"/>
      <c r="AFE903" s="49"/>
      <c r="AFF903" s="49"/>
      <c r="AFG903" s="49"/>
      <c r="AFH903" s="49"/>
      <c r="AFI903" s="49"/>
      <c r="AFJ903" s="49"/>
      <c r="AFK903" s="49"/>
      <c r="AFL903" s="49"/>
      <c r="AFM903" s="49"/>
      <c r="AFN903" s="49"/>
      <c r="AFO903" s="49"/>
      <c r="AFP903" s="49"/>
      <c r="AFQ903" s="49"/>
      <c r="AFR903" s="49"/>
      <c r="AFS903" s="49"/>
      <c r="AFT903" s="49"/>
      <c r="AFU903" s="49"/>
      <c r="AFV903" s="49"/>
      <c r="AFW903" s="49"/>
      <c r="AFX903" s="49"/>
      <c r="AFY903" s="49"/>
      <c r="AFZ903" s="49"/>
      <c r="AGA903" s="49"/>
      <c r="AGB903" s="49"/>
      <c r="AGC903" s="49"/>
      <c r="AGD903" s="49"/>
      <c r="AGE903" s="49"/>
      <c r="AGF903" s="49"/>
      <c r="AGG903" s="49"/>
      <c r="AGH903" s="49"/>
      <c r="AGI903" s="49"/>
      <c r="AGJ903" s="49"/>
      <c r="AGK903" s="49"/>
      <c r="AGL903" s="49"/>
      <c r="AGM903" s="49"/>
      <c r="AGN903" s="49"/>
      <c r="AGO903" s="49"/>
      <c r="AGP903" s="49"/>
      <c r="AGQ903" s="49"/>
      <c r="AGR903" s="49"/>
      <c r="AGS903" s="49"/>
      <c r="AGT903" s="49"/>
      <c r="AGU903" s="49"/>
      <c r="AGV903" s="49"/>
      <c r="AGW903" s="49"/>
      <c r="AGX903" s="49"/>
      <c r="AGY903" s="49"/>
      <c r="AGZ903" s="49"/>
      <c r="AHA903" s="49"/>
      <c r="AHB903" s="49"/>
      <c r="AHC903" s="49"/>
      <c r="AHD903" s="49"/>
      <c r="AHE903" s="49"/>
      <c r="AHF903" s="49"/>
      <c r="AHG903" s="49"/>
      <c r="AHH903" s="49"/>
      <c r="AHI903" s="49"/>
      <c r="AHJ903" s="49"/>
      <c r="AHK903" s="49"/>
      <c r="AHL903" s="49"/>
      <c r="AHM903" s="49"/>
      <c r="AHN903" s="49"/>
      <c r="AHO903" s="49"/>
      <c r="AHP903" s="49"/>
      <c r="AHQ903" s="49"/>
      <c r="AHR903" s="49"/>
      <c r="AHS903" s="49"/>
      <c r="AHT903" s="49"/>
      <c r="AHU903" s="49"/>
      <c r="AHV903" s="49"/>
      <c r="AHW903" s="49"/>
      <c r="AHX903" s="49"/>
      <c r="AHY903" s="49"/>
      <c r="AHZ903" s="49"/>
      <c r="AIA903" s="49"/>
      <c r="AIB903" s="49"/>
      <c r="AIC903" s="49"/>
      <c r="AID903" s="49"/>
      <c r="AIE903" s="49"/>
      <c r="AIF903" s="49"/>
      <c r="AIG903" s="49"/>
      <c r="AIH903" s="49"/>
      <c r="AII903" s="49"/>
      <c r="AIJ903" s="49"/>
      <c r="AIK903" s="49"/>
      <c r="AIL903" s="49"/>
      <c r="AIM903" s="49"/>
      <c r="AIN903" s="49"/>
      <c r="AIO903" s="49"/>
      <c r="AIP903" s="49"/>
      <c r="AIQ903" s="49"/>
      <c r="AIR903" s="49"/>
      <c r="AIS903" s="49"/>
      <c r="AIT903" s="49"/>
      <c r="AIU903" s="49"/>
      <c r="AIV903" s="49"/>
      <c r="AIW903" s="49"/>
      <c r="AIX903" s="49"/>
      <c r="AIY903" s="49"/>
      <c r="AIZ903" s="49"/>
      <c r="AJA903" s="49"/>
      <c r="AJB903" s="49"/>
      <c r="AJC903" s="49"/>
      <c r="AJD903" s="49"/>
      <c r="AJE903" s="49"/>
      <c r="AJF903" s="49"/>
      <c r="AJG903" s="49"/>
      <c r="AJH903" s="49"/>
      <c r="AJI903" s="49"/>
      <c r="AJJ903" s="49"/>
      <c r="AJK903" s="49"/>
      <c r="AJL903" s="49"/>
      <c r="AJM903" s="49"/>
      <c r="AJN903" s="49"/>
      <c r="AJO903" s="49"/>
      <c r="AJP903" s="49"/>
      <c r="AJQ903" s="49"/>
      <c r="AJR903" s="49"/>
      <c r="AJS903" s="49"/>
      <c r="AJT903" s="49"/>
      <c r="AJU903" s="49"/>
      <c r="AJV903" s="49"/>
      <c r="AJW903" s="49"/>
      <c r="AJX903" s="49"/>
      <c r="AJY903" s="49"/>
      <c r="AJZ903" s="49"/>
      <c r="AKA903" s="49"/>
      <c r="AKB903" s="49"/>
      <c r="AKC903" s="49"/>
      <c r="AKD903" s="49"/>
      <c r="AKE903" s="49"/>
      <c r="AKF903" s="49"/>
      <c r="AKG903" s="49"/>
      <c r="AKH903" s="49"/>
      <c r="AKI903" s="49"/>
      <c r="AKJ903" s="49"/>
      <c r="AKK903" s="49"/>
      <c r="AKL903" s="49"/>
      <c r="AKM903" s="49"/>
      <c r="AKN903" s="49"/>
      <c r="AKO903" s="49"/>
      <c r="AKP903" s="49"/>
      <c r="AKQ903" s="49"/>
      <c r="AKR903" s="49"/>
      <c r="AKS903" s="49"/>
      <c r="AKT903" s="49"/>
      <c r="AKU903" s="49"/>
      <c r="AKV903" s="49"/>
      <c r="AKW903" s="49"/>
      <c r="AKX903" s="49"/>
      <c r="AKY903" s="49"/>
      <c r="AKZ903" s="49"/>
      <c r="ALA903" s="49"/>
      <c r="ALB903" s="49"/>
      <c r="ALC903" s="49"/>
      <c r="ALD903" s="49"/>
      <c r="ALE903" s="49"/>
      <c r="ALF903" s="49"/>
      <c r="ALG903" s="49"/>
      <c r="ALH903" s="49"/>
      <c r="ALI903" s="49"/>
      <c r="ALJ903" s="49"/>
      <c r="ALK903" s="49"/>
      <c r="ALL903" s="49"/>
      <c r="ALM903" s="49"/>
      <c r="ALN903" s="49"/>
      <c r="ALO903" s="49"/>
      <c r="ALP903" s="49"/>
      <c r="ALQ903" s="49"/>
      <c r="ALR903" s="49"/>
      <c r="ALS903" s="49"/>
      <c r="ALT903" s="49"/>
      <c r="ALU903" s="49"/>
      <c r="ALV903" s="49"/>
      <c r="ALW903" s="49"/>
      <c r="ALX903" s="49"/>
      <c r="ALY903" s="49"/>
      <c r="ALZ903" s="49"/>
      <c r="AMA903" s="49"/>
      <c r="AMB903" s="49"/>
      <c r="AMC903" s="49"/>
      <c r="AMD903" s="49"/>
      <c r="AME903" s="49"/>
      <c r="AMF903" s="49"/>
      <c r="AMG903" s="49"/>
      <c r="AMH903" s="49"/>
      <c r="AMI903" s="49"/>
      <c r="AMJ903" s="49"/>
      <c r="AMK903" s="49"/>
      <c r="AML903" s="49"/>
      <c r="AMM903" s="49"/>
      <c r="AMN903" s="49"/>
      <c r="AMO903" s="49"/>
      <c r="AMP903" s="49"/>
      <c r="AMQ903" s="49"/>
      <c r="AMR903" s="49"/>
      <c r="AMS903" s="49"/>
      <c r="AMT903" s="49"/>
      <c r="AMU903" s="49"/>
      <c r="AMV903" s="49"/>
      <c r="AMW903" s="49"/>
      <c r="AMX903" s="49"/>
      <c r="AMY903" s="49"/>
      <c r="AMZ903" s="49"/>
      <c r="ANA903" s="49"/>
      <c r="ANB903" s="49"/>
      <c r="ANC903" s="49"/>
      <c r="AND903" s="49"/>
      <c r="ANE903" s="49"/>
      <c r="ANF903" s="49"/>
      <c r="ANG903" s="49"/>
      <c r="ANH903" s="49"/>
      <c r="ANI903" s="49"/>
      <c r="ANJ903" s="49"/>
      <c r="ANK903" s="49"/>
      <c r="ANL903" s="49"/>
      <c r="ANM903" s="49"/>
      <c r="ANN903" s="49"/>
      <c r="ANO903" s="49"/>
      <c r="ANP903" s="49"/>
      <c r="ANQ903" s="49"/>
      <c r="ANR903" s="49"/>
      <c r="ANS903" s="49"/>
      <c r="ANT903" s="49"/>
      <c r="ANU903" s="49"/>
      <c r="ANV903" s="49"/>
      <c r="ANW903" s="49"/>
      <c r="ANX903" s="49"/>
      <c r="ANY903" s="49"/>
      <c r="ANZ903" s="49"/>
      <c r="AOA903" s="49"/>
      <c r="AOB903" s="49"/>
      <c r="AOC903" s="49"/>
      <c r="AOD903" s="49"/>
      <c r="AOE903" s="49"/>
      <c r="AOF903" s="49"/>
      <c r="AOG903" s="49"/>
      <c r="AOH903" s="49"/>
      <c r="AOI903" s="49"/>
      <c r="AOJ903" s="49"/>
      <c r="AOK903" s="49"/>
      <c r="AOL903" s="49"/>
      <c r="AOM903" s="49"/>
      <c r="AON903" s="49"/>
      <c r="AOO903" s="49"/>
      <c r="AOP903" s="49"/>
      <c r="AOQ903" s="49"/>
      <c r="AOR903" s="49"/>
      <c r="AOS903" s="49"/>
      <c r="AOT903" s="49"/>
      <c r="AOU903" s="49"/>
      <c r="AOV903" s="49"/>
      <c r="AOW903" s="49"/>
      <c r="AOX903" s="49"/>
      <c r="AOY903" s="49"/>
      <c r="AOZ903" s="49"/>
      <c r="APA903" s="49"/>
      <c r="APB903" s="49"/>
      <c r="APC903" s="49"/>
      <c r="APD903" s="49"/>
      <c r="APE903" s="49"/>
      <c r="APF903" s="49"/>
      <c r="APG903" s="49"/>
      <c r="APH903" s="49"/>
      <c r="API903" s="49"/>
      <c r="APJ903" s="49"/>
      <c r="APK903" s="49"/>
      <c r="APL903" s="49"/>
      <c r="APM903" s="49"/>
      <c r="APN903" s="49"/>
      <c r="APO903" s="49"/>
      <c r="APP903" s="49"/>
      <c r="APQ903" s="49"/>
      <c r="APR903" s="49"/>
      <c r="APS903" s="49"/>
      <c r="APT903" s="49"/>
      <c r="APU903" s="49"/>
      <c r="APV903" s="49"/>
      <c r="APW903" s="49"/>
      <c r="APX903" s="49"/>
      <c r="APY903" s="49"/>
      <c r="APZ903" s="49"/>
      <c r="AQA903" s="49"/>
      <c r="AQB903" s="49"/>
      <c r="AQC903" s="49"/>
      <c r="AQD903" s="49"/>
      <c r="AQE903" s="49"/>
      <c r="AQF903" s="49"/>
      <c r="AQG903" s="49"/>
      <c r="AQH903" s="49"/>
      <c r="AQI903" s="49"/>
      <c r="AQJ903" s="49"/>
      <c r="AQK903" s="49"/>
      <c r="AQL903" s="49"/>
      <c r="AQM903" s="49"/>
      <c r="AQN903" s="49"/>
      <c r="AQO903" s="49"/>
      <c r="AQP903" s="49"/>
      <c r="AQQ903" s="49"/>
      <c r="AQR903" s="49"/>
      <c r="AQS903" s="49"/>
      <c r="AQT903" s="49"/>
      <c r="AQU903" s="49"/>
      <c r="AQV903" s="49"/>
      <c r="AQW903" s="49"/>
      <c r="AQX903" s="49"/>
      <c r="AQY903" s="49"/>
      <c r="AQZ903" s="49"/>
      <c r="ARA903" s="49"/>
      <c r="ARB903" s="49"/>
      <c r="ARC903" s="49"/>
      <c r="ARD903" s="49"/>
      <c r="ARE903" s="49"/>
      <c r="ARF903" s="49"/>
      <c r="ARG903" s="49"/>
      <c r="ARH903" s="49"/>
      <c r="ARI903" s="49"/>
      <c r="ARJ903" s="49"/>
      <c r="ARK903" s="49"/>
      <c r="ARL903" s="49"/>
      <c r="ARM903" s="49"/>
      <c r="ARN903" s="49"/>
      <c r="ARO903" s="49"/>
      <c r="ARP903" s="49"/>
      <c r="ARQ903" s="49"/>
      <c r="ARR903" s="49"/>
      <c r="ARS903" s="49"/>
      <c r="ART903" s="49"/>
      <c r="ARU903" s="49"/>
      <c r="ARV903" s="49"/>
      <c r="ARW903" s="49"/>
      <c r="ARX903" s="49"/>
      <c r="ARY903" s="49"/>
      <c r="ARZ903" s="49"/>
      <c r="ASA903" s="49"/>
      <c r="ASB903" s="49"/>
      <c r="ASC903" s="49"/>
      <c r="ASD903" s="49"/>
      <c r="ASE903" s="49"/>
      <c r="ASF903" s="49"/>
      <c r="ASG903" s="49"/>
      <c r="ASH903" s="49"/>
      <c r="ASI903" s="49"/>
      <c r="ASJ903" s="49"/>
      <c r="ASK903" s="49"/>
      <c r="ASL903" s="49"/>
      <c r="ASM903" s="49"/>
      <c r="ASN903" s="49"/>
      <c r="ASO903" s="49"/>
      <c r="ASP903" s="49"/>
      <c r="ASQ903" s="49"/>
      <c r="ASR903" s="49"/>
      <c r="ASS903" s="49"/>
      <c r="AST903" s="49"/>
      <c r="ASU903" s="49"/>
      <c r="ASV903" s="49"/>
      <c r="ASW903" s="49"/>
      <c r="ASX903" s="49"/>
      <c r="ASY903" s="49"/>
      <c r="ASZ903" s="49"/>
      <c r="ATA903" s="49"/>
      <c r="ATB903" s="49"/>
      <c r="ATC903" s="49"/>
      <c r="ATD903" s="49"/>
      <c r="ATE903" s="49"/>
      <c r="ATF903" s="49"/>
      <c r="ATG903" s="49"/>
      <c r="ATH903" s="49"/>
      <c r="ATI903" s="49"/>
      <c r="ATJ903" s="49"/>
      <c r="ATK903" s="49"/>
      <c r="ATL903" s="49"/>
      <c r="ATM903" s="49"/>
      <c r="ATN903" s="49"/>
      <c r="ATO903" s="49"/>
      <c r="ATP903" s="49"/>
      <c r="ATQ903" s="49"/>
      <c r="ATR903" s="49"/>
      <c r="ATS903" s="49"/>
      <c r="ATT903" s="49"/>
      <c r="ATU903" s="49"/>
      <c r="ATV903" s="49"/>
      <c r="ATW903" s="49"/>
      <c r="ATX903" s="49"/>
      <c r="ATY903" s="49"/>
      <c r="ATZ903" s="49"/>
      <c r="AUA903" s="49"/>
      <c r="AUB903" s="49"/>
      <c r="AUC903" s="49"/>
      <c r="AUD903" s="49"/>
      <c r="AUE903" s="49"/>
      <c r="AUF903" s="49"/>
      <c r="AUG903" s="49"/>
      <c r="AUH903" s="49"/>
      <c r="AUI903" s="49"/>
      <c r="AUJ903" s="49"/>
      <c r="AUK903" s="49"/>
      <c r="AUL903" s="49"/>
      <c r="AUM903" s="49"/>
      <c r="AUN903" s="49"/>
      <c r="AUO903" s="49"/>
      <c r="AUP903" s="49"/>
      <c r="AUQ903" s="49"/>
      <c r="AUR903" s="49"/>
      <c r="AUS903" s="49"/>
      <c r="AUT903" s="49"/>
      <c r="AUU903" s="49"/>
      <c r="AUV903" s="49"/>
      <c r="AUW903" s="49"/>
      <c r="AUX903" s="49"/>
      <c r="AUY903" s="49"/>
      <c r="AUZ903" s="49"/>
      <c r="AVA903" s="49"/>
      <c r="AVB903" s="49"/>
      <c r="AVC903" s="49"/>
      <c r="AVD903" s="49"/>
      <c r="AVE903" s="49"/>
      <c r="AVF903" s="49"/>
      <c r="AVG903" s="49"/>
      <c r="AVH903" s="49"/>
      <c r="AVI903" s="49"/>
      <c r="AVJ903" s="49"/>
      <c r="AVK903" s="49"/>
      <c r="AVL903" s="49"/>
      <c r="AVM903" s="49"/>
      <c r="AVN903" s="49"/>
      <c r="AVO903" s="49"/>
      <c r="AVP903" s="49"/>
      <c r="AVQ903" s="49"/>
      <c r="AVR903" s="49"/>
      <c r="AVS903" s="49"/>
      <c r="AVT903" s="49"/>
      <c r="AVU903" s="49"/>
      <c r="AVV903" s="49"/>
      <c r="AVW903" s="49"/>
      <c r="AVX903" s="49"/>
      <c r="AVY903" s="49"/>
      <c r="AVZ903" s="49"/>
      <c r="AWA903" s="49"/>
      <c r="AWB903" s="49"/>
      <c r="AWC903" s="49"/>
      <c r="AWD903" s="49"/>
      <c r="AWE903" s="49"/>
      <c r="AWF903" s="49"/>
      <c r="AWG903" s="49"/>
      <c r="AWH903" s="49"/>
      <c r="AWI903" s="49"/>
      <c r="AWJ903" s="49"/>
      <c r="AWK903" s="49"/>
      <c r="AWL903" s="49"/>
      <c r="AWM903" s="49"/>
      <c r="AWN903" s="49"/>
      <c r="AWO903" s="49"/>
      <c r="AWP903" s="49"/>
      <c r="AWQ903" s="49"/>
      <c r="AWR903" s="49"/>
      <c r="AWS903" s="49"/>
      <c r="AWT903" s="49"/>
      <c r="AWU903" s="49"/>
      <c r="AWV903" s="49"/>
      <c r="AWW903" s="49"/>
      <c r="AWX903" s="49"/>
      <c r="AWY903" s="49"/>
      <c r="AWZ903" s="49"/>
      <c r="AXA903" s="49"/>
      <c r="AXB903" s="49"/>
      <c r="AXC903" s="49"/>
      <c r="AXD903" s="49"/>
      <c r="AXE903" s="49"/>
      <c r="AXF903" s="49"/>
      <c r="AXG903" s="49"/>
      <c r="AXH903" s="49"/>
      <c r="AXI903" s="49"/>
      <c r="AXJ903" s="49"/>
      <c r="AXK903" s="49"/>
      <c r="AXL903" s="49"/>
      <c r="AXM903" s="49"/>
      <c r="AXN903" s="49"/>
      <c r="AXO903" s="49"/>
      <c r="AXP903" s="49"/>
      <c r="AXQ903" s="49"/>
      <c r="AXR903" s="49"/>
      <c r="AXS903" s="49"/>
      <c r="AXT903" s="49"/>
      <c r="AXU903" s="49"/>
      <c r="AXV903" s="49"/>
      <c r="AXW903" s="49"/>
      <c r="AXX903" s="49"/>
      <c r="AXY903" s="49"/>
      <c r="AXZ903" s="49"/>
      <c r="AYA903" s="49"/>
      <c r="AYB903" s="49"/>
      <c r="AYC903" s="49"/>
      <c r="AYD903" s="49"/>
      <c r="AYE903" s="49"/>
      <c r="AYF903" s="49"/>
      <c r="AYG903" s="49"/>
      <c r="AYH903" s="49"/>
      <c r="AYI903" s="49"/>
      <c r="AYJ903" s="49"/>
      <c r="AYK903" s="49"/>
      <c r="AYL903" s="49"/>
      <c r="AYM903" s="49"/>
      <c r="AYN903" s="49"/>
      <c r="AYO903" s="49"/>
      <c r="AYP903" s="49"/>
      <c r="AYQ903" s="49"/>
      <c r="AYR903" s="49"/>
      <c r="AYS903" s="49"/>
      <c r="AYT903" s="49"/>
      <c r="AYU903" s="49"/>
      <c r="AYV903" s="49"/>
      <c r="AYW903" s="49"/>
      <c r="AYX903" s="49"/>
      <c r="AYY903" s="49"/>
      <c r="AYZ903" s="49"/>
      <c r="AZA903" s="49"/>
      <c r="AZB903" s="49"/>
      <c r="AZC903" s="49"/>
      <c r="AZD903" s="49"/>
      <c r="AZE903" s="49"/>
      <c r="AZF903" s="49"/>
      <c r="AZG903" s="49"/>
      <c r="AZH903" s="49"/>
      <c r="AZI903" s="49"/>
      <c r="AZJ903" s="49"/>
      <c r="AZK903" s="49"/>
      <c r="AZL903" s="49"/>
      <c r="AZM903" s="49"/>
      <c r="AZN903" s="49"/>
      <c r="AZO903" s="49"/>
      <c r="AZP903" s="49"/>
      <c r="AZQ903" s="49"/>
      <c r="AZR903" s="49"/>
      <c r="AZS903" s="49"/>
      <c r="AZT903" s="49"/>
      <c r="AZU903" s="49"/>
      <c r="AZV903" s="49"/>
      <c r="AZW903" s="49"/>
      <c r="AZX903" s="49"/>
      <c r="AZY903" s="49"/>
      <c r="AZZ903" s="49"/>
      <c r="BAA903" s="49"/>
      <c r="BAB903" s="49"/>
      <c r="BAC903" s="49"/>
      <c r="BAD903" s="49"/>
      <c r="BAE903" s="49"/>
      <c r="BAF903" s="49"/>
      <c r="BAG903" s="49"/>
      <c r="BAH903" s="49"/>
      <c r="BAI903" s="49"/>
      <c r="BAJ903" s="49"/>
      <c r="BAK903" s="49"/>
      <c r="BAL903" s="49"/>
      <c r="BAM903" s="49"/>
      <c r="BAN903" s="49"/>
      <c r="BAO903" s="49"/>
      <c r="BAP903" s="49"/>
      <c r="BAQ903" s="49"/>
      <c r="BAR903" s="49"/>
      <c r="BAS903" s="49"/>
      <c r="BAT903" s="49"/>
      <c r="BAU903" s="49"/>
      <c r="BAV903" s="49"/>
      <c r="BAW903" s="49"/>
      <c r="BAX903" s="49"/>
      <c r="BAY903" s="49"/>
      <c r="BAZ903" s="49"/>
      <c r="BBA903" s="49"/>
      <c r="BBB903" s="49"/>
      <c r="BBC903" s="49"/>
      <c r="BBD903" s="49"/>
      <c r="BBE903" s="49"/>
      <c r="BBF903" s="49"/>
      <c r="BBG903" s="49"/>
      <c r="BBH903" s="49"/>
      <c r="BBI903" s="49"/>
      <c r="BBJ903" s="49"/>
      <c r="BBK903" s="49"/>
      <c r="BBL903" s="49"/>
      <c r="BBM903" s="49"/>
      <c r="BBN903" s="49"/>
      <c r="BBO903" s="49"/>
      <c r="BBP903" s="49"/>
      <c r="BBQ903" s="49"/>
      <c r="BBR903" s="49"/>
      <c r="BBS903" s="49"/>
      <c r="BBT903" s="49"/>
      <c r="BBU903" s="49"/>
      <c r="BBV903" s="49"/>
      <c r="BBW903" s="49"/>
      <c r="BBX903" s="49"/>
      <c r="BBY903" s="49"/>
      <c r="BBZ903" s="49"/>
      <c r="BCA903" s="49"/>
      <c r="BCB903" s="49"/>
      <c r="BCC903" s="49"/>
      <c r="BCD903" s="49"/>
      <c r="BCE903" s="49"/>
      <c r="BCF903" s="49"/>
      <c r="BCG903" s="49"/>
      <c r="BCH903" s="49"/>
      <c r="BCI903" s="49"/>
      <c r="BCJ903" s="49"/>
      <c r="BCK903" s="49"/>
      <c r="BCL903" s="49"/>
      <c r="BCM903" s="49"/>
      <c r="BCN903" s="49"/>
      <c r="BCO903" s="49"/>
      <c r="BCP903" s="49"/>
      <c r="BCQ903" s="49"/>
      <c r="BCR903" s="49"/>
      <c r="BCS903" s="49"/>
      <c r="BCT903" s="49"/>
      <c r="BCU903" s="49"/>
      <c r="BCV903" s="49"/>
      <c r="BCW903" s="49"/>
      <c r="BCX903" s="49"/>
      <c r="BCY903" s="49"/>
      <c r="BCZ903" s="49"/>
      <c r="BDA903" s="49"/>
      <c r="BDB903" s="49"/>
      <c r="BDC903" s="49"/>
      <c r="BDD903" s="49"/>
      <c r="BDE903" s="49"/>
      <c r="BDF903" s="49"/>
      <c r="BDG903" s="49"/>
      <c r="BDH903" s="49"/>
      <c r="BDI903" s="49"/>
      <c r="BDJ903" s="49"/>
      <c r="BDK903" s="49"/>
      <c r="BDL903" s="49"/>
      <c r="BDM903" s="49"/>
      <c r="BDN903" s="49"/>
      <c r="BDO903" s="49"/>
      <c r="BDP903" s="49"/>
      <c r="BDQ903" s="49"/>
      <c r="BDR903" s="49"/>
      <c r="BDS903" s="49"/>
      <c r="BDT903" s="49"/>
      <c r="BDU903" s="49"/>
      <c r="BDV903" s="49"/>
      <c r="BDW903" s="49"/>
      <c r="BDX903" s="49"/>
      <c r="BDY903" s="49"/>
      <c r="BDZ903" s="49"/>
      <c r="BEA903" s="49"/>
      <c r="BEB903" s="49"/>
      <c r="BEC903" s="49"/>
      <c r="BED903" s="49"/>
      <c r="BEE903" s="49"/>
      <c r="BEF903" s="49"/>
      <c r="BEG903" s="49"/>
      <c r="BEH903" s="49"/>
      <c r="BEI903" s="49"/>
      <c r="BEJ903" s="49"/>
      <c r="BEK903" s="49"/>
      <c r="BEL903" s="49"/>
      <c r="BEM903" s="49"/>
      <c r="BEN903" s="49"/>
      <c r="BEO903" s="49"/>
      <c r="BEP903" s="49"/>
      <c r="BEQ903" s="49"/>
      <c r="BER903" s="49"/>
      <c r="BES903" s="49"/>
      <c r="BET903" s="49"/>
      <c r="BEU903" s="49"/>
      <c r="BEV903" s="49"/>
      <c r="BEW903" s="49"/>
      <c r="BEX903" s="49"/>
      <c r="BEY903" s="49"/>
      <c r="BEZ903" s="49"/>
      <c r="BFA903" s="49"/>
      <c r="BFB903" s="49"/>
      <c r="BFC903" s="49"/>
      <c r="BFD903" s="49"/>
      <c r="BFE903" s="49"/>
      <c r="BFF903" s="49"/>
      <c r="BFG903" s="49"/>
      <c r="BFH903" s="49"/>
      <c r="BFI903" s="49"/>
      <c r="BFJ903" s="49"/>
      <c r="BFK903" s="49"/>
      <c r="BFL903" s="49"/>
      <c r="BFM903" s="49"/>
      <c r="BFN903" s="49"/>
      <c r="BFO903" s="49"/>
      <c r="BFP903" s="49"/>
      <c r="BFQ903" s="49"/>
      <c r="BFR903" s="49"/>
      <c r="BFS903" s="49"/>
      <c r="BFT903" s="49"/>
      <c r="BFU903" s="49"/>
      <c r="BFV903" s="49"/>
      <c r="BFW903" s="49"/>
      <c r="BFX903" s="49"/>
      <c r="BFY903" s="49"/>
      <c r="BFZ903" s="49"/>
      <c r="BGA903" s="49"/>
      <c r="BGB903" s="49"/>
      <c r="BGC903" s="49"/>
      <c r="BGD903" s="49"/>
      <c r="BGE903" s="49"/>
      <c r="BGF903" s="49"/>
      <c r="BGG903" s="49"/>
      <c r="BGH903" s="49"/>
      <c r="BGI903" s="49"/>
      <c r="BGJ903" s="49"/>
      <c r="BGK903" s="49"/>
      <c r="BGL903" s="49"/>
      <c r="BGM903" s="49"/>
      <c r="BGN903" s="49"/>
      <c r="BGO903" s="49"/>
      <c r="BGP903" s="49"/>
      <c r="BGQ903" s="49"/>
      <c r="BGR903" s="49"/>
      <c r="BGS903" s="49"/>
      <c r="BGT903" s="49"/>
      <c r="BGU903" s="49"/>
      <c r="BGV903" s="49"/>
      <c r="BGW903" s="49"/>
      <c r="BGX903" s="49"/>
      <c r="BGY903" s="49"/>
      <c r="BGZ903" s="49"/>
      <c r="BHA903" s="49"/>
      <c r="BHB903" s="49"/>
      <c r="BHC903" s="49"/>
      <c r="BHD903" s="49"/>
      <c r="BHE903" s="49"/>
      <c r="BHF903" s="49"/>
      <c r="BHG903" s="49"/>
      <c r="BHH903" s="49"/>
      <c r="BHI903" s="49"/>
      <c r="BHJ903" s="49"/>
      <c r="BHK903" s="49"/>
      <c r="BHL903" s="49"/>
      <c r="BHM903" s="49"/>
      <c r="BHN903" s="49"/>
      <c r="BHO903" s="49"/>
      <c r="BHP903" s="49"/>
      <c r="BHQ903" s="49"/>
      <c r="BHR903" s="49"/>
      <c r="BHS903" s="49"/>
      <c r="BHT903" s="49"/>
      <c r="BHU903" s="49"/>
      <c r="BHV903" s="49"/>
      <c r="BHW903" s="49"/>
      <c r="BHX903" s="49"/>
      <c r="BHY903" s="49"/>
      <c r="BHZ903" s="49"/>
      <c r="BIA903" s="49"/>
      <c r="BIB903" s="49"/>
      <c r="BIC903" s="49"/>
      <c r="BID903" s="49"/>
      <c r="BIE903" s="49"/>
      <c r="BIF903" s="49"/>
      <c r="BIG903" s="49"/>
      <c r="BIH903" s="49"/>
      <c r="BII903" s="49"/>
      <c r="BIJ903" s="49"/>
      <c r="BIK903" s="49"/>
      <c r="BIL903" s="49"/>
      <c r="BIM903" s="49"/>
      <c r="BIN903" s="49"/>
      <c r="BIO903" s="49"/>
      <c r="BIP903" s="49"/>
      <c r="BIQ903" s="49"/>
      <c r="BIR903" s="49"/>
      <c r="BIS903" s="49"/>
      <c r="BIT903" s="49"/>
      <c r="BIU903" s="49"/>
      <c r="BIV903" s="49"/>
      <c r="BIW903" s="49"/>
      <c r="BIX903" s="49"/>
      <c r="BIY903" s="49"/>
      <c r="BIZ903" s="49"/>
      <c r="BJA903" s="49"/>
      <c r="BJB903" s="49"/>
      <c r="BJC903" s="49"/>
      <c r="BJD903" s="49"/>
      <c r="BJE903" s="49"/>
      <c r="BJF903" s="49"/>
      <c r="BJG903" s="49"/>
      <c r="BJH903" s="49"/>
      <c r="BJI903" s="49"/>
      <c r="BJJ903" s="49"/>
      <c r="BJK903" s="49"/>
      <c r="BJL903" s="49"/>
      <c r="BJM903" s="49"/>
      <c r="BJN903" s="49"/>
      <c r="BJO903" s="49"/>
      <c r="BJP903" s="49"/>
      <c r="BJQ903" s="49"/>
      <c r="BJR903" s="49"/>
      <c r="BJS903" s="49"/>
      <c r="BJT903" s="49"/>
      <c r="BJU903" s="49"/>
      <c r="BJV903" s="49"/>
      <c r="BJW903" s="49"/>
      <c r="BJX903" s="49"/>
      <c r="BJY903" s="49"/>
      <c r="BJZ903" s="49"/>
      <c r="BKA903" s="49"/>
      <c r="BKB903" s="49"/>
      <c r="BKC903" s="49"/>
      <c r="BKD903" s="49"/>
      <c r="BKE903" s="49"/>
      <c r="BKF903" s="49"/>
      <c r="BKG903" s="49"/>
      <c r="BKH903" s="49"/>
      <c r="BKI903" s="49"/>
      <c r="BKJ903" s="49"/>
      <c r="BKK903" s="49"/>
      <c r="BKL903" s="49"/>
      <c r="BKM903" s="49"/>
      <c r="BKN903" s="49"/>
      <c r="BKO903" s="49"/>
      <c r="BKP903" s="49"/>
      <c r="BKQ903" s="49"/>
      <c r="BKR903" s="49"/>
      <c r="BKS903" s="49"/>
      <c r="BKT903" s="49"/>
      <c r="BKU903" s="49"/>
      <c r="BKV903" s="49"/>
      <c r="BKW903" s="49"/>
      <c r="BKX903" s="49"/>
      <c r="BKY903" s="49"/>
      <c r="BKZ903" s="49"/>
      <c r="BLA903" s="49"/>
      <c r="BLB903" s="49"/>
      <c r="BLC903" s="49"/>
      <c r="BLD903" s="49"/>
      <c r="BLE903" s="49"/>
      <c r="BLF903" s="49"/>
      <c r="BLG903" s="49"/>
      <c r="BLH903" s="49"/>
      <c r="BLI903" s="49"/>
      <c r="BLJ903" s="49"/>
      <c r="BLK903" s="49"/>
      <c r="BLL903" s="49"/>
      <c r="BLM903" s="49"/>
      <c r="BLN903" s="49"/>
      <c r="BLO903" s="49"/>
      <c r="BLP903" s="49"/>
      <c r="BLQ903" s="49"/>
      <c r="BLR903" s="49"/>
      <c r="BLS903" s="49"/>
      <c r="BLT903" s="49"/>
      <c r="BLU903" s="49"/>
      <c r="BLV903" s="49"/>
      <c r="BLW903" s="49"/>
      <c r="BLX903" s="49"/>
      <c r="BLY903" s="49"/>
      <c r="BLZ903" s="49"/>
      <c r="BMA903" s="49"/>
      <c r="BMB903" s="49"/>
      <c r="BMC903" s="49"/>
      <c r="BMD903" s="49"/>
      <c r="BME903" s="49"/>
      <c r="BMF903" s="49"/>
      <c r="BMG903" s="49"/>
      <c r="BMH903" s="49"/>
      <c r="BMI903" s="49"/>
      <c r="BMJ903" s="49"/>
      <c r="BMK903" s="49"/>
      <c r="BML903" s="49"/>
      <c r="BMM903" s="49"/>
      <c r="BMN903" s="49"/>
      <c r="BMO903" s="49"/>
      <c r="BMP903" s="49"/>
      <c r="BMQ903" s="49"/>
      <c r="BMR903" s="49"/>
      <c r="BMS903" s="49"/>
      <c r="BMT903" s="49"/>
      <c r="BMU903" s="49"/>
      <c r="BMV903" s="49"/>
      <c r="BMW903" s="49"/>
      <c r="BMX903" s="49"/>
      <c r="BMY903" s="49"/>
      <c r="BMZ903" s="49"/>
      <c r="BNA903" s="49"/>
      <c r="BNB903" s="49"/>
      <c r="BNC903" s="49"/>
      <c r="BND903" s="49"/>
      <c r="BNE903" s="49"/>
      <c r="BNF903" s="49"/>
      <c r="BNG903" s="49"/>
      <c r="BNH903" s="49"/>
      <c r="BNI903" s="49"/>
      <c r="BNJ903" s="49"/>
      <c r="BNK903" s="49"/>
      <c r="BNL903" s="49"/>
      <c r="BNM903" s="49"/>
      <c r="BNN903" s="49"/>
      <c r="BNO903" s="49"/>
      <c r="BNP903" s="49"/>
      <c r="BNQ903" s="49"/>
      <c r="BNR903" s="49"/>
      <c r="BNS903" s="49"/>
      <c r="BNT903" s="49"/>
      <c r="BNU903" s="49"/>
      <c r="BNV903" s="49"/>
      <c r="BNW903" s="49"/>
      <c r="BNX903" s="49"/>
      <c r="BNY903" s="49"/>
      <c r="BNZ903" s="49"/>
      <c r="BOA903" s="49"/>
      <c r="BOB903" s="49"/>
      <c r="BOC903" s="49"/>
      <c r="BOD903" s="49"/>
      <c r="BOE903" s="49"/>
      <c r="BOF903" s="49"/>
      <c r="BOG903" s="49"/>
      <c r="BOH903" s="49"/>
      <c r="BOI903" s="49"/>
      <c r="BOJ903" s="49"/>
      <c r="BOK903" s="49"/>
      <c r="BOL903" s="49"/>
      <c r="BOM903" s="49"/>
      <c r="BON903" s="49"/>
      <c r="BOO903" s="49"/>
      <c r="BOP903" s="49"/>
      <c r="BOQ903" s="49"/>
      <c r="BOR903" s="49"/>
      <c r="BOS903" s="49"/>
      <c r="BOT903" s="49"/>
      <c r="BOU903" s="49"/>
      <c r="BOV903" s="49"/>
      <c r="BOW903" s="49"/>
      <c r="BOX903" s="49"/>
      <c r="BOY903" s="49"/>
      <c r="BOZ903" s="49"/>
      <c r="BPA903" s="49"/>
      <c r="BPB903" s="49"/>
      <c r="BPC903" s="49"/>
      <c r="BPD903" s="49"/>
      <c r="BPE903" s="49"/>
      <c r="BPF903" s="49"/>
      <c r="BPG903" s="49"/>
      <c r="BPH903" s="49"/>
      <c r="BPI903" s="49"/>
      <c r="BPJ903" s="49"/>
      <c r="BPK903" s="49"/>
      <c r="BPL903" s="49"/>
      <c r="BPM903" s="49"/>
      <c r="BPN903" s="49"/>
      <c r="BPO903" s="49"/>
      <c r="BPP903" s="49"/>
      <c r="BPQ903" s="49"/>
      <c r="BPR903" s="49"/>
      <c r="BPS903" s="49"/>
      <c r="BPT903" s="49"/>
      <c r="BPU903" s="49"/>
      <c r="BPV903" s="49"/>
      <c r="BPW903" s="49"/>
      <c r="BPX903" s="49"/>
      <c r="BPY903" s="49"/>
      <c r="BPZ903" s="49"/>
      <c r="BQA903" s="49"/>
      <c r="BQB903" s="49"/>
      <c r="BQC903" s="49"/>
      <c r="BQD903" s="49"/>
      <c r="BQE903" s="49"/>
      <c r="BQF903" s="49"/>
      <c r="BQG903" s="49"/>
      <c r="BQH903" s="49"/>
      <c r="BQI903" s="49"/>
      <c r="BQJ903" s="49"/>
      <c r="BQK903" s="49"/>
      <c r="BQL903" s="49"/>
      <c r="BQM903" s="49"/>
      <c r="BQN903" s="49"/>
      <c r="BQO903" s="49"/>
      <c r="BQP903" s="49"/>
      <c r="BQQ903" s="49"/>
      <c r="BQR903" s="49"/>
      <c r="BQS903" s="49"/>
      <c r="BQT903" s="49"/>
      <c r="BQU903" s="49"/>
      <c r="BQV903" s="49"/>
      <c r="BQW903" s="49"/>
      <c r="BQX903" s="49"/>
      <c r="BQY903" s="49"/>
      <c r="BQZ903" s="49"/>
      <c r="BRA903" s="49"/>
      <c r="BRB903" s="49"/>
      <c r="BRC903" s="49"/>
      <c r="BRD903" s="49"/>
      <c r="BRE903" s="49"/>
      <c r="BRF903" s="49"/>
      <c r="BRG903" s="49"/>
      <c r="BRH903" s="49"/>
      <c r="BRI903" s="49"/>
      <c r="BRJ903" s="49"/>
      <c r="BRK903" s="49"/>
      <c r="BRL903" s="49"/>
      <c r="BRM903" s="49"/>
      <c r="BRN903" s="49"/>
      <c r="BRO903" s="49"/>
      <c r="BRP903" s="49"/>
      <c r="BRQ903" s="49"/>
      <c r="BRR903" s="49"/>
      <c r="BRS903" s="49"/>
      <c r="BRT903" s="49"/>
      <c r="BRU903" s="49"/>
      <c r="BRV903" s="49"/>
      <c r="BRW903" s="49"/>
      <c r="BRX903" s="49"/>
      <c r="BRY903" s="49"/>
      <c r="BRZ903" s="49"/>
      <c r="BSA903" s="49"/>
      <c r="BSB903" s="49"/>
      <c r="BSC903" s="49"/>
      <c r="BSD903" s="49"/>
      <c r="BSE903" s="49"/>
      <c r="BSF903" s="49"/>
      <c r="BSG903" s="49"/>
      <c r="BSH903" s="49"/>
      <c r="BSI903" s="49"/>
      <c r="BSJ903" s="49"/>
      <c r="BSK903" s="49"/>
      <c r="BSL903" s="49"/>
      <c r="BSM903" s="49"/>
      <c r="BSN903" s="49"/>
      <c r="BSO903" s="49"/>
      <c r="BSP903" s="49"/>
      <c r="BSQ903" s="49"/>
      <c r="BSR903" s="49"/>
      <c r="BSS903" s="49"/>
      <c r="BST903" s="49"/>
      <c r="BSU903" s="49"/>
      <c r="BSV903" s="49"/>
      <c r="BSW903" s="49"/>
      <c r="BSX903" s="49"/>
      <c r="BSY903" s="49"/>
      <c r="BSZ903" s="49"/>
      <c r="BTA903" s="49"/>
      <c r="BTB903" s="49"/>
      <c r="BTC903" s="49"/>
      <c r="BTD903" s="49"/>
      <c r="BTE903" s="49"/>
      <c r="BTF903" s="49"/>
      <c r="BTG903" s="49"/>
      <c r="BTH903" s="49"/>
      <c r="BTI903" s="49"/>
      <c r="BTJ903" s="49"/>
      <c r="BTK903" s="49"/>
      <c r="BTL903" s="49"/>
      <c r="BTM903" s="49"/>
      <c r="BTN903" s="49"/>
      <c r="BTO903" s="49"/>
      <c r="BTP903" s="49"/>
      <c r="BTQ903" s="49"/>
      <c r="BTR903" s="49"/>
      <c r="BTS903" s="49"/>
      <c r="BTT903" s="49"/>
      <c r="BTU903" s="49"/>
      <c r="BTV903" s="49"/>
      <c r="BTW903" s="49"/>
      <c r="BTX903" s="49"/>
      <c r="BTY903" s="49"/>
      <c r="BTZ903" s="49"/>
      <c r="BUA903" s="49"/>
      <c r="BUB903" s="49"/>
      <c r="BUC903" s="49"/>
      <c r="BUD903" s="49"/>
      <c r="BUE903" s="49"/>
      <c r="BUF903" s="49"/>
      <c r="BUG903" s="49"/>
      <c r="BUH903" s="49"/>
      <c r="BUI903" s="49"/>
      <c r="BUJ903" s="49"/>
      <c r="BUK903" s="49"/>
      <c r="BUL903" s="49"/>
      <c r="BUM903" s="49"/>
      <c r="BUN903" s="49"/>
      <c r="BUO903" s="49"/>
      <c r="BUP903" s="49"/>
      <c r="BUQ903" s="49"/>
      <c r="BUR903" s="49"/>
      <c r="BUS903" s="49"/>
      <c r="BUT903" s="49"/>
      <c r="BUU903" s="49"/>
      <c r="BUV903" s="49"/>
      <c r="BUW903" s="49"/>
      <c r="BUX903" s="49"/>
      <c r="BUY903" s="49"/>
      <c r="BUZ903" s="49"/>
      <c r="BVA903" s="49"/>
      <c r="BVB903" s="49"/>
      <c r="BVC903" s="49"/>
      <c r="BVD903" s="49"/>
      <c r="BVE903" s="49"/>
      <c r="BVF903" s="49"/>
      <c r="BVG903" s="49"/>
      <c r="BVH903" s="49"/>
      <c r="BVI903" s="49"/>
      <c r="BVJ903" s="49"/>
      <c r="BVK903" s="49"/>
      <c r="BVL903" s="49"/>
      <c r="BVM903" s="49"/>
      <c r="BVN903" s="49"/>
      <c r="BVO903" s="49"/>
      <c r="BVP903" s="49"/>
      <c r="BVQ903" s="49"/>
      <c r="BVR903" s="49"/>
      <c r="BVS903" s="49"/>
      <c r="BVT903" s="49"/>
      <c r="BVU903" s="49"/>
      <c r="BVV903" s="49"/>
      <c r="BVW903" s="49"/>
      <c r="BVX903" s="49"/>
      <c r="BVY903" s="49"/>
      <c r="BVZ903" s="49"/>
      <c r="BWA903" s="49"/>
      <c r="BWB903" s="49"/>
      <c r="BWC903" s="49"/>
      <c r="BWD903" s="49"/>
      <c r="BWE903" s="49"/>
      <c r="BWF903" s="49"/>
      <c r="BWG903" s="49"/>
      <c r="BWH903" s="49"/>
      <c r="BWI903" s="49"/>
      <c r="BWJ903" s="49"/>
      <c r="BWK903" s="49"/>
      <c r="BWL903" s="49"/>
      <c r="BWM903" s="49"/>
      <c r="BWN903" s="49"/>
      <c r="BWO903" s="49"/>
      <c r="BWP903" s="49"/>
      <c r="BWQ903" s="49"/>
      <c r="BWR903" s="49"/>
      <c r="BWS903" s="49"/>
      <c r="BWT903" s="49"/>
      <c r="BWU903" s="49"/>
      <c r="BWV903" s="49"/>
      <c r="BWW903" s="49"/>
      <c r="BWX903" s="49"/>
      <c r="BWY903" s="49"/>
      <c r="BWZ903" s="49"/>
      <c r="BXA903" s="49"/>
      <c r="BXB903" s="49"/>
      <c r="BXC903" s="49"/>
      <c r="BXD903" s="49"/>
      <c r="BXE903" s="49"/>
      <c r="BXF903" s="49"/>
      <c r="BXG903" s="49"/>
      <c r="BXH903" s="49"/>
      <c r="BXI903" s="49"/>
      <c r="BXJ903" s="49"/>
      <c r="BXK903" s="49"/>
      <c r="BXL903" s="49"/>
      <c r="BXM903" s="49"/>
      <c r="BXN903" s="49"/>
      <c r="BXO903" s="49"/>
      <c r="BXP903" s="49"/>
      <c r="BXQ903" s="49"/>
      <c r="BXR903" s="49"/>
      <c r="BXS903" s="49"/>
      <c r="BXT903" s="49"/>
      <c r="BXU903" s="49"/>
      <c r="BXV903" s="49"/>
      <c r="BXW903" s="49"/>
      <c r="BXX903" s="49"/>
      <c r="BXY903" s="49"/>
      <c r="BXZ903" s="49"/>
      <c r="BYA903" s="49"/>
      <c r="BYB903" s="49"/>
      <c r="BYC903" s="49"/>
      <c r="BYD903" s="49"/>
      <c r="BYE903" s="49"/>
      <c r="BYF903" s="49"/>
      <c r="BYG903" s="49"/>
      <c r="BYH903" s="49"/>
      <c r="BYI903" s="49"/>
      <c r="BYJ903" s="49"/>
      <c r="BYK903" s="49"/>
      <c r="BYL903" s="49"/>
      <c r="BYM903" s="49"/>
      <c r="BYN903" s="49"/>
      <c r="BYO903" s="49"/>
      <c r="BYP903" s="49"/>
      <c r="BYQ903" s="49"/>
      <c r="BYR903" s="49"/>
      <c r="BYS903" s="49"/>
      <c r="BYT903" s="49"/>
      <c r="BYU903" s="49"/>
      <c r="BYV903" s="49"/>
      <c r="BYW903" s="49"/>
      <c r="BYX903" s="49"/>
      <c r="BYY903" s="49"/>
      <c r="BYZ903" s="49"/>
      <c r="BZA903" s="49"/>
      <c r="BZB903" s="49"/>
      <c r="BZC903" s="49"/>
      <c r="BZD903" s="49"/>
      <c r="BZE903" s="49"/>
      <c r="BZF903" s="49"/>
      <c r="BZG903" s="49"/>
      <c r="BZH903" s="49"/>
      <c r="BZI903" s="49"/>
      <c r="BZJ903" s="49"/>
      <c r="BZK903" s="49"/>
      <c r="BZL903" s="49"/>
      <c r="BZM903" s="49"/>
      <c r="BZN903" s="49"/>
      <c r="BZO903" s="49"/>
      <c r="BZP903" s="49"/>
      <c r="BZQ903" s="49"/>
      <c r="BZR903" s="49"/>
      <c r="BZS903" s="49"/>
      <c r="BZT903" s="49"/>
      <c r="BZU903" s="49"/>
      <c r="BZV903" s="49"/>
      <c r="BZW903" s="49"/>
      <c r="BZX903" s="49"/>
      <c r="BZY903" s="49"/>
      <c r="BZZ903" s="49"/>
      <c r="CAA903" s="49"/>
      <c r="CAB903" s="49"/>
      <c r="CAC903" s="49"/>
      <c r="CAD903" s="49"/>
      <c r="CAE903" s="49"/>
      <c r="CAF903" s="49"/>
      <c r="CAG903" s="49"/>
      <c r="CAH903" s="49"/>
      <c r="CAI903" s="49"/>
      <c r="CAJ903" s="49"/>
      <c r="CAK903" s="49"/>
      <c r="CAL903" s="49"/>
      <c r="CAM903" s="49"/>
      <c r="CAN903" s="49"/>
      <c r="CAO903" s="49"/>
      <c r="CAP903" s="49"/>
      <c r="CAQ903" s="49"/>
      <c r="CAR903" s="49"/>
      <c r="CAS903" s="49"/>
      <c r="CAT903" s="49"/>
      <c r="CAU903" s="49"/>
      <c r="CAV903" s="49"/>
      <c r="CAW903" s="49"/>
      <c r="CAX903" s="49"/>
      <c r="CAY903" s="49"/>
      <c r="CAZ903" s="49"/>
      <c r="CBA903" s="49"/>
      <c r="CBB903" s="49"/>
      <c r="CBC903" s="49"/>
      <c r="CBD903" s="49"/>
      <c r="CBE903" s="49"/>
      <c r="CBF903" s="49"/>
      <c r="CBG903" s="49"/>
      <c r="CBH903" s="49"/>
      <c r="CBI903" s="49"/>
      <c r="CBJ903" s="49"/>
      <c r="CBK903" s="49"/>
      <c r="CBL903" s="49"/>
      <c r="CBM903" s="49"/>
      <c r="CBN903" s="49"/>
      <c r="CBO903" s="49"/>
      <c r="CBP903" s="49"/>
      <c r="CBQ903" s="49"/>
      <c r="CBR903" s="49"/>
      <c r="CBS903" s="49"/>
      <c r="CBT903" s="49"/>
      <c r="CBU903" s="49"/>
      <c r="CBV903" s="49"/>
      <c r="CBW903" s="49"/>
      <c r="CBX903" s="49"/>
      <c r="CBY903" s="49"/>
      <c r="CBZ903" s="49"/>
      <c r="CCA903" s="49"/>
      <c r="CCB903" s="49"/>
      <c r="CCC903" s="49"/>
      <c r="CCD903" s="49"/>
      <c r="CCE903" s="49"/>
      <c r="CCF903" s="49"/>
      <c r="CCG903" s="49"/>
      <c r="CCH903" s="49"/>
      <c r="CCI903" s="49"/>
      <c r="CCJ903" s="49"/>
      <c r="CCK903" s="49"/>
      <c r="CCL903" s="49"/>
      <c r="CCM903" s="49"/>
      <c r="CCN903" s="49"/>
      <c r="CCO903" s="49"/>
      <c r="CCP903" s="49"/>
      <c r="CCQ903" s="49"/>
      <c r="CCR903" s="49"/>
      <c r="CCS903" s="49"/>
      <c r="CCT903" s="49"/>
      <c r="CCU903" s="49"/>
      <c r="CCV903" s="49"/>
      <c r="CCW903" s="49"/>
      <c r="CCX903" s="49"/>
      <c r="CCY903" s="49"/>
      <c r="CCZ903" s="49"/>
      <c r="CDA903" s="49"/>
      <c r="CDB903" s="49"/>
      <c r="CDC903" s="49"/>
      <c r="CDD903" s="49"/>
      <c r="CDE903" s="49"/>
      <c r="CDF903" s="49"/>
      <c r="CDG903" s="49"/>
      <c r="CDH903" s="49"/>
      <c r="CDI903" s="49"/>
      <c r="CDJ903" s="49"/>
      <c r="CDK903" s="49"/>
      <c r="CDL903" s="49"/>
      <c r="CDM903" s="49"/>
      <c r="CDN903" s="49"/>
      <c r="CDO903" s="49"/>
      <c r="CDP903" s="49"/>
      <c r="CDQ903" s="49"/>
      <c r="CDR903" s="49"/>
      <c r="CDS903" s="49"/>
      <c r="CDT903" s="49"/>
      <c r="CDU903" s="49"/>
      <c r="CDV903" s="49"/>
      <c r="CDW903" s="49"/>
      <c r="CDX903" s="49"/>
      <c r="CDY903" s="49"/>
      <c r="CDZ903" s="49"/>
      <c r="CEA903" s="49"/>
      <c r="CEB903" s="49"/>
      <c r="CEC903" s="49"/>
      <c r="CED903" s="49"/>
      <c r="CEE903" s="49"/>
      <c r="CEF903" s="49"/>
      <c r="CEG903" s="49"/>
      <c r="CEH903" s="49"/>
      <c r="CEI903" s="49"/>
      <c r="CEJ903" s="49"/>
      <c r="CEK903" s="49"/>
      <c r="CEL903" s="49"/>
      <c r="CEM903" s="49"/>
      <c r="CEN903" s="49"/>
      <c r="CEO903" s="49"/>
      <c r="CEP903" s="49"/>
      <c r="CEQ903" s="49"/>
      <c r="CER903" s="49"/>
      <c r="CES903" s="49"/>
      <c r="CET903" s="49"/>
      <c r="CEU903" s="49"/>
      <c r="CEV903" s="49"/>
      <c r="CEW903" s="49"/>
      <c r="CEX903" s="49"/>
      <c r="CEY903" s="49"/>
      <c r="CEZ903" s="49"/>
      <c r="CFA903" s="49"/>
      <c r="CFB903" s="49"/>
      <c r="CFC903" s="49"/>
      <c r="CFD903" s="49"/>
      <c r="CFE903" s="49"/>
      <c r="CFF903" s="49"/>
      <c r="CFG903" s="49"/>
      <c r="CFH903" s="49"/>
      <c r="CFI903" s="49"/>
      <c r="CFJ903" s="49"/>
      <c r="CFK903" s="49"/>
      <c r="CFL903" s="49"/>
      <c r="CFM903" s="49"/>
      <c r="CFN903" s="49"/>
      <c r="CFO903" s="49"/>
      <c r="CFP903" s="49"/>
      <c r="CFQ903" s="49"/>
      <c r="CFR903" s="49"/>
      <c r="CFS903" s="49"/>
      <c r="CFT903" s="49"/>
      <c r="CFU903" s="49"/>
      <c r="CFV903" s="49"/>
      <c r="CFW903" s="49"/>
      <c r="CFX903" s="49"/>
      <c r="CFY903" s="49"/>
      <c r="CFZ903" s="49"/>
      <c r="CGA903" s="49"/>
      <c r="CGB903" s="49"/>
      <c r="CGC903" s="49"/>
      <c r="CGD903" s="49"/>
      <c r="CGE903" s="49"/>
      <c r="CGF903" s="49"/>
      <c r="CGG903" s="49"/>
      <c r="CGH903" s="49"/>
      <c r="CGI903" s="49"/>
      <c r="CGJ903" s="49"/>
      <c r="CGK903" s="49"/>
      <c r="CGL903" s="49"/>
      <c r="CGM903" s="49"/>
      <c r="CGN903" s="49"/>
      <c r="CGO903" s="49"/>
      <c r="CGP903" s="49"/>
      <c r="CGQ903" s="49"/>
      <c r="CGR903" s="49"/>
      <c r="CGS903" s="49"/>
      <c r="CGT903" s="49"/>
      <c r="CGU903" s="49"/>
      <c r="CGV903" s="49"/>
      <c r="CGW903" s="49"/>
      <c r="CGX903" s="49"/>
      <c r="CGY903" s="49"/>
      <c r="CGZ903" s="49"/>
      <c r="CHA903" s="49"/>
      <c r="CHB903" s="49"/>
      <c r="CHC903" s="49"/>
      <c r="CHD903" s="49"/>
      <c r="CHE903" s="49"/>
      <c r="CHF903" s="49"/>
      <c r="CHG903" s="49"/>
      <c r="CHH903" s="49"/>
      <c r="CHI903" s="49"/>
      <c r="CHJ903" s="49"/>
      <c r="CHK903" s="49"/>
      <c r="CHL903" s="49"/>
      <c r="CHM903" s="49"/>
      <c r="CHN903" s="49"/>
      <c r="CHO903" s="49"/>
      <c r="CHP903" s="49"/>
      <c r="CHQ903" s="49"/>
      <c r="CHR903" s="49"/>
      <c r="CHS903" s="49"/>
      <c r="CHT903" s="49"/>
      <c r="CHU903" s="49"/>
      <c r="CHV903" s="49"/>
      <c r="CHW903" s="49"/>
      <c r="CHX903" s="49"/>
      <c r="CHY903" s="49"/>
      <c r="CHZ903" s="49"/>
      <c r="CIA903" s="49"/>
      <c r="CIB903" s="49"/>
      <c r="CIC903" s="49"/>
      <c r="CID903" s="49"/>
      <c r="CIE903" s="49"/>
      <c r="CIF903" s="49"/>
      <c r="CIG903" s="49"/>
      <c r="CIH903" s="49"/>
      <c r="CII903" s="49"/>
      <c r="CIJ903" s="49"/>
      <c r="CIK903" s="49"/>
      <c r="CIL903" s="49"/>
      <c r="CIM903" s="49"/>
      <c r="CIN903" s="49"/>
      <c r="CIO903" s="49"/>
      <c r="CIP903" s="49"/>
      <c r="CIQ903" s="49"/>
      <c r="CIR903" s="49"/>
      <c r="CIS903" s="49"/>
      <c r="CIT903" s="49"/>
      <c r="CIU903" s="49"/>
      <c r="CIV903" s="49"/>
      <c r="CIW903" s="49"/>
      <c r="CIX903" s="49"/>
      <c r="CIY903" s="49"/>
      <c r="CIZ903" s="49"/>
      <c r="CJA903" s="49"/>
      <c r="CJB903" s="49"/>
      <c r="CJC903" s="49"/>
      <c r="CJD903" s="49"/>
      <c r="CJE903" s="49"/>
      <c r="CJF903" s="49"/>
      <c r="CJG903" s="49"/>
      <c r="CJH903" s="49"/>
      <c r="CJI903" s="49"/>
      <c r="CJJ903" s="49"/>
      <c r="CJK903" s="49"/>
      <c r="CJL903" s="49"/>
      <c r="CJM903" s="49"/>
      <c r="CJN903" s="49"/>
      <c r="CJO903" s="49"/>
      <c r="CJP903" s="49"/>
      <c r="CJQ903" s="49"/>
      <c r="CJR903" s="49"/>
      <c r="CJS903" s="49"/>
      <c r="CJT903" s="49"/>
      <c r="CJU903" s="49"/>
      <c r="CJV903" s="49"/>
      <c r="CJW903" s="49"/>
      <c r="CJX903" s="49"/>
      <c r="CJY903" s="49"/>
      <c r="CJZ903" s="49"/>
      <c r="CKA903" s="49"/>
      <c r="CKB903" s="49"/>
      <c r="CKC903" s="49"/>
      <c r="CKD903" s="49"/>
      <c r="CKE903" s="49"/>
      <c r="CKF903" s="49"/>
      <c r="CKG903" s="49"/>
      <c r="CKH903" s="49"/>
      <c r="CKI903" s="49"/>
      <c r="CKJ903" s="49"/>
      <c r="CKK903" s="49"/>
      <c r="CKL903" s="49"/>
      <c r="CKM903" s="49"/>
      <c r="CKN903" s="49"/>
      <c r="CKO903" s="49"/>
      <c r="CKP903" s="49"/>
      <c r="CKQ903" s="49"/>
      <c r="CKR903" s="49"/>
      <c r="CKS903" s="49"/>
      <c r="CKT903" s="49"/>
      <c r="CKU903" s="49"/>
      <c r="CKV903" s="49"/>
      <c r="CKW903" s="49"/>
      <c r="CKX903" s="49"/>
      <c r="CKY903" s="49"/>
      <c r="CKZ903" s="49"/>
      <c r="CLA903" s="49"/>
      <c r="CLB903" s="49"/>
      <c r="CLC903" s="49"/>
      <c r="CLD903" s="49"/>
      <c r="CLE903" s="49"/>
      <c r="CLF903" s="49"/>
      <c r="CLG903" s="49"/>
      <c r="CLH903" s="49"/>
      <c r="CLI903" s="49"/>
      <c r="CLJ903" s="49"/>
      <c r="CLK903" s="49"/>
      <c r="CLL903" s="49"/>
      <c r="CLM903" s="49"/>
      <c r="CLN903" s="49"/>
      <c r="CLO903" s="49"/>
      <c r="CLP903" s="49"/>
      <c r="CLQ903" s="49"/>
      <c r="CLR903" s="49"/>
      <c r="CLS903" s="49"/>
      <c r="CLT903" s="49"/>
      <c r="CLU903" s="49"/>
      <c r="CLV903" s="49"/>
      <c r="CLW903" s="49"/>
      <c r="CLX903" s="49"/>
      <c r="CLY903" s="49"/>
      <c r="CLZ903" s="49"/>
      <c r="CMA903" s="49"/>
      <c r="CMB903" s="49"/>
      <c r="CMC903" s="49"/>
      <c r="CMD903" s="49"/>
      <c r="CME903" s="49"/>
      <c r="CMF903" s="49"/>
      <c r="CMG903" s="49"/>
      <c r="CMH903" s="49"/>
      <c r="CMI903" s="49"/>
      <c r="CMJ903" s="49"/>
      <c r="CMK903" s="49"/>
      <c r="CML903" s="49"/>
      <c r="CMM903" s="49"/>
      <c r="CMN903" s="49"/>
      <c r="CMO903" s="49"/>
      <c r="CMP903" s="49"/>
      <c r="CMQ903" s="49"/>
      <c r="CMR903" s="49"/>
      <c r="CMS903" s="49"/>
      <c r="CMT903" s="49"/>
      <c r="CMU903" s="49"/>
      <c r="CMV903" s="49"/>
      <c r="CMW903" s="49"/>
      <c r="CMX903" s="49"/>
      <c r="CMY903" s="49"/>
      <c r="CMZ903" s="49"/>
      <c r="CNA903" s="49"/>
      <c r="CNB903" s="49"/>
      <c r="CNC903" s="49"/>
      <c r="CND903" s="49"/>
      <c r="CNE903" s="49"/>
      <c r="CNF903" s="49"/>
      <c r="CNG903" s="49"/>
      <c r="CNH903" s="49"/>
      <c r="CNI903" s="49"/>
      <c r="CNJ903" s="49"/>
      <c r="CNK903" s="49"/>
      <c r="CNL903" s="49"/>
      <c r="CNM903" s="49"/>
      <c r="CNN903" s="49"/>
      <c r="CNO903" s="49"/>
      <c r="CNP903" s="49"/>
      <c r="CNQ903" s="49"/>
      <c r="CNR903" s="49"/>
      <c r="CNS903" s="49"/>
      <c r="CNT903" s="49"/>
      <c r="CNU903" s="49"/>
      <c r="CNV903" s="49"/>
      <c r="CNW903" s="49"/>
      <c r="CNX903" s="49"/>
      <c r="CNY903" s="49"/>
      <c r="CNZ903" s="49"/>
      <c r="COA903" s="49"/>
      <c r="COB903" s="49"/>
      <c r="COC903" s="49"/>
      <c r="COD903" s="49"/>
      <c r="COE903" s="49"/>
      <c r="COF903" s="49"/>
      <c r="COG903" s="49"/>
      <c r="COH903" s="49"/>
      <c r="COI903" s="49"/>
      <c r="COJ903" s="49"/>
      <c r="COK903" s="49"/>
      <c r="COL903" s="49"/>
      <c r="COM903" s="49"/>
      <c r="CON903" s="49"/>
      <c r="COO903" s="49"/>
      <c r="COP903" s="49"/>
      <c r="COQ903" s="49"/>
      <c r="COR903" s="49"/>
      <c r="COS903" s="49"/>
      <c r="COT903" s="49"/>
      <c r="COU903" s="49"/>
      <c r="COV903" s="49"/>
      <c r="COW903" s="49"/>
      <c r="COX903" s="49"/>
      <c r="COY903" s="49"/>
      <c r="COZ903" s="49"/>
      <c r="CPA903" s="49"/>
      <c r="CPB903" s="49"/>
      <c r="CPC903" s="49"/>
      <c r="CPD903" s="49"/>
      <c r="CPE903" s="49"/>
      <c r="CPF903" s="49"/>
      <c r="CPG903" s="49"/>
      <c r="CPH903" s="49"/>
      <c r="CPI903" s="49"/>
      <c r="CPJ903" s="49"/>
      <c r="CPK903" s="49"/>
      <c r="CPL903" s="49"/>
      <c r="CPM903" s="49"/>
      <c r="CPN903" s="49"/>
      <c r="CPO903" s="49"/>
      <c r="CPP903" s="49"/>
      <c r="CPQ903" s="49"/>
      <c r="CPR903" s="49"/>
      <c r="CPS903" s="49"/>
      <c r="CPT903" s="49"/>
      <c r="CPU903" s="49"/>
      <c r="CPV903" s="49"/>
      <c r="CPW903" s="49"/>
      <c r="CPX903" s="49"/>
      <c r="CPY903" s="49"/>
      <c r="CPZ903" s="49"/>
      <c r="CQA903" s="49"/>
      <c r="CQB903" s="49"/>
      <c r="CQC903" s="49"/>
      <c r="CQD903" s="49"/>
      <c r="CQE903" s="49"/>
      <c r="CQF903" s="49"/>
      <c r="CQG903" s="49"/>
      <c r="CQH903" s="49"/>
      <c r="CQI903" s="49"/>
      <c r="CQJ903" s="49"/>
      <c r="CQK903" s="49"/>
      <c r="CQL903" s="49"/>
      <c r="CQM903" s="49"/>
      <c r="CQN903" s="49"/>
      <c r="CQO903" s="49"/>
      <c r="CQP903" s="49"/>
      <c r="CQQ903" s="49"/>
      <c r="CQR903" s="49"/>
      <c r="CQS903" s="49"/>
      <c r="CQT903" s="49"/>
      <c r="CQU903" s="49"/>
      <c r="CQV903" s="49"/>
      <c r="CQW903" s="49"/>
      <c r="CQX903" s="49"/>
      <c r="CQY903" s="49"/>
      <c r="CQZ903" s="49"/>
      <c r="CRA903" s="49"/>
      <c r="CRB903" s="49"/>
      <c r="CRC903" s="49"/>
      <c r="CRD903" s="49"/>
      <c r="CRE903" s="49"/>
      <c r="CRF903" s="49"/>
      <c r="CRG903" s="49"/>
      <c r="CRH903" s="49"/>
      <c r="CRI903" s="49"/>
      <c r="CRJ903" s="49"/>
      <c r="CRK903" s="49"/>
      <c r="CRL903" s="49"/>
      <c r="CRM903" s="49"/>
      <c r="CRN903" s="49"/>
      <c r="CRO903" s="49"/>
      <c r="CRP903" s="49"/>
      <c r="CRQ903" s="49"/>
      <c r="CRR903" s="49"/>
      <c r="CRS903" s="49"/>
      <c r="CRT903" s="49"/>
      <c r="CRU903" s="49"/>
      <c r="CRV903" s="49"/>
      <c r="CRW903" s="49"/>
      <c r="CRX903" s="49"/>
      <c r="CRY903" s="49"/>
      <c r="CRZ903" s="49"/>
      <c r="CSA903" s="49"/>
      <c r="CSB903" s="49"/>
      <c r="CSC903" s="49"/>
      <c r="CSD903" s="49"/>
      <c r="CSE903" s="49"/>
      <c r="CSF903" s="49"/>
      <c r="CSG903" s="49"/>
      <c r="CSH903" s="49"/>
      <c r="CSI903" s="49"/>
      <c r="CSJ903" s="49"/>
      <c r="CSK903" s="49"/>
      <c r="CSL903" s="49"/>
      <c r="CSM903" s="49"/>
      <c r="CSN903" s="49"/>
      <c r="CSO903" s="49"/>
      <c r="CSP903" s="49"/>
      <c r="CSQ903" s="49"/>
      <c r="CSR903" s="49"/>
      <c r="CSS903" s="49"/>
      <c r="CST903" s="49"/>
      <c r="CSU903" s="49"/>
      <c r="CSV903" s="49"/>
      <c r="CSW903" s="49"/>
      <c r="CSX903" s="49"/>
      <c r="CSY903" s="49"/>
      <c r="CSZ903" s="49"/>
      <c r="CTA903" s="49"/>
      <c r="CTB903" s="49"/>
      <c r="CTC903" s="49"/>
      <c r="CTD903" s="49"/>
      <c r="CTE903" s="49"/>
      <c r="CTF903" s="49"/>
      <c r="CTG903" s="49"/>
      <c r="CTH903" s="49"/>
      <c r="CTI903" s="49"/>
      <c r="CTJ903" s="49"/>
      <c r="CTK903" s="49"/>
      <c r="CTL903" s="49"/>
      <c r="CTM903" s="49"/>
      <c r="CTN903" s="49"/>
      <c r="CTO903" s="49"/>
      <c r="CTP903" s="49"/>
      <c r="CTQ903" s="49"/>
      <c r="CTR903" s="49"/>
      <c r="CTS903" s="49"/>
      <c r="CTT903" s="49"/>
      <c r="CTU903" s="49"/>
      <c r="CTV903" s="49"/>
      <c r="CTW903" s="49"/>
      <c r="CTX903" s="49"/>
      <c r="CTY903" s="49"/>
      <c r="CTZ903" s="49"/>
      <c r="CUA903" s="49"/>
      <c r="CUB903" s="49"/>
      <c r="CUC903" s="49"/>
      <c r="CUD903" s="49"/>
      <c r="CUE903" s="49"/>
      <c r="CUF903" s="49"/>
      <c r="CUG903" s="49"/>
      <c r="CUH903" s="49"/>
      <c r="CUI903" s="49"/>
      <c r="CUJ903" s="49"/>
      <c r="CUK903" s="49"/>
      <c r="CUL903" s="49"/>
      <c r="CUM903" s="49"/>
      <c r="CUN903" s="49"/>
      <c r="CUO903" s="49"/>
      <c r="CUP903" s="49"/>
      <c r="CUQ903" s="49"/>
      <c r="CUR903" s="49"/>
      <c r="CUS903" s="49"/>
      <c r="CUT903" s="49"/>
      <c r="CUU903" s="49"/>
      <c r="CUV903" s="49"/>
      <c r="CUW903" s="49"/>
      <c r="CUX903" s="49"/>
      <c r="CUY903" s="49"/>
      <c r="CUZ903" s="49"/>
      <c r="CVA903" s="49"/>
      <c r="CVB903" s="49"/>
      <c r="CVC903" s="49"/>
      <c r="CVD903" s="49"/>
      <c r="CVE903" s="49"/>
      <c r="CVF903" s="49"/>
      <c r="CVG903" s="49"/>
      <c r="CVH903" s="49"/>
      <c r="CVI903" s="49"/>
      <c r="CVJ903" s="49"/>
      <c r="CVK903" s="49"/>
      <c r="CVL903" s="49"/>
      <c r="CVM903" s="49"/>
      <c r="CVN903" s="49"/>
      <c r="CVO903" s="49"/>
      <c r="CVP903" s="49"/>
      <c r="CVQ903" s="49"/>
      <c r="CVR903" s="49"/>
      <c r="CVS903" s="49"/>
      <c r="CVT903" s="49"/>
      <c r="CVU903" s="49"/>
      <c r="CVV903" s="49"/>
      <c r="CVW903" s="49"/>
      <c r="CVX903" s="49"/>
      <c r="CVY903" s="49"/>
      <c r="CVZ903" s="49"/>
      <c r="CWA903" s="49"/>
      <c r="CWB903" s="49"/>
      <c r="CWC903" s="49"/>
      <c r="CWD903" s="49"/>
      <c r="CWE903" s="49"/>
      <c r="CWF903" s="49"/>
      <c r="CWG903" s="49"/>
      <c r="CWH903" s="49"/>
      <c r="CWI903" s="49"/>
      <c r="CWJ903" s="49"/>
      <c r="CWK903" s="49"/>
      <c r="CWL903" s="49"/>
      <c r="CWM903" s="49"/>
      <c r="CWN903" s="49"/>
      <c r="CWO903" s="49"/>
      <c r="CWP903" s="49"/>
      <c r="CWQ903" s="49"/>
      <c r="CWR903" s="49"/>
      <c r="CWS903" s="49"/>
      <c r="CWT903" s="49"/>
      <c r="CWU903" s="49"/>
      <c r="CWV903" s="49"/>
      <c r="CWW903" s="49"/>
      <c r="CWX903" s="49"/>
      <c r="CWY903" s="49"/>
      <c r="CWZ903" s="49"/>
      <c r="CXA903" s="49"/>
      <c r="CXB903" s="49"/>
      <c r="CXC903" s="49"/>
      <c r="CXD903" s="49"/>
      <c r="CXE903" s="49"/>
      <c r="CXF903" s="49"/>
      <c r="CXG903" s="49"/>
      <c r="CXH903" s="49"/>
      <c r="CXI903" s="49"/>
      <c r="CXJ903" s="49"/>
      <c r="CXK903" s="49"/>
      <c r="CXL903" s="49"/>
      <c r="CXM903" s="49"/>
      <c r="CXN903" s="49"/>
      <c r="CXO903" s="49"/>
      <c r="CXP903" s="49"/>
      <c r="CXQ903" s="49"/>
      <c r="CXR903" s="49"/>
      <c r="CXS903" s="49"/>
      <c r="CXT903" s="49"/>
      <c r="CXU903" s="49"/>
      <c r="CXV903" s="49"/>
      <c r="CXW903" s="49"/>
      <c r="CXX903" s="49"/>
      <c r="CXY903" s="49"/>
      <c r="CXZ903" s="49"/>
      <c r="CYA903" s="49"/>
      <c r="CYB903" s="49"/>
      <c r="CYC903" s="49"/>
      <c r="CYD903" s="49"/>
      <c r="CYE903" s="49"/>
      <c r="CYF903" s="49"/>
      <c r="CYG903" s="49"/>
      <c r="CYH903" s="49"/>
      <c r="CYI903" s="49"/>
      <c r="CYJ903" s="49"/>
      <c r="CYK903" s="49"/>
      <c r="CYL903" s="49"/>
      <c r="CYM903" s="49"/>
      <c r="CYN903" s="49"/>
      <c r="CYO903" s="49"/>
      <c r="CYP903" s="49"/>
      <c r="CYQ903" s="49"/>
      <c r="CYR903" s="49"/>
      <c r="CYS903" s="49"/>
      <c r="CYT903" s="49"/>
      <c r="CYU903" s="49"/>
      <c r="CYV903" s="49"/>
      <c r="CYW903" s="49"/>
      <c r="CYX903" s="49"/>
      <c r="CYY903" s="49"/>
      <c r="CYZ903" s="49"/>
      <c r="CZA903" s="49"/>
      <c r="CZB903" s="49"/>
      <c r="CZC903" s="49"/>
      <c r="CZD903" s="49"/>
      <c r="CZE903" s="49"/>
      <c r="CZF903" s="49"/>
      <c r="CZG903" s="49"/>
      <c r="CZH903" s="49"/>
      <c r="CZI903" s="49"/>
      <c r="CZJ903" s="49"/>
      <c r="CZK903" s="49"/>
      <c r="CZL903" s="49"/>
      <c r="CZM903" s="49"/>
      <c r="CZN903" s="49"/>
      <c r="CZO903" s="49"/>
      <c r="CZP903" s="49"/>
      <c r="CZQ903" s="49"/>
      <c r="CZR903" s="49"/>
      <c r="CZS903" s="49"/>
      <c r="CZT903" s="49"/>
      <c r="CZU903" s="49"/>
      <c r="CZV903" s="49"/>
      <c r="CZW903" s="49"/>
      <c r="CZX903" s="49"/>
      <c r="CZY903" s="49"/>
      <c r="CZZ903" s="49"/>
      <c r="DAA903" s="49"/>
      <c r="DAB903" s="49"/>
      <c r="DAC903" s="49"/>
      <c r="DAD903" s="49"/>
      <c r="DAE903" s="49"/>
      <c r="DAF903" s="49"/>
      <c r="DAG903" s="49"/>
      <c r="DAH903" s="49"/>
      <c r="DAI903" s="49"/>
      <c r="DAJ903" s="49"/>
      <c r="DAK903" s="49"/>
      <c r="DAL903" s="49"/>
      <c r="DAM903" s="49"/>
      <c r="DAN903" s="49"/>
      <c r="DAO903" s="49"/>
      <c r="DAP903" s="49"/>
      <c r="DAQ903" s="49"/>
      <c r="DAR903" s="49"/>
      <c r="DAS903" s="49"/>
      <c r="DAT903" s="49"/>
      <c r="DAU903" s="49"/>
      <c r="DAV903" s="49"/>
      <c r="DAW903" s="49"/>
      <c r="DAX903" s="49"/>
      <c r="DAY903" s="49"/>
      <c r="DAZ903" s="49"/>
      <c r="DBA903" s="49"/>
      <c r="DBB903" s="49"/>
      <c r="DBC903" s="49"/>
      <c r="DBD903" s="49"/>
      <c r="DBE903" s="49"/>
      <c r="DBF903" s="49"/>
      <c r="DBG903" s="49"/>
      <c r="DBH903" s="49"/>
      <c r="DBI903" s="49"/>
      <c r="DBJ903" s="49"/>
      <c r="DBK903" s="49"/>
      <c r="DBL903" s="49"/>
      <c r="DBM903" s="49"/>
      <c r="DBN903" s="49"/>
      <c r="DBO903" s="49"/>
      <c r="DBP903" s="49"/>
      <c r="DBQ903" s="49"/>
      <c r="DBR903" s="49"/>
      <c r="DBS903" s="49"/>
      <c r="DBT903" s="49"/>
      <c r="DBU903" s="49"/>
      <c r="DBV903" s="49"/>
      <c r="DBW903" s="49"/>
      <c r="DBX903" s="49"/>
      <c r="DBY903" s="49"/>
      <c r="DBZ903" s="49"/>
      <c r="DCA903" s="49"/>
      <c r="DCB903" s="49"/>
      <c r="DCC903" s="49"/>
      <c r="DCD903" s="49"/>
      <c r="DCE903" s="49"/>
      <c r="DCF903" s="49"/>
      <c r="DCG903" s="49"/>
      <c r="DCH903" s="49"/>
      <c r="DCI903" s="49"/>
      <c r="DCJ903" s="49"/>
      <c r="DCK903" s="49"/>
      <c r="DCL903" s="49"/>
      <c r="DCM903" s="49"/>
      <c r="DCN903" s="49"/>
      <c r="DCO903" s="49"/>
      <c r="DCP903" s="49"/>
      <c r="DCQ903" s="49"/>
      <c r="DCR903" s="49"/>
      <c r="DCS903" s="49"/>
      <c r="DCT903" s="49"/>
      <c r="DCU903" s="49"/>
      <c r="DCV903" s="49"/>
      <c r="DCW903" s="49"/>
      <c r="DCX903" s="49"/>
      <c r="DCY903" s="49"/>
      <c r="DCZ903" s="49"/>
      <c r="DDA903" s="49"/>
      <c r="DDB903" s="49"/>
      <c r="DDC903" s="49"/>
      <c r="DDD903" s="49"/>
      <c r="DDE903" s="49"/>
      <c r="DDF903" s="49"/>
      <c r="DDG903" s="49"/>
      <c r="DDH903" s="49"/>
      <c r="DDI903" s="49"/>
      <c r="DDJ903" s="49"/>
      <c r="DDK903" s="49"/>
      <c r="DDL903" s="49"/>
      <c r="DDM903" s="49"/>
      <c r="DDN903" s="49"/>
      <c r="DDO903" s="49"/>
      <c r="DDP903" s="49"/>
      <c r="DDQ903" s="49"/>
      <c r="DDR903" s="49"/>
      <c r="DDS903" s="49"/>
      <c r="DDT903" s="49"/>
      <c r="DDU903" s="49"/>
      <c r="DDV903" s="49"/>
      <c r="DDW903" s="49"/>
      <c r="DDX903" s="49"/>
      <c r="DDY903" s="49"/>
      <c r="DDZ903" s="49"/>
      <c r="DEA903" s="49"/>
      <c r="DEB903" s="49"/>
      <c r="DEC903" s="49"/>
      <c r="DED903" s="49"/>
      <c r="DEE903" s="49"/>
      <c r="DEF903" s="49"/>
      <c r="DEG903" s="49"/>
      <c r="DEH903" s="49"/>
      <c r="DEI903" s="49"/>
      <c r="DEJ903" s="49"/>
      <c r="DEK903" s="49"/>
      <c r="DEL903" s="49"/>
      <c r="DEM903" s="49"/>
      <c r="DEN903" s="49"/>
      <c r="DEO903" s="49"/>
      <c r="DEP903" s="49"/>
      <c r="DEQ903" s="49"/>
      <c r="DER903" s="49"/>
      <c r="DES903" s="49"/>
      <c r="DET903" s="49"/>
      <c r="DEU903" s="49"/>
      <c r="DEV903" s="49"/>
      <c r="DEW903" s="49"/>
      <c r="DEX903" s="49"/>
      <c r="DEY903" s="49"/>
      <c r="DEZ903" s="49"/>
      <c r="DFA903" s="49"/>
      <c r="DFB903" s="49"/>
      <c r="DFC903" s="49"/>
      <c r="DFD903" s="49"/>
      <c r="DFE903" s="49"/>
      <c r="DFF903" s="49"/>
      <c r="DFG903" s="49"/>
      <c r="DFH903" s="49"/>
      <c r="DFI903" s="49"/>
      <c r="DFJ903" s="49"/>
      <c r="DFK903" s="49"/>
      <c r="DFL903" s="49"/>
      <c r="DFM903" s="49"/>
      <c r="DFN903" s="49"/>
      <c r="DFO903" s="49"/>
      <c r="DFP903" s="49"/>
      <c r="DFQ903" s="49"/>
      <c r="DFR903" s="49"/>
      <c r="DFS903" s="49"/>
      <c r="DFT903" s="49"/>
      <c r="DFU903" s="49"/>
      <c r="DFV903" s="49"/>
      <c r="DFW903" s="49"/>
      <c r="DFX903" s="49"/>
      <c r="DFY903" s="49"/>
      <c r="DFZ903" s="49"/>
      <c r="DGA903" s="49"/>
      <c r="DGB903" s="49"/>
      <c r="DGC903" s="49"/>
      <c r="DGD903" s="49"/>
      <c r="DGE903" s="49"/>
      <c r="DGF903" s="49"/>
      <c r="DGG903" s="49"/>
      <c r="DGH903" s="49"/>
      <c r="DGI903" s="49"/>
      <c r="DGJ903" s="49"/>
      <c r="DGK903" s="49"/>
      <c r="DGL903" s="49"/>
      <c r="DGM903" s="49"/>
      <c r="DGN903" s="49"/>
      <c r="DGO903" s="49"/>
      <c r="DGP903" s="49"/>
      <c r="DGQ903" s="49"/>
      <c r="DGR903" s="49"/>
      <c r="DGS903" s="49"/>
      <c r="DGT903" s="49"/>
      <c r="DGU903" s="49"/>
      <c r="DGV903" s="49"/>
      <c r="DGW903" s="49"/>
      <c r="DGX903" s="49"/>
      <c r="DGY903" s="49"/>
      <c r="DGZ903" s="49"/>
      <c r="DHA903" s="49"/>
      <c r="DHB903" s="49"/>
      <c r="DHC903" s="49"/>
      <c r="DHD903" s="49"/>
      <c r="DHE903" s="49"/>
      <c r="DHF903" s="49"/>
      <c r="DHG903" s="49"/>
      <c r="DHH903" s="49"/>
      <c r="DHI903" s="49"/>
      <c r="DHJ903" s="49"/>
      <c r="DHK903" s="49"/>
      <c r="DHL903" s="49"/>
      <c r="DHM903" s="49"/>
      <c r="DHN903" s="49"/>
      <c r="DHO903" s="49"/>
      <c r="DHP903" s="49"/>
      <c r="DHQ903" s="49"/>
      <c r="DHR903" s="49"/>
      <c r="DHS903" s="49"/>
      <c r="DHT903" s="49"/>
      <c r="DHU903" s="49"/>
      <c r="DHV903" s="49"/>
      <c r="DHW903" s="49"/>
      <c r="DHX903" s="49"/>
      <c r="DHY903" s="49"/>
      <c r="DHZ903" s="49"/>
      <c r="DIA903" s="49"/>
      <c r="DIB903" s="49"/>
      <c r="DIC903" s="49"/>
      <c r="DID903" s="49"/>
      <c r="DIE903" s="49"/>
      <c r="DIF903" s="49"/>
      <c r="DIG903" s="49"/>
      <c r="DIH903" s="49"/>
      <c r="DII903" s="49"/>
      <c r="DIJ903" s="49"/>
      <c r="DIK903" s="49"/>
      <c r="DIL903" s="49"/>
      <c r="DIM903" s="49"/>
      <c r="DIN903" s="49"/>
      <c r="DIO903" s="49"/>
      <c r="DIP903" s="49"/>
      <c r="DIQ903" s="49"/>
      <c r="DIR903" s="49"/>
      <c r="DIS903" s="49"/>
      <c r="DIT903" s="49"/>
      <c r="DIU903" s="49"/>
      <c r="DIV903" s="49"/>
      <c r="DIW903" s="49"/>
      <c r="DIX903" s="49"/>
      <c r="DIY903" s="49"/>
      <c r="DIZ903" s="49"/>
      <c r="DJA903" s="49"/>
      <c r="DJB903" s="49"/>
      <c r="DJC903" s="49"/>
      <c r="DJD903" s="49"/>
      <c r="DJE903" s="49"/>
      <c r="DJF903" s="49"/>
      <c r="DJG903" s="49"/>
      <c r="DJH903" s="49"/>
      <c r="DJI903" s="49"/>
      <c r="DJJ903" s="49"/>
      <c r="DJK903" s="49"/>
      <c r="DJL903" s="49"/>
      <c r="DJM903" s="49"/>
      <c r="DJN903" s="49"/>
      <c r="DJO903" s="49"/>
      <c r="DJP903" s="49"/>
      <c r="DJQ903" s="49"/>
      <c r="DJR903" s="49"/>
      <c r="DJS903" s="49"/>
      <c r="DJT903" s="49"/>
      <c r="DJU903" s="49"/>
      <c r="DJV903" s="49"/>
      <c r="DJW903" s="49"/>
      <c r="DJX903" s="49"/>
      <c r="DJY903" s="49"/>
      <c r="DJZ903" s="49"/>
      <c r="DKA903" s="49"/>
      <c r="DKB903" s="49"/>
      <c r="DKC903" s="49"/>
      <c r="DKD903" s="49"/>
      <c r="DKE903" s="49"/>
      <c r="DKF903" s="49"/>
      <c r="DKG903" s="49"/>
      <c r="DKH903" s="49"/>
      <c r="DKI903" s="49"/>
      <c r="DKJ903" s="49"/>
      <c r="DKK903" s="49"/>
      <c r="DKL903" s="49"/>
      <c r="DKM903" s="49"/>
      <c r="DKN903" s="49"/>
      <c r="DKO903" s="49"/>
      <c r="DKP903" s="49"/>
      <c r="DKQ903" s="49"/>
      <c r="DKR903" s="49"/>
      <c r="DKS903" s="49"/>
      <c r="DKT903" s="49"/>
      <c r="DKU903" s="49"/>
      <c r="DKV903" s="49"/>
      <c r="DKW903" s="49"/>
      <c r="DKX903" s="49"/>
      <c r="DKY903" s="49"/>
      <c r="DKZ903" s="49"/>
      <c r="DLA903" s="49"/>
      <c r="DLB903" s="49"/>
      <c r="DLC903" s="49"/>
      <c r="DLD903" s="49"/>
      <c r="DLE903" s="49"/>
      <c r="DLF903" s="49"/>
      <c r="DLG903" s="49"/>
      <c r="DLH903" s="49"/>
      <c r="DLI903" s="49"/>
      <c r="DLJ903" s="49"/>
      <c r="DLK903" s="49"/>
      <c r="DLL903" s="49"/>
      <c r="DLM903" s="49"/>
      <c r="DLN903" s="49"/>
      <c r="DLO903" s="49"/>
      <c r="DLP903" s="49"/>
      <c r="DLQ903" s="49"/>
      <c r="DLR903" s="49"/>
      <c r="DLS903" s="49"/>
      <c r="DLT903" s="49"/>
      <c r="DLU903" s="49"/>
      <c r="DLV903" s="49"/>
      <c r="DLW903" s="49"/>
      <c r="DLX903" s="49"/>
      <c r="DLY903" s="49"/>
      <c r="DLZ903" s="49"/>
      <c r="DMA903" s="49"/>
      <c r="DMB903" s="49"/>
      <c r="DMC903" s="49"/>
      <c r="DMD903" s="49"/>
      <c r="DME903" s="49"/>
      <c r="DMF903" s="49"/>
      <c r="DMG903" s="49"/>
      <c r="DMH903" s="49"/>
      <c r="DMI903" s="49"/>
      <c r="DMJ903" s="49"/>
      <c r="DMK903" s="49"/>
      <c r="DML903" s="49"/>
      <c r="DMM903" s="49"/>
      <c r="DMN903" s="49"/>
      <c r="DMO903" s="49"/>
      <c r="DMP903" s="49"/>
      <c r="DMQ903" s="49"/>
      <c r="DMR903" s="49"/>
      <c r="DMS903" s="49"/>
      <c r="DMT903" s="49"/>
      <c r="DMU903" s="49"/>
      <c r="DMV903" s="49"/>
      <c r="DMW903" s="49"/>
      <c r="DMX903" s="49"/>
      <c r="DMY903" s="49"/>
      <c r="DMZ903" s="49"/>
      <c r="DNA903" s="49"/>
      <c r="DNB903" s="49"/>
      <c r="DNC903" s="49"/>
      <c r="DND903" s="49"/>
      <c r="DNE903" s="49"/>
      <c r="DNF903" s="49"/>
      <c r="DNG903" s="49"/>
      <c r="DNH903" s="49"/>
      <c r="DNI903" s="49"/>
      <c r="DNJ903" s="49"/>
      <c r="DNK903" s="49"/>
      <c r="DNL903" s="49"/>
      <c r="DNM903" s="49"/>
      <c r="DNN903" s="49"/>
      <c r="DNO903" s="49"/>
      <c r="DNP903" s="49"/>
      <c r="DNQ903" s="49"/>
      <c r="DNR903" s="49"/>
      <c r="DNS903" s="49"/>
      <c r="DNT903" s="49"/>
      <c r="DNU903" s="49"/>
      <c r="DNV903" s="49"/>
      <c r="DNW903" s="49"/>
      <c r="DNX903" s="49"/>
      <c r="DNY903" s="49"/>
      <c r="DNZ903" s="49"/>
      <c r="DOA903" s="49"/>
      <c r="DOB903" s="49"/>
      <c r="DOC903" s="49"/>
      <c r="DOD903" s="49"/>
      <c r="DOE903" s="49"/>
      <c r="DOF903" s="49"/>
      <c r="DOG903" s="49"/>
      <c r="DOH903" s="49"/>
      <c r="DOI903" s="49"/>
      <c r="DOJ903" s="49"/>
      <c r="DOK903" s="49"/>
      <c r="DOL903" s="49"/>
      <c r="DOM903" s="49"/>
      <c r="DON903" s="49"/>
      <c r="DOO903" s="49"/>
      <c r="DOP903" s="49"/>
      <c r="DOQ903" s="49"/>
      <c r="DOR903" s="49"/>
      <c r="DOS903" s="49"/>
      <c r="DOT903" s="49"/>
      <c r="DOU903" s="49"/>
      <c r="DOV903" s="49"/>
      <c r="DOW903" s="49"/>
      <c r="DOX903" s="49"/>
      <c r="DOY903" s="49"/>
      <c r="DOZ903" s="49"/>
      <c r="DPA903" s="49"/>
      <c r="DPB903" s="49"/>
      <c r="DPC903" s="49"/>
      <c r="DPD903" s="49"/>
      <c r="DPE903" s="49"/>
      <c r="DPF903" s="49"/>
      <c r="DPG903" s="49"/>
      <c r="DPH903" s="49"/>
      <c r="DPI903" s="49"/>
      <c r="DPJ903" s="49"/>
      <c r="DPK903" s="49"/>
      <c r="DPL903" s="49"/>
      <c r="DPM903" s="49"/>
      <c r="DPN903" s="49"/>
      <c r="DPO903" s="49"/>
      <c r="DPP903" s="49"/>
      <c r="DPQ903" s="49"/>
      <c r="DPR903" s="49"/>
      <c r="DPS903" s="49"/>
      <c r="DPT903" s="49"/>
      <c r="DPU903" s="49"/>
      <c r="DPV903" s="49"/>
      <c r="DPW903" s="49"/>
      <c r="DPX903" s="49"/>
      <c r="DPY903" s="49"/>
      <c r="DPZ903" s="49"/>
      <c r="DQA903" s="49"/>
      <c r="DQB903" s="49"/>
      <c r="DQC903" s="49"/>
      <c r="DQD903" s="49"/>
      <c r="DQE903" s="49"/>
      <c r="DQF903" s="49"/>
      <c r="DQG903" s="49"/>
      <c r="DQH903" s="49"/>
      <c r="DQI903" s="49"/>
      <c r="DQJ903" s="49"/>
      <c r="DQK903" s="49"/>
      <c r="DQL903" s="49"/>
      <c r="DQM903" s="49"/>
      <c r="DQN903" s="49"/>
      <c r="DQO903" s="49"/>
      <c r="DQP903" s="49"/>
      <c r="DQQ903" s="49"/>
      <c r="DQR903" s="49"/>
      <c r="DQS903" s="49"/>
      <c r="DQT903" s="49"/>
      <c r="DQU903" s="49"/>
      <c r="DQV903" s="49"/>
      <c r="DQW903" s="49"/>
      <c r="DQX903" s="49"/>
      <c r="DQY903" s="49"/>
      <c r="DQZ903" s="49"/>
      <c r="DRA903" s="49"/>
      <c r="DRB903" s="49"/>
      <c r="DRC903" s="49"/>
      <c r="DRD903" s="49"/>
      <c r="DRE903" s="49"/>
      <c r="DRF903" s="49"/>
      <c r="DRG903" s="49"/>
      <c r="DRH903" s="49"/>
      <c r="DRI903" s="49"/>
      <c r="DRJ903" s="49"/>
      <c r="DRK903" s="49"/>
      <c r="DRL903" s="49"/>
      <c r="DRM903" s="49"/>
      <c r="DRN903" s="49"/>
      <c r="DRO903" s="49"/>
      <c r="DRP903" s="49"/>
      <c r="DRQ903" s="49"/>
      <c r="DRR903" s="49"/>
      <c r="DRS903" s="49"/>
      <c r="DRT903" s="49"/>
      <c r="DRU903" s="49"/>
      <c r="DRV903" s="49"/>
      <c r="DRW903" s="49"/>
      <c r="DRX903" s="49"/>
      <c r="DRY903" s="49"/>
      <c r="DRZ903" s="49"/>
      <c r="DSA903" s="49"/>
      <c r="DSB903" s="49"/>
      <c r="DSC903" s="49"/>
      <c r="DSD903" s="49"/>
      <c r="DSE903" s="49"/>
      <c r="DSF903" s="49"/>
      <c r="DSG903" s="49"/>
      <c r="DSH903" s="49"/>
      <c r="DSI903" s="49"/>
      <c r="DSJ903" s="49"/>
      <c r="DSK903" s="49"/>
      <c r="DSL903" s="49"/>
      <c r="DSM903" s="49"/>
      <c r="DSN903" s="49"/>
      <c r="DSO903" s="49"/>
      <c r="DSP903" s="49"/>
      <c r="DSQ903" s="49"/>
      <c r="DSR903" s="49"/>
      <c r="DSS903" s="49"/>
      <c r="DST903" s="49"/>
      <c r="DSU903" s="49"/>
      <c r="DSV903" s="49"/>
      <c r="DSW903" s="49"/>
      <c r="DSX903" s="49"/>
      <c r="DSY903" s="49"/>
      <c r="DSZ903" s="49"/>
      <c r="DTA903" s="49"/>
      <c r="DTB903" s="49"/>
      <c r="DTC903" s="49"/>
      <c r="DTD903" s="49"/>
      <c r="DTE903" s="49"/>
      <c r="DTF903" s="49"/>
      <c r="DTG903" s="49"/>
      <c r="DTH903" s="49"/>
      <c r="DTI903" s="49"/>
      <c r="DTJ903" s="49"/>
      <c r="DTK903" s="49"/>
      <c r="DTL903" s="49"/>
      <c r="DTM903" s="49"/>
      <c r="DTN903" s="49"/>
      <c r="DTO903" s="49"/>
      <c r="DTP903" s="49"/>
      <c r="DTQ903" s="49"/>
      <c r="DTR903" s="49"/>
      <c r="DTS903" s="49"/>
      <c r="DTT903" s="49"/>
      <c r="DTU903" s="49"/>
      <c r="DTV903" s="49"/>
      <c r="DTW903" s="49"/>
      <c r="DTX903" s="49"/>
      <c r="DTY903" s="49"/>
      <c r="DTZ903" s="49"/>
      <c r="DUA903" s="49"/>
      <c r="DUB903" s="49"/>
      <c r="DUC903" s="49"/>
      <c r="DUD903" s="49"/>
      <c r="DUE903" s="49"/>
      <c r="DUF903" s="49"/>
      <c r="DUG903" s="49"/>
      <c r="DUH903" s="49"/>
      <c r="DUI903" s="49"/>
      <c r="DUJ903" s="49"/>
      <c r="DUK903" s="49"/>
      <c r="DUL903" s="49"/>
      <c r="DUM903" s="49"/>
      <c r="DUN903" s="49"/>
      <c r="DUO903" s="49"/>
      <c r="DUP903" s="49"/>
      <c r="DUQ903" s="49"/>
      <c r="DUR903" s="49"/>
      <c r="DUS903" s="49"/>
      <c r="DUT903" s="49"/>
      <c r="DUU903" s="49"/>
      <c r="DUV903" s="49"/>
      <c r="DUW903" s="49"/>
      <c r="DUX903" s="49"/>
      <c r="DUY903" s="49"/>
      <c r="DUZ903" s="49"/>
      <c r="DVA903" s="49"/>
      <c r="DVB903" s="49"/>
      <c r="DVC903" s="49"/>
      <c r="DVD903" s="49"/>
      <c r="DVE903" s="49"/>
      <c r="DVF903" s="49"/>
      <c r="DVG903" s="49"/>
      <c r="DVH903" s="49"/>
      <c r="DVI903" s="49"/>
      <c r="DVJ903" s="49"/>
      <c r="DVK903" s="49"/>
      <c r="DVL903" s="49"/>
      <c r="DVM903" s="49"/>
      <c r="DVN903" s="49"/>
      <c r="DVO903" s="49"/>
      <c r="DVP903" s="49"/>
      <c r="DVQ903" s="49"/>
      <c r="DVR903" s="49"/>
      <c r="DVS903" s="49"/>
      <c r="DVT903" s="49"/>
      <c r="DVU903" s="49"/>
      <c r="DVV903" s="49"/>
      <c r="DVW903" s="49"/>
      <c r="DVX903" s="49"/>
      <c r="DVY903" s="49"/>
      <c r="DVZ903" s="49"/>
      <c r="DWA903" s="49"/>
      <c r="DWB903" s="49"/>
      <c r="DWC903" s="49"/>
      <c r="DWD903" s="49"/>
      <c r="DWE903" s="49"/>
      <c r="DWF903" s="49"/>
      <c r="DWG903" s="49"/>
      <c r="DWH903" s="49"/>
      <c r="DWI903" s="49"/>
      <c r="DWJ903" s="49"/>
      <c r="DWK903" s="49"/>
      <c r="DWL903" s="49"/>
      <c r="DWM903" s="49"/>
      <c r="DWN903" s="49"/>
      <c r="DWO903" s="49"/>
      <c r="DWP903" s="49"/>
      <c r="DWQ903" s="49"/>
      <c r="DWR903" s="49"/>
      <c r="DWS903" s="49"/>
      <c r="DWT903" s="49"/>
      <c r="DWU903" s="49"/>
      <c r="DWV903" s="49"/>
      <c r="DWW903" s="49"/>
      <c r="DWX903" s="49"/>
      <c r="DWY903" s="49"/>
      <c r="DWZ903" s="49"/>
      <c r="DXA903" s="49"/>
      <c r="DXB903" s="49"/>
      <c r="DXC903" s="49"/>
      <c r="DXD903" s="49"/>
      <c r="DXE903" s="49"/>
      <c r="DXF903" s="49"/>
      <c r="DXG903" s="49"/>
      <c r="DXH903" s="49"/>
      <c r="DXI903" s="49"/>
      <c r="DXJ903" s="49"/>
      <c r="DXK903" s="49"/>
      <c r="DXL903" s="49"/>
      <c r="DXM903" s="49"/>
      <c r="DXN903" s="49"/>
      <c r="DXO903" s="49"/>
      <c r="DXP903" s="49"/>
      <c r="DXQ903" s="49"/>
      <c r="DXR903" s="49"/>
      <c r="DXS903" s="49"/>
      <c r="DXT903" s="49"/>
      <c r="DXU903" s="49"/>
      <c r="DXV903" s="49"/>
      <c r="DXW903" s="49"/>
      <c r="DXX903" s="49"/>
      <c r="DXY903" s="49"/>
      <c r="DXZ903" s="49"/>
      <c r="DYA903" s="49"/>
      <c r="DYB903" s="49"/>
      <c r="DYC903" s="49"/>
      <c r="DYD903" s="49"/>
      <c r="DYE903" s="49"/>
      <c r="DYF903" s="49"/>
      <c r="DYG903" s="49"/>
      <c r="DYH903" s="49"/>
      <c r="DYI903" s="49"/>
      <c r="DYJ903" s="49"/>
      <c r="DYK903" s="49"/>
      <c r="DYL903" s="49"/>
      <c r="DYM903" s="49"/>
      <c r="DYN903" s="49"/>
      <c r="DYO903" s="49"/>
      <c r="DYP903" s="49"/>
      <c r="DYQ903" s="49"/>
      <c r="DYR903" s="49"/>
      <c r="DYS903" s="49"/>
      <c r="DYT903" s="49"/>
      <c r="DYU903" s="49"/>
      <c r="DYV903" s="49"/>
      <c r="DYW903" s="49"/>
      <c r="DYX903" s="49"/>
      <c r="DYY903" s="49"/>
      <c r="DYZ903" s="49"/>
      <c r="DZA903" s="49"/>
      <c r="DZB903" s="49"/>
      <c r="DZC903" s="49"/>
      <c r="DZD903" s="49"/>
      <c r="DZE903" s="49"/>
      <c r="DZF903" s="49"/>
      <c r="DZG903" s="49"/>
      <c r="DZH903" s="49"/>
      <c r="DZI903" s="49"/>
      <c r="DZJ903" s="49"/>
      <c r="DZK903" s="49"/>
      <c r="DZL903" s="49"/>
      <c r="DZM903" s="49"/>
      <c r="DZN903" s="49"/>
      <c r="DZO903" s="49"/>
      <c r="DZP903" s="49"/>
      <c r="DZQ903" s="49"/>
      <c r="DZR903" s="49"/>
      <c r="DZS903" s="49"/>
      <c r="DZT903" s="49"/>
      <c r="DZU903" s="49"/>
      <c r="DZV903" s="49"/>
      <c r="DZW903" s="49"/>
      <c r="DZX903" s="49"/>
      <c r="DZY903" s="49"/>
      <c r="DZZ903" s="49"/>
      <c r="EAA903" s="49"/>
      <c r="EAB903" s="49"/>
      <c r="EAC903" s="49"/>
      <c r="EAD903" s="49"/>
      <c r="EAE903" s="49"/>
      <c r="EAF903" s="49"/>
      <c r="EAG903" s="49"/>
      <c r="EAH903" s="49"/>
      <c r="EAI903" s="49"/>
      <c r="EAJ903" s="49"/>
      <c r="EAK903" s="49"/>
      <c r="EAL903" s="49"/>
      <c r="EAM903" s="49"/>
      <c r="EAN903" s="49"/>
      <c r="EAO903" s="49"/>
      <c r="EAP903" s="49"/>
      <c r="EAQ903" s="49"/>
      <c r="EAR903" s="49"/>
      <c r="EAS903" s="49"/>
      <c r="EAT903" s="49"/>
      <c r="EAU903" s="49"/>
      <c r="EAV903" s="49"/>
      <c r="EAW903" s="49"/>
      <c r="EAX903" s="49"/>
      <c r="EAY903" s="49"/>
      <c r="EAZ903" s="49"/>
      <c r="EBA903" s="49"/>
      <c r="EBB903" s="49"/>
      <c r="EBC903" s="49"/>
      <c r="EBD903" s="49"/>
      <c r="EBE903" s="49"/>
      <c r="EBF903" s="49"/>
      <c r="EBG903" s="49"/>
      <c r="EBH903" s="49"/>
      <c r="EBI903" s="49"/>
      <c r="EBJ903" s="49"/>
      <c r="EBK903" s="49"/>
      <c r="EBL903" s="49"/>
      <c r="EBM903" s="49"/>
      <c r="EBN903" s="49"/>
      <c r="EBO903" s="49"/>
      <c r="EBP903" s="49"/>
      <c r="EBQ903" s="49"/>
      <c r="EBR903" s="49"/>
      <c r="EBS903" s="49"/>
      <c r="EBT903" s="49"/>
      <c r="EBU903" s="49"/>
      <c r="EBV903" s="49"/>
      <c r="EBW903" s="49"/>
      <c r="EBX903" s="49"/>
      <c r="EBY903" s="49"/>
      <c r="EBZ903" s="49"/>
      <c r="ECA903" s="49"/>
      <c r="ECB903" s="49"/>
      <c r="ECC903" s="49"/>
      <c r="ECD903" s="49"/>
      <c r="ECE903" s="49"/>
      <c r="ECF903" s="49"/>
      <c r="ECG903" s="49"/>
      <c r="ECH903" s="49"/>
      <c r="ECI903" s="49"/>
      <c r="ECJ903" s="49"/>
      <c r="ECK903" s="49"/>
      <c r="ECL903" s="49"/>
      <c r="ECM903" s="49"/>
      <c r="ECN903" s="49"/>
      <c r="ECO903" s="49"/>
      <c r="ECP903" s="49"/>
      <c r="ECQ903" s="49"/>
      <c r="ECR903" s="49"/>
      <c r="ECS903" s="49"/>
      <c r="ECT903" s="49"/>
      <c r="ECU903" s="49"/>
      <c r="ECV903" s="49"/>
      <c r="ECW903" s="49"/>
      <c r="ECX903" s="49"/>
      <c r="ECY903" s="49"/>
      <c r="ECZ903" s="49"/>
      <c r="EDA903" s="49"/>
      <c r="EDB903" s="49"/>
      <c r="EDC903" s="49"/>
      <c r="EDD903" s="49"/>
      <c r="EDE903" s="49"/>
      <c r="EDF903" s="49"/>
      <c r="EDG903" s="49"/>
      <c r="EDH903" s="49"/>
      <c r="EDI903" s="49"/>
      <c r="EDJ903" s="49"/>
      <c r="EDK903" s="49"/>
      <c r="EDL903" s="49"/>
      <c r="EDM903" s="49"/>
      <c r="EDN903" s="49"/>
      <c r="EDO903" s="49"/>
      <c r="EDP903" s="49"/>
      <c r="EDQ903" s="49"/>
      <c r="EDR903" s="49"/>
      <c r="EDS903" s="49"/>
      <c r="EDT903" s="49"/>
      <c r="EDU903" s="49"/>
      <c r="EDV903" s="49"/>
      <c r="EDW903" s="49"/>
      <c r="EDX903" s="49"/>
      <c r="EDY903" s="49"/>
      <c r="EDZ903" s="49"/>
      <c r="EEA903" s="49"/>
      <c r="EEB903" s="49"/>
      <c r="EEC903" s="49"/>
      <c r="EED903" s="49"/>
      <c r="EEE903" s="49"/>
      <c r="EEF903" s="49"/>
      <c r="EEG903" s="49"/>
      <c r="EEH903" s="49"/>
      <c r="EEI903" s="49"/>
      <c r="EEJ903" s="49"/>
      <c r="EEK903" s="49"/>
      <c r="EEL903" s="49"/>
      <c r="EEM903" s="49"/>
      <c r="EEN903" s="49"/>
      <c r="EEO903" s="49"/>
      <c r="EEP903" s="49"/>
      <c r="EEQ903" s="49"/>
      <c r="EER903" s="49"/>
      <c r="EES903" s="49"/>
      <c r="EET903" s="49"/>
      <c r="EEU903" s="49"/>
      <c r="EEV903" s="49"/>
      <c r="EEW903" s="49"/>
      <c r="EEX903" s="49"/>
      <c r="EEY903" s="49"/>
      <c r="EEZ903" s="49"/>
      <c r="EFA903" s="49"/>
      <c r="EFB903" s="49"/>
      <c r="EFC903" s="49"/>
      <c r="EFD903" s="49"/>
      <c r="EFE903" s="49"/>
      <c r="EFF903" s="49"/>
      <c r="EFG903" s="49"/>
      <c r="EFH903" s="49"/>
      <c r="EFI903" s="49"/>
      <c r="EFJ903" s="49"/>
      <c r="EFK903" s="49"/>
      <c r="EFL903" s="49"/>
      <c r="EFM903" s="49"/>
      <c r="EFN903" s="49"/>
      <c r="EFO903" s="49"/>
      <c r="EFP903" s="49"/>
      <c r="EFQ903" s="49"/>
      <c r="EFR903" s="49"/>
      <c r="EFS903" s="49"/>
      <c r="EFT903" s="49"/>
      <c r="EFU903" s="49"/>
      <c r="EFV903" s="49"/>
      <c r="EFW903" s="49"/>
      <c r="EFX903" s="49"/>
      <c r="EFY903" s="49"/>
      <c r="EFZ903" s="49"/>
      <c r="EGA903" s="49"/>
      <c r="EGB903" s="49"/>
      <c r="EGC903" s="49"/>
      <c r="EGD903" s="49"/>
      <c r="EGE903" s="49"/>
      <c r="EGF903" s="49"/>
      <c r="EGG903" s="49"/>
      <c r="EGH903" s="49"/>
      <c r="EGI903" s="49"/>
      <c r="EGJ903" s="49"/>
      <c r="EGK903" s="49"/>
      <c r="EGL903" s="49"/>
      <c r="EGM903" s="49"/>
      <c r="EGN903" s="49"/>
      <c r="EGO903" s="49"/>
      <c r="EGP903" s="49"/>
      <c r="EGQ903" s="49"/>
      <c r="EGR903" s="49"/>
      <c r="EGS903" s="49"/>
      <c r="EGT903" s="49"/>
      <c r="EGU903" s="49"/>
      <c r="EGV903" s="49"/>
      <c r="EGW903" s="49"/>
      <c r="EGX903" s="49"/>
      <c r="EGY903" s="49"/>
      <c r="EGZ903" s="49"/>
      <c r="EHA903" s="49"/>
      <c r="EHB903" s="49"/>
      <c r="EHC903" s="49"/>
      <c r="EHD903" s="49"/>
      <c r="EHE903" s="49"/>
      <c r="EHF903" s="49"/>
      <c r="EHG903" s="49"/>
      <c r="EHH903" s="49"/>
      <c r="EHI903" s="49"/>
      <c r="EHJ903" s="49"/>
      <c r="EHK903" s="49"/>
      <c r="EHL903" s="49"/>
      <c r="EHM903" s="49"/>
      <c r="EHN903" s="49"/>
      <c r="EHO903" s="49"/>
      <c r="EHP903" s="49"/>
      <c r="EHQ903" s="49"/>
      <c r="EHR903" s="49"/>
      <c r="EHS903" s="49"/>
      <c r="EHT903" s="49"/>
      <c r="EHU903" s="49"/>
      <c r="EHV903" s="49"/>
      <c r="EHW903" s="49"/>
      <c r="EHX903" s="49"/>
      <c r="EHY903" s="49"/>
      <c r="EHZ903" s="49"/>
      <c r="EIA903" s="49"/>
      <c r="EIB903" s="49"/>
      <c r="EIC903" s="49"/>
      <c r="EID903" s="49"/>
      <c r="EIE903" s="49"/>
      <c r="EIF903" s="49"/>
      <c r="EIG903" s="49"/>
      <c r="EIH903" s="49"/>
      <c r="EII903" s="49"/>
      <c r="EIJ903" s="49"/>
      <c r="EIK903" s="49"/>
      <c r="EIL903" s="49"/>
      <c r="EIM903" s="49"/>
      <c r="EIN903" s="49"/>
      <c r="EIO903" s="49"/>
      <c r="EIP903" s="49"/>
      <c r="EIQ903" s="49"/>
      <c r="EIR903" s="49"/>
      <c r="EIS903" s="49"/>
      <c r="EIT903" s="49"/>
      <c r="EIU903" s="49"/>
      <c r="EIV903" s="49"/>
      <c r="EIW903" s="49"/>
      <c r="EIX903" s="49"/>
      <c r="EIY903" s="49"/>
      <c r="EIZ903" s="49"/>
      <c r="EJA903" s="49"/>
      <c r="EJB903" s="49"/>
      <c r="EJC903" s="49"/>
      <c r="EJD903" s="49"/>
      <c r="EJE903" s="49"/>
      <c r="EJF903" s="49"/>
      <c r="EJG903" s="49"/>
      <c r="EJH903" s="49"/>
      <c r="EJI903" s="49"/>
      <c r="EJJ903" s="49"/>
      <c r="EJK903" s="49"/>
      <c r="EJL903" s="49"/>
      <c r="EJM903" s="49"/>
      <c r="EJN903" s="49"/>
      <c r="EJO903" s="49"/>
      <c r="EJP903" s="49"/>
      <c r="EJQ903" s="49"/>
      <c r="EJR903" s="49"/>
      <c r="EJS903" s="49"/>
      <c r="EJT903" s="49"/>
      <c r="EJU903" s="49"/>
      <c r="EJV903" s="49"/>
      <c r="EJW903" s="49"/>
      <c r="EJX903" s="49"/>
      <c r="EJY903" s="49"/>
      <c r="EJZ903" s="49"/>
      <c r="EKA903" s="49"/>
      <c r="EKB903" s="49"/>
      <c r="EKC903" s="49"/>
      <c r="EKD903" s="49"/>
      <c r="EKE903" s="49"/>
      <c r="EKF903" s="49"/>
      <c r="EKG903" s="49"/>
      <c r="EKH903" s="49"/>
      <c r="EKI903" s="49"/>
      <c r="EKJ903" s="49"/>
      <c r="EKK903" s="49"/>
      <c r="EKL903" s="49"/>
      <c r="EKM903" s="49"/>
      <c r="EKN903" s="49"/>
      <c r="EKO903" s="49"/>
      <c r="EKP903" s="49"/>
      <c r="EKQ903" s="49"/>
      <c r="EKR903" s="49"/>
      <c r="EKS903" s="49"/>
      <c r="EKT903" s="49"/>
      <c r="EKU903" s="49"/>
      <c r="EKV903" s="49"/>
      <c r="EKW903" s="49"/>
      <c r="EKX903" s="49"/>
      <c r="EKY903" s="49"/>
      <c r="EKZ903" s="49"/>
      <c r="ELA903" s="49"/>
      <c r="ELB903" s="49"/>
      <c r="ELC903" s="49"/>
      <c r="ELD903" s="49"/>
      <c r="ELE903" s="49"/>
      <c r="ELF903" s="49"/>
      <c r="ELG903" s="49"/>
      <c r="ELH903" s="49"/>
      <c r="ELI903" s="49"/>
      <c r="ELJ903" s="49"/>
      <c r="ELK903" s="49"/>
      <c r="ELL903" s="49"/>
      <c r="ELM903" s="49"/>
      <c r="ELN903" s="49"/>
      <c r="ELO903" s="49"/>
      <c r="ELP903" s="49"/>
      <c r="ELQ903" s="49"/>
      <c r="ELR903" s="49"/>
      <c r="ELS903" s="49"/>
      <c r="ELT903" s="49"/>
      <c r="ELU903" s="49"/>
      <c r="ELV903" s="49"/>
      <c r="ELW903" s="49"/>
      <c r="ELX903" s="49"/>
      <c r="ELY903" s="49"/>
      <c r="ELZ903" s="49"/>
      <c r="EMA903" s="49"/>
      <c r="EMB903" s="49"/>
      <c r="EMC903" s="49"/>
      <c r="EMD903" s="49"/>
      <c r="EME903" s="49"/>
      <c r="EMF903" s="49"/>
      <c r="EMG903" s="49"/>
      <c r="EMH903" s="49"/>
      <c r="EMI903" s="49"/>
      <c r="EMJ903" s="49"/>
      <c r="EMK903" s="49"/>
      <c r="EML903" s="49"/>
      <c r="EMM903" s="49"/>
      <c r="EMN903" s="49"/>
      <c r="EMO903" s="49"/>
      <c r="EMP903" s="49"/>
      <c r="EMQ903" s="49"/>
      <c r="EMR903" s="49"/>
      <c r="EMS903" s="49"/>
      <c r="EMT903" s="49"/>
      <c r="EMU903" s="49"/>
      <c r="EMV903" s="49"/>
      <c r="EMW903" s="49"/>
      <c r="EMX903" s="49"/>
      <c r="EMY903" s="49"/>
      <c r="EMZ903" s="49"/>
      <c r="ENA903" s="49"/>
      <c r="ENB903" s="49"/>
      <c r="ENC903" s="49"/>
      <c r="END903" s="49"/>
      <c r="ENE903" s="49"/>
      <c r="ENF903" s="49"/>
      <c r="ENG903" s="49"/>
      <c r="ENH903" s="49"/>
      <c r="ENI903" s="49"/>
      <c r="ENJ903" s="49"/>
      <c r="ENK903" s="49"/>
      <c r="ENL903" s="49"/>
      <c r="ENM903" s="49"/>
      <c r="ENN903" s="49"/>
      <c r="ENO903" s="49"/>
      <c r="ENP903" s="49"/>
      <c r="ENQ903" s="49"/>
      <c r="ENR903" s="49"/>
      <c r="ENS903" s="49"/>
      <c r="ENT903" s="49"/>
      <c r="ENU903" s="49"/>
      <c r="ENV903" s="49"/>
      <c r="ENW903" s="49"/>
      <c r="ENX903" s="49"/>
      <c r="ENY903" s="49"/>
      <c r="ENZ903" s="49"/>
      <c r="EOA903" s="49"/>
      <c r="EOB903" s="49"/>
      <c r="EOC903" s="49"/>
      <c r="EOD903" s="49"/>
      <c r="EOE903" s="49"/>
      <c r="EOF903" s="49"/>
      <c r="EOG903" s="49"/>
      <c r="EOH903" s="49"/>
      <c r="EOI903" s="49"/>
      <c r="EOJ903" s="49"/>
      <c r="EOK903" s="49"/>
      <c r="EOL903" s="49"/>
      <c r="EOM903" s="49"/>
      <c r="EON903" s="49"/>
      <c r="EOO903" s="49"/>
      <c r="EOP903" s="49"/>
      <c r="EOQ903" s="49"/>
      <c r="EOR903" s="49"/>
      <c r="EOS903" s="49"/>
      <c r="EOT903" s="49"/>
      <c r="EOU903" s="49"/>
      <c r="EOV903" s="49"/>
      <c r="EOW903" s="49"/>
      <c r="EOX903" s="49"/>
      <c r="EOY903" s="49"/>
      <c r="EOZ903" s="49"/>
      <c r="EPA903" s="49"/>
      <c r="EPB903" s="49"/>
      <c r="EPC903" s="49"/>
      <c r="EPD903" s="49"/>
      <c r="EPE903" s="49"/>
      <c r="EPF903" s="49"/>
      <c r="EPG903" s="49"/>
      <c r="EPH903" s="49"/>
      <c r="EPI903" s="49"/>
      <c r="EPJ903" s="49"/>
      <c r="EPK903" s="49"/>
      <c r="EPL903" s="49"/>
      <c r="EPM903" s="49"/>
      <c r="EPN903" s="49"/>
      <c r="EPO903" s="49"/>
      <c r="EPP903" s="49"/>
      <c r="EPQ903" s="49"/>
      <c r="EPR903" s="49"/>
      <c r="EPS903" s="49"/>
      <c r="EPT903" s="49"/>
      <c r="EPU903" s="49"/>
      <c r="EPV903" s="49"/>
      <c r="EPW903" s="49"/>
      <c r="EPX903" s="49"/>
      <c r="EPY903" s="49"/>
      <c r="EPZ903" s="49"/>
      <c r="EQA903" s="49"/>
      <c r="EQB903" s="49"/>
      <c r="EQC903" s="49"/>
      <c r="EQD903" s="49"/>
      <c r="EQE903" s="49"/>
      <c r="EQF903" s="49"/>
      <c r="EQG903" s="49"/>
      <c r="EQH903" s="49"/>
      <c r="EQI903" s="49"/>
      <c r="EQJ903" s="49"/>
      <c r="EQK903" s="49"/>
      <c r="EQL903" s="49"/>
      <c r="EQM903" s="49"/>
      <c r="EQN903" s="49"/>
      <c r="EQO903" s="49"/>
      <c r="EQP903" s="49"/>
      <c r="EQQ903" s="49"/>
      <c r="EQR903" s="49"/>
      <c r="EQS903" s="49"/>
      <c r="EQT903" s="49"/>
      <c r="EQU903" s="49"/>
      <c r="EQV903" s="49"/>
      <c r="EQW903" s="49"/>
      <c r="EQX903" s="49"/>
      <c r="EQY903" s="49"/>
      <c r="EQZ903" s="49"/>
      <c r="ERA903" s="49"/>
      <c r="ERB903" s="49"/>
      <c r="ERC903" s="49"/>
      <c r="ERD903" s="49"/>
      <c r="ERE903" s="49"/>
      <c r="ERF903" s="49"/>
      <c r="ERG903" s="49"/>
      <c r="ERH903" s="49"/>
      <c r="ERI903" s="49"/>
      <c r="ERJ903" s="49"/>
      <c r="ERK903" s="49"/>
      <c r="ERL903" s="49"/>
      <c r="ERM903" s="49"/>
      <c r="ERN903" s="49"/>
      <c r="ERO903" s="49"/>
      <c r="ERP903" s="49"/>
      <c r="ERQ903" s="49"/>
      <c r="ERR903" s="49"/>
      <c r="ERS903" s="49"/>
      <c r="ERT903" s="49"/>
      <c r="ERU903" s="49"/>
      <c r="ERV903" s="49"/>
      <c r="ERW903" s="49"/>
      <c r="ERX903" s="49"/>
      <c r="ERY903" s="49"/>
      <c r="ERZ903" s="49"/>
      <c r="ESA903" s="49"/>
      <c r="ESB903" s="49"/>
      <c r="ESC903" s="49"/>
      <c r="ESD903" s="49"/>
      <c r="ESE903" s="49"/>
      <c r="ESF903" s="49"/>
      <c r="ESG903" s="49"/>
      <c r="ESH903" s="49"/>
      <c r="ESI903" s="49"/>
      <c r="ESJ903" s="49"/>
      <c r="ESK903" s="49"/>
      <c r="ESL903" s="49"/>
      <c r="ESM903" s="49"/>
      <c r="ESN903" s="49"/>
      <c r="ESO903" s="49"/>
      <c r="ESP903" s="49"/>
      <c r="ESQ903" s="49"/>
      <c r="ESR903" s="49"/>
      <c r="ESS903" s="49"/>
      <c r="EST903" s="49"/>
      <c r="ESU903" s="49"/>
      <c r="ESV903" s="49"/>
      <c r="ESW903" s="49"/>
      <c r="ESX903" s="49"/>
      <c r="ESY903" s="49"/>
      <c r="ESZ903" s="49"/>
      <c r="ETA903" s="49"/>
      <c r="ETB903" s="49"/>
      <c r="ETC903" s="49"/>
      <c r="ETD903" s="49"/>
      <c r="ETE903" s="49"/>
      <c r="ETF903" s="49"/>
      <c r="ETG903" s="49"/>
      <c r="ETH903" s="49"/>
      <c r="ETI903" s="49"/>
      <c r="ETJ903" s="49"/>
      <c r="ETK903" s="49"/>
      <c r="ETL903" s="49"/>
      <c r="ETM903" s="49"/>
      <c r="ETN903" s="49"/>
      <c r="ETO903" s="49"/>
      <c r="ETP903" s="49"/>
      <c r="ETQ903" s="49"/>
      <c r="ETR903" s="49"/>
      <c r="ETS903" s="49"/>
      <c r="ETT903" s="49"/>
      <c r="ETU903" s="49"/>
      <c r="ETV903" s="49"/>
      <c r="ETW903" s="49"/>
      <c r="ETX903" s="49"/>
      <c r="ETY903" s="49"/>
      <c r="ETZ903" s="49"/>
      <c r="EUA903" s="49"/>
      <c r="EUB903" s="49"/>
      <c r="EUC903" s="49"/>
      <c r="EUD903" s="49"/>
      <c r="EUE903" s="49"/>
      <c r="EUF903" s="49"/>
      <c r="EUG903" s="49"/>
      <c r="EUH903" s="49"/>
      <c r="EUI903" s="49"/>
      <c r="EUJ903" s="49"/>
      <c r="EUK903" s="49"/>
      <c r="EUL903" s="49"/>
      <c r="EUM903" s="49"/>
      <c r="EUN903" s="49"/>
      <c r="EUO903" s="49"/>
      <c r="EUP903" s="49"/>
      <c r="EUQ903" s="49"/>
      <c r="EUR903" s="49"/>
      <c r="EUS903" s="49"/>
      <c r="EUT903" s="49"/>
      <c r="EUU903" s="49"/>
      <c r="EUV903" s="49"/>
      <c r="EUW903" s="49"/>
      <c r="EUX903" s="49"/>
      <c r="EUY903" s="49"/>
      <c r="EUZ903" s="49"/>
      <c r="EVA903" s="49"/>
      <c r="EVB903" s="49"/>
      <c r="EVC903" s="49"/>
      <c r="EVD903" s="49"/>
      <c r="EVE903" s="49"/>
      <c r="EVF903" s="49"/>
      <c r="EVG903" s="49"/>
      <c r="EVH903" s="49"/>
      <c r="EVI903" s="49"/>
      <c r="EVJ903" s="49"/>
      <c r="EVK903" s="49"/>
      <c r="EVL903" s="49"/>
      <c r="EVM903" s="49"/>
      <c r="EVN903" s="49"/>
      <c r="EVO903" s="49"/>
      <c r="EVP903" s="49"/>
      <c r="EVQ903" s="49"/>
      <c r="EVR903" s="49"/>
      <c r="EVS903" s="49"/>
      <c r="EVT903" s="49"/>
      <c r="EVU903" s="49"/>
      <c r="EVV903" s="49"/>
      <c r="EVW903" s="49"/>
      <c r="EVX903" s="49"/>
      <c r="EVY903" s="49"/>
      <c r="EVZ903" s="49"/>
      <c r="EWA903" s="49"/>
      <c r="EWB903" s="49"/>
      <c r="EWC903" s="49"/>
      <c r="EWD903" s="49"/>
      <c r="EWE903" s="49"/>
      <c r="EWF903" s="49"/>
      <c r="EWG903" s="49"/>
      <c r="EWH903" s="49"/>
      <c r="EWI903" s="49"/>
      <c r="EWJ903" s="49"/>
      <c r="EWK903" s="49"/>
      <c r="EWL903" s="49"/>
      <c r="EWM903" s="49"/>
      <c r="EWN903" s="49"/>
      <c r="EWO903" s="49"/>
      <c r="EWP903" s="49"/>
      <c r="EWQ903" s="49"/>
      <c r="EWR903" s="49"/>
      <c r="EWS903" s="49"/>
      <c r="EWT903" s="49"/>
      <c r="EWU903" s="49"/>
      <c r="EWV903" s="49"/>
      <c r="EWW903" s="49"/>
      <c r="EWX903" s="49"/>
      <c r="EWY903" s="49"/>
      <c r="EWZ903" s="49"/>
      <c r="EXA903" s="49"/>
      <c r="EXB903" s="49"/>
      <c r="EXC903" s="49"/>
      <c r="EXD903" s="49"/>
      <c r="EXE903" s="49"/>
      <c r="EXF903" s="49"/>
      <c r="EXG903" s="49"/>
      <c r="EXH903" s="49"/>
      <c r="EXI903" s="49"/>
      <c r="EXJ903" s="49"/>
      <c r="EXK903" s="49"/>
      <c r="EXL903" s="49"/>
      <c r="EXM903" s="49"/>
      <c r="EXN903" s="49"/>
      <c r="EXO903" s="49"/>
      <c r="EXP903" s="49"/>
      <c r="EXQ903" s="49"/>
      <c r="EXR903" s="49"/>
      <c r="EXS903" s="49"/>
      <c r="EXT903" s="49"/>
      <c r="EXU903" s="49"/>
      <c r="EXV903" s="49"/>
      <c r="EXW903" s="49"/>
      <c r="EXX903" s="49"/>
      <c r="EXY903" s="49"/>
      <c r="EXZ903" s="49"/>
      <c r="EYA903" s="49"/>
      <c r="EYB903" s="49"/>
      <c r="EYC903" s="49"/>
      <c r="EYD903" s="49"/>
      <c r="EYE903" s="49"/>
      <c r="EYF903" s="49"/>
      <c r="EYG903" s="49"/>
      <c r="EYH903" s="49"/>
      <c r="EYI903" s="49"/>
      <c r="EYJ903" s="49"/>
      <c r="EYK903" s="49"/>
      <c r="EYL903" s="49"/>
      <c r="EYM903" s="49"/>
      <c r="EYN903" s="49"/>
      <c r="EYO903" s="49"/>
      <c r="EYP903" s="49"/>
      <c r="EYQ903" s="49"/>
      <c r="EYR903" s="49"/>
      <c r="EYS903" s="49"/>
      <c r="EYT903" s="49"/>
      <c r="EYU903" s="49"/>
      <c r="EYV903" s="49"/>
      <c r="EYW903" s="49"/>
      <c r="EYX903" s="49"/>
      <c r="EYY903" s="49"/>
      <c r="EYZ903" s="49"/>
      <c r="EZA903" s="49"/>
      <c r="EZB903" s="49"/>
      <c r="EZC903" s="49"/>
      <c r="EZD903" s="49"/>
      <c r="EZE903" s="49"/>
      <c r="EZF903" s="49"/>
      <c r="EZG903" s="49"/>
      <c r="EZH903" s="49"/>
      <c r="EZI903" s="49"/>
      <c r="EZJ903" s="49"/>
      <c r="EZK903" s="49"/>
      <c r="EZL903" s="49"/>
      <c r="EZM903" s="49"/>
      <c r="EZN903" s="49"/>
      <c r="EZO903" s="49"/>
      <c r="EZP903" s="49"/>
      <c r="EZQ903" s="49"/>
      <c r="EZR903" s="49"/>
      <c r="EZS903" s="49"/>
      <c r="EZT903" s="49"/>
      <c r="EZU903" s="49"/>
      <c r="EZV903" s="49"/>
      <c r="EZW903" s="49"/>
      <c r="EZX903" s="49"/>
      <c r="EZY903" s="49"/>
      <c r="EZZ903" s="49"/>
      <c r="FAA903" s="49"/>
      <c r="FAB903" s="49"/>
      <c r="FAC903" s="49"/>
      <c r="FAD903" s="49"/>
      <c r="FAE903" s="49"/>
      <c r="FAF903" s="49"/>
      <c r="FAG903" s="49"/>
      <c r="FAH903" s="49"/>
      <c r="FAI903" s="49"/>
      <c r="FAJ903" s="49"/>
      <c r="FAK903" s="49"/>
      <c r="FAL903" s="49"/>
      <c r="FAM903" s="49"/>
      <c r="FAN903" s="49"/>
      <c r="FAO903" s="49"/>
      <c r="FAP903" s="49"/>
      <c r="FAQ903" s="49"/>
      <c r="FAR903" s="49"/>
      <c r="FAS903" s="49"/>
      <c r="FAT903" s="49"/>
      <c r="FAU903" s="49"/>
      <c r="FAV903" s="49"/>
      <c r="FAW903" s="49"/>
      <c r="FAX903" s="49"/>
      <c r="FAY903" s="49"/>
      <c r="FAZ903" s="49"/>
      <c r="FBA903" s="49"/>
      <c r="FBB903" s="49"/>
      <c r="FBC903" s="49"/>
      <c r="FBD903" s="49"/>
      <c r="FBE903" s="49"/>
      <c r="FBF903" s="49"/>
      <c r="FBG903" s="49"/>
      <c r="FBH903" s="49"/>
      <c r="FBI903" s="49"/>
      <c r="FBJ903" s="49"/>
      <c r="FBK903" s="49"/>
      <c r="FBL903" s="49"/>
      <c r="FBM903" s="49"/>
      <c r="FBN903" s="49"/>
      <c r="FBO903" s="49"/>
      <c r="FBP903" s="49"/>
      <c r="FBQ903" s="49"/>
      <c r="FBR903" s="49"/>
      <c r="FBS903" s="49"/>
      <c r="FBT903" s="49"/>
      <c r="FBU903" s="49"/>
      <c r="FBV903" s="49"/>
      <c r="FBW903" s="49"/>
      <c r="FBX903" s="49"/>
      <c r="FBY903" s="49"/>
      <c r="FBZ903" s="49"/>
      <c r="FCA903" s="49"/>
      <c r="FCB903" s="49"/>
      <c r="FCC903" s="49"/>
      <c r="FCD903" s="49"/>
      <c r="FCE903" s="49"/>
      <c r="FCF903" s="49"/>
      <c r="FCG903" s="49"/>
      <c r="FCH903" s="49"/>
      <c r="FCI903" s="49"/>
      <c r="FCJ903" s="49"/>
      <c r="FCK903" s="49"/>
      <c r="FCL903" s="49"/>
      <c r="FCM903" s="49"/>
      <c r="FCN903" s="49"/>
      <c r="FCO903" s="49"/>
      <c r="FCP903" s="49"/>
      <c r="FCQ903" s="49"/>
      <c r="FCR903" s="49"/>
      <c r="FCS903" s="49"/>
      <c r="FCT903" s="49"/>
      <c r="FCU903" s="49"/>
      <c r="FCV903" s="49"/>
      <c r="FCW903" s="49"/>
      <c r="FCX903" s="49"/>
      <c r="FCY903" s="49"/>
      <c r="FCZ903" s="49"/>
      <c r="FDA903" s="49"/>
      <c r="FDB903" s="49"/>
      <c r="FDC903" s="49"/>
      <c r="FDD903" s="49"/>
      <c r="FDE903" s="49"/>
      <c r="FDF903" s="49"/>
      <c r="FDG903" s="49"/>
      <c r="FDH903" s="49"/>
      <c r="FDI903" s="49"/>
      <c r="FDJ903" s="49"/>
      <c r="FDK903" s="49"/>
      <c r="FDL903" s="49"/>
      <c r="FDM903" s="49"/>
      <c r="FDN903" s="49"/>
      <c r="FDO903" s="49"/>
      <c r="FDP903" s="49"/>
      <c r="FDQ903" s="49"/>
      <c r="FDR903" s="49"/>
      <c r="FDS903" s="49"/>
      <c r="FDT903" s="49"/>
      <c r="FDU903" s="49"/>
      <c r="FDV903" s="49"/>
      <c r="FDW903" s="49"/>
      <c r="FDX903" s="49"/>
      <c r="FDY903" s="49"/>
      <c r="FDZ903" s="49"/>
      <c r="FEA903" s="49"/>
      <c r="FEB903" s="49"/>
      <c r="FEC903" s="49"/>
      <c r="FED903" s="49"/>
      <c r="FEE903" s="49"/>
      <c r="FEF903" s="49"/>
      <c r="FEG903" s="49"/>
      <c r="FEH903" s="49"/>
      <c r="FEI903" s="49"/>
      <c r="FEJ903" s="49"/>
      <c r="FEK903" s="49"/>
      <c r="FEL903" s="49"/>
      <c r="FEM903" s="49"/>
      <c r="FEN903" s="49"/>
      <c r="FEO903" s="49"/>
      <c r="FEP903" s="49"/>
      <c r="FEQ903" s="49"/>
      <c r="FER903" s="49"/>
      <c r="FES903" s="49"/>
      <c r="FET903" s="49"/>
      <c r="FEU903" s="49"/>
      <c r="FEV903" s="49"/>
      <c r="FEW903" s="49"/>
      <c r="FEX903" s="49"/>
      <c r="FEY903" s="49"/>
      <c r="FEZ903" s="49"/>
      <c r="FFA903" s="49"/>
      <c r="FFB903" s="49"/>
      <c r="FFC903" s="49"/>
      <c r="FFD903" s="49"/>
      <c r="FFE903" s="49"/>
      <c r="FFF903" s="49"/>
      <c r="FFG903" s="49"/>
      <c r="FFH903" s="49"/>
      <c r="FFI903" s="49"/>
      <c r="FFJ903" s="49"/>
      <c r="FFK903" s="49"/>
      <c r="FFL903" s="49"/>
      <c r="FFM903" s="49"/>
      <c r="FFN903" s="49"/>
      <c r="FFO903" s="49"/>
      <c r="FFP903" s="49"/>
      <c r="FFQ903" s="49"/>
      <c r="FFR903" s="49"/>
      <c r="FFS903" s="49"/>
      <c r="FFT903" s="49"/>
      <c r="FFU903" s="49"/>
      <c r="FFV903" s="49"/>
      <c r="FFW903" s="49"/>
      <c r="FFX903" s="49"/>
      <c r="FFY903" s="49"/>
      <c r="FFZ903" s="49"/>
      <c r="FGA903" s="49"/>
      <c r="FGB903" s="49"/>
      <c r="FGC903" s="49"/>
      <c r="FGD903" s="49"/>
      <c r="FGE903" s="49"/>
      <c r="FGF903" s="49"/>
      <c r="FGG903" s="49"/>
      <c r="FGH903" s="49"/>
      <c r="FGI903" s="49"/>
      <c r="FGJ903" s="49"/>
      <c r="FGK903" s="49"/>
      <c r="FGL903" s="49"/>
      <c r="FGM903" s="49"/>
      <c r="FGN903" s="49"/>
      <c r="FGO903" s="49"/>
      <c r="FGP903" s="49"/>
      <c r="FGQ903" s="49"/>
      <c r="FGR903" s="49"/>
      <c r="FGS903" s="49"/>
      <c r="FGT903" s="49"/>
      <c r="FGU903" s="49"/>
      <c r="FGV903" s="49"/>
      <c r="FGW903" s="49"/>
      <c r="FGX903" s="49"/>
      <c r="FGY903" s="49"/>
      <c r="FGZ903" s="49"/>
      <c r="FHA903" s="49"/>
      <c r="FHB903" s="49"/>
      <c r="FHC903" s="49"/>
      <c r="FHD903" s="49"/>
      <c r="FHE903" s="49"/>
      <c r="FHF903" s="49"/>
      <c r="FHG903" s="49"/>
      <c r="FHH903" s="49"/>
      <c r="FHI903" s="49"/>
      <c r="FHJ903" s="49"/>
      <c r="FHK903" s="49"/>
      <c r="FHL903" s="49"/>
      <c r="FHM903" s="49"/>
      <c r="FHN903" s="49"/>
      <c r="FHO903" s="49"/>
      <c r="FHP903" s="49"/>
      <c r="FHQ903" s="49"/>
      <c r="FHR903" s="49"/>
      <c r="FHS903" s="49"/>
      <c r="FHT903" s="49"/>
      <c r="FHU903" s="49"/>
      <c r="FHV903" s="49"/>
      <c r="FHW903" s="49"/>
      <c r="FHX903" s="49"/>
      <c r="FHY903" s="49"/>
      <c r="FHZ903" s="49"/>
      <c r="FIA903" s="49"/>
      <c r="FIB903" s="49"/>
      <c r="FIC903" s="49"/>
      <c r="FID903" s="49"/>
      <c r="FIE903" s="49"/>
      <c r="FIF903" s="49"/>
      <c r="FIG903" s="49"/>
      <c r="FIH903" s="49"/>
      <c r="FII903" s="49"/>
      <c r="FIJ903" s="49"/>
      <c r="FIK903" s="49"/>
      <c r="FIL903" s="49"/>
      <c r="FIM903" s="49"/>
      <c r="FIN903" s="49"/>
      <c r="FIO903" s="49"/>
      <c r="FIP903" s="49"/>
      <c r="FIQ903" s="49"/>
      <c r="FIR903" s="49"/>
      <c r="FIS903" s="49"/>
      <c r="FIT903" s="49"/>
      <c r="FIU903" s="49"/>
      <c r="FIV903" s="49"/>
      <c r="FIW903" s="49"/>
      <c r="FIX903" s="49"/>
      <c r="FIY903" s="49"/>
      <c r="FIZ903" s="49"/>
      <c r="FJA903" s="49"/>
      <c r="FJB903" s="49"/>
      <c r="FJC903" s="49"/>
      <c r="FJD903" s="49"/>
      <c r="FJE903" s="49"/>
      <c r="FJF903" s="49"/>
      <c r="FJG903" s="49"/>
      <c r="FJH903" s="49"/>
      <c r="FJI903" s="49"/>
      <c r="FJJ903" s="49"/>
      <c r="FJK903" s="49"/>
      <c r="FJL903" s="49"/>
      <c r="FJM903" s="49"/>
      <c r="FJN903" s="49"/>
      <c r="FJO903" s="49"/>
      <c r="FJP903" s="49"/>
      <c r="FJQ903" s="49"/>
      <c r="FJR903" s="49"/>
      <c r="FJS903" s="49"/>
      <c r="FJT903" s="49"/>
      <c r="FJU903" s="49"/>
      <c r="FJV903" s="49"/>
      <c r="FJW903" s="49"/>
      <c r="FJX903" s="49"/>
      <c r="FJY903" s="49"/>
      <c r="FJZ903" s="49"/>
      <c r="FKA903" s="49"/>
      <c r="FKB903" s="49"/>
      <c r="FKC903" s="49"/>
      <c r="FKD903" s="49"/>
      <c r="FKE903" s="49"/>
      <c r="FKF903" s="49"/>
      <c r="FKG903" s="49"/>
      <c r="FKH903" s="49"/>
      <c r="FKI903" s="49"/>
      <c r="FKJ903" s="49"/>
      <c r="FKK903" s="49"/>
      <c r="FKL903" s="49"/>
      <c r="FKM903" s="49"/>
      <c r="FKN903" s="49"/>
      <c r="FKO903" s="49"/>
      <c r="FKP903" s="49"/>
      <c r="FKQ903" s="49"/>
      <c r="FKR903" s="49"/>
      <c r="FKS903" s="49"/>
      <c r="FKT903" s="49"/>
      <c r="FKU903" s="49"/>
      <c r="FKV903" s="49"/>
      <c r="FKW903" s="49"/>
      <c r="FKX903" s="49"/>
      <c r="FKY903" s="49"/>
      <c r="FKZ903" s="49"/>
      <c r="FLA903" s="49"/>
      <c r="FLB903" s="49"/>
      <c r="FLC903" s="49"/>
      <c r="FLD903" s="49"/>
      <c r="FLE903" s="49"/>
      <c r="FLF903" s="49"/>
      <c r="FLG903" s="49"/>
      <c r="FLH903" s="49"/>
      <c r="FLI903" s="49"/>
      <c r="FLJ903" s="49"/>
      <c r="FLK903" s="49"/>
      <c r="FLL903" s="49"/>
      <c r="FLM903" s="49"/>
      <c r="FLN903" s="49"/>
      <c r="FLO903" s="49"/>
      <c r="FLP903" s="49"/>
      <c r="FLQ903" s="49"/>
      <c r="FLR903" s="49"/>
      <c r="FLS903" s="49"/>
      <c r="FLT903" s="49"/>
      <c r="FLU903" s="49"/>
      <c r="FLV903" s="49"/>
      <c r="FLW903" s="49"/>
      <c r="FLX903" s="49"/>
      <c r="FLY903" s="49"/>
      <c r="FLZ903" s="49"/>
      <c r="FMA903" s="49"/>
      <c r="FMB903" s="49"/>
      <c r="FMC903" s="49"/>
      <c r="FMD903" s="49"/>
      <c r="FME903" s="49"/>
      <c r="FMF903" s="49"/>
      <c r="FMG903" s="49"/>
      <c r="FMH903" s="49"/>
      <c r="FMI903" s="49"/>
      <c r="FMJ903" s="49"/>
      <c r="FMK903" s="49"/>
      <c r="FML903" s="49"/>
      <c r="FMM903" s="49"/>
      <c r="FMN903" s="49"/>
      <c r="FMO903" s="49"/>
      <c r="FMP903" s="49"/>
      <c r="FMQ903" s="49"/>
      <c r="FMR903" s="49"/>
      <c r="FMS903" s="49"/>
      <c r="FMT903" s="49"/>
      <c r="FMU903" s="49"/>
      <c r="FMV903" s="49"/>
      <c r="FMW903" s="49"/>
      <c r="FMX903" s="49"/>
      <c r="FMY903" s="49"/>
      <c r="FMZ903" s="49"/>
      <c r="FNA903" s="49"/>
      <c r="FNB903" s="49"/>
      <c r="FNC903" s="49"/>
      <c r="FND903" s="49"/>
      <c r="FNE903" s="49"/>
      <c r="FNF903" s="49"/>
      <c r="FNG903" s="49"/>
      <c r="FNH903" s="49"/>
      <c r="FNI903" s="49"/>
      <c r="FNJ903" s="49"/>
      <c r="FNK903" s="49"/>
      <c r="FNL903" s="49"/>
      <c r="FNM903" s="49"/>
      <c r="FNN903" s="49"/>
      <c r="FNO903" s="49"/>
      <c r="FNP903" s="49"/>
      <c r="FNQ903" s="49"/>
      <c r="FNR903" s="49"/>
      <c r="FNS903" s="49"/>
      <c r="FNT903" s="49"/>
      <c r="FNU903" s="49"/>
      <c r="FNV903" s="49"/>
      <c r="FNW903" s="49"/>
      <c r="FNX903" s="49"/>
      <c r="FNY903" s="49"/>
      <c r="FNZ903" s="49"/>
      <c r="FOA903" s="49"/>
      <c r="FOB903" s="49"/>
      <c r="FOC903" s="49"/>
      <c r="FOD903" s="49"/>
      <c r="FOE903" s="49"/>
      <c r="FOF903" s="49"/>
      <c r="FOG903" s="49"/>
      <c r="FOH903" s="49"/>
      <c r="FOI903" s="49"/>
      <c r="FOJ903" s="49"/>
      <c r="FOK903" s="49"/>
      <c r="FOL903" s="49"/>
      <c r="FOM903" s="49"/>
      <c r="FON903" s="49"/>
      <c r="FOO903" s="49"/>
      <c r="FOP903" s="49"/>
      <c r="FOQ903" s="49"/>
      <c r="FOR903" s="49"/>
      <c r="FOS903" s="49"/>
      <c r="FOT903" s="49"/>
      <c r="FOU903" s="49"/>
      <c r="FOV903" s="49"/>
      <c r="FOW903" s="49"/>
      <c r="FOX903" s="49"/>
      <c r="FOY903" s="49"/>
      <c r="FOZ903" s="49"/>
      <c r="FPA903" s="49"/>
      <c r="FPB903" s="49"/>
      <c r="FPC903" s="49"/>
      <c r="FPD903" s="49"/>
      <c r="FPE903" s="49"/>
      <c r="FPF903" s="49"/>
      <c r="FPG903" s="49"/>
      <c r="FPH903" s="49"/>
      <c r="FPI903" s="49"/>
      <c r="FPJ903" s="49"/>
      <c r="FPK903" s="49"/>
      <c r="FPL903" s="49"/>
      <c r="FPM903" s="49"/>
      <c r="FPN903" s="49"/>
      <c r="FPO903" s="49"/>
      <c r="FPP903" s="49"/>
      <c r="FPQ903" s="49"/>
      <c r="FPR903" s="49"/>
      <c r="FPS903" s="49"/>
      <c r="FPT903" s="49"/>
      <c r="FPU903" s="49"/>
      <c r="FPV903" s="49"/>
      <c r="FPW903" s="49"/>
      <c r="FPX903" s="49"/>
      <c r="FPY903" s="49"/>
      <c r="FPZ903" s="49"/>
      <c r="FQA903" s="49"/>
      <c r="FQB903" s="49"/>
      <c r="FQC903" s="49"/>
      <c r="FQD903" s="49"/>
      <c r="FQE903" s="49"/>
      <c r="FQF903" s="49"/>
      <c r="FQG903" s="49"/>
      <c r="FQH903" s="49"/>
      <c r="FQI903" s="49"/>
      <c r="FQJ903" s="49"/>
      <c r="FQK903" s="49"/>
      <c r="FQL903" s="49"/>
      <c r="FQM903" s="49"/>
      <c r="FQN903" s="49"/>
      <c r="FQO903" s="49"/>
      <c r="FQP903" s="49"/>
      <c r="FQQ903" s="49"/>
      <c r="FQR903" s="49"/>
      <c r="FQS903" s="49"/>
      <c r="FQT903" s="49"/>
      <c r="FQU903" s="49"/>
      <c r="FQV903" s="49"/>
      <c r="FQW903" s="49"/>
      <c r="FQX903" s="49"/>
      <c r="FQY903" s="49"/>
      <c r="FQZ903" s="49"/>
      <c r="FRA903" s="49"/>
      <c r="FRB903" s="49"/>
      <c r="FRC903" s="49"/>
      <c r="FRD903" s="49"/>
      <c r="FRE903" s="49"/>
      <c r="FRF903" s="49"/>
      <c r="FRG903" s="49"/>
      <c r="FRH903" s="49"/>
      <c r="FRI903" s="49"/>
      <c r="FRJ903" s="49"/>
      <c r="FRK903" s="49"/>
      <c r="FRL903" s="49"/>
      <c r="FRM903" s="49"/>
      <c r="FRN903" s="49"/>
      <c r="FRO903" s="49"/>
      <c r="FRP903" s="49"/>
      <c r="FRQ903" s="49"/>
      <c r="FRR903" s="49"/>
      <c r="FRS903" s="49"/>
      <c r="FRT903" s="49"/>
      <c r="FRU903" s="49"/>
      <c r="FRV903" s="49"/>
      <c r="FRW903" s="49"/>
      <c r="FRX903" s="49"/>
      <c r="FRY903" s="49"/>
      <c r="FRZ903" s="49"/>
      <c r="FSA903" s="49"/>
      <c r="FSB903" s="49"/>
      <c r="FSC903" s="49"/>
      <c r="FSD903" s="49"/>
      <c r="FSE903" s="49"/>
      <c r="FSF903" s="49"/>
      <c r="FSG903" s="49"/>
      <c r="FSH903" s="49"/>
      <c r="FSI903" s="49"/>
      <c r="FSJ903" s="49"/>
      <c r="FSK903" s="49"/>
      <c r="FSL903" s="49"/>
      <c r="FSM903" s="49"/>
      <c r="FSN903" s="49"/>
      <c r="FSO903" s="49"/>
      <c r="FSP903" s="49"/>
      <c r="FSQ903" s="49"/>
      <c r="FSR903" s="49"/>
      <c r="FSS903" s="49"/>
      <c r="FST903" s="49"/>
      <c r="FSU903" s="49"/>
      <c r="FSV903" s="49"/>
      <c r="FSW903" s="49"/>
      <c r="FSX903" s="49"/>
      <c r="FSY903" s="49"/>
      <c r="FSZ903" s="49"/>
      <c r="FTA903" s="49"/>
      <c r="FTB903" s="49"/>
      <c r="FTC903" s="49"/>
      <c r="FTD903" s="49"/>
      <c r="FTE903" s="49"/>
      <c r="FTF903" s="49"/>
      <c r="FTG903" s="49"/>
      <c r="FTH903" s="49"/>
      <c r="FTI903" s="49"/>
      <c r="FTJ903" s="49"/>
      <c r="FTK903" s="49"/>
      <c r="FTL903" s="49"/>
      <c r="FTM903" s="49"/>
      <c r="FTN903" s="49"/>
      <c r="FTO903" s="49"/>
      <c r="FTP903" s="49"/>
      <c r="FTQ903" s="49"/>
      <c r="FTR903" s="49"/>
      <c r="FTS903" s="49"/>
      <c r="FTT903" s="49"/>
      <c r="FTU903" s="49"/>
      <c r="FTV903" s="49"/>
      <c r="FTW903" s="49"/>
      <c r="FTX903" s="49"/>
      <c r="FTY903" s="49"/>
      <c r="FTZ903" s="49"/>
      <c r="FUA903" s="49"/>
      <c r="FUB903" s="49"/>
      <c r="FUC903" s="49"/>
      <c r="FUD903" s="49"/>
      <c r="FUE903" s="49"/>
      <c r="FUF903" s="49"/>
      <c r="FUG903" s="49"/>
      <c r="FUH903" s="49"/>
      <c r="FUI903" s="49"/>
      <c r="FUJ903" s="49"/>
      <c r="FUK903" s="49"/>
      <c r="FUL903" s="49"/>
      <c r="FUM903" s="49"/>
      <c r="FUN903" s="49"/>
      <c r="FUO903" s="49"/>
      <c r="FUP903" s="49"/>
      <c r="FUQ903" s="49"/>
      <c r="FUR903" s="49"/>
      <c r="FUS903" s="49"/>
      <c r="FUT903" s="49"/>
      <c r="FUU903" s="49"/>
      <c r="FUV903" s="49"/>
      <c r="FUW903" s="49"/>
      <c r="FUX903" s="49"/>
      <c r="FUY903" s="49"/>
      <c r="FUZ903" s="49"/>
      <c r="FVA903" s="49"/>
      <c r="FVB903" s="49"/>
      <c r="FVC903" s="49"/>
      <c r="FVD903" s="49"/>
      <c r="FVE903" s="49"/>
      <c r="FVF903" s="49"/>
      <c r="FVG903" s="49"/>
      <c r="FVH903" s="49"/>
      <c r="FVI903" s="49"/>
      <c r="FVJ903" s="49"/>
      <c r="FVK903" s="49"/>
      <c r="FVL903" s="49"/>
      <c r="FVM903" s="49"/>
      <c r="FVN903" s="49"/>
      <c r="FVO903" s="49"/>
      <c r="FVP903" s="49"/>
      <c r="FVQ903" s="49"/>
      <c r="FVR903" s="49"/>
      <c r="FVS903" s="49"/>
      <c r="FVT903" s="49"/>
      <c r="FVU903" s="49"/>
      <c r="FVV903" s="49"/>
      <c r="FVW903" s="49"/>
      <c r="FVX903" s="49"/>
      <c r="FVY903" s="49"/>
      <c r="FVZ903" s="49"/>
      <c r="FWA903" s="49"/>
      <c r="FWB903" s="49"/>
      <c r="FWC903" s="49"/>
      <c r="FWD903" s="49"/>
      <c r="FWE903" s="49"/>
      <c r="FWF903" s="49"/>
      <c r="FWG903" s="49"/>
      <c r="FWH903" s="49"/>
      <c r="FWI903" s="49"/>
      <c r="FWJ903" s="49"/>
      <c r="FWK903" s="49"/>
      <c r="FWL903" s="49"/>
      <c r="FWM903" s="49"/>
      <c r="FWN903" s="49"/>
      <c r="FWO903" s="49"/>
      <c r="FWP903" s="49"/>
      <c r="FWQ903" s="49"/>
      <c r="FWR903" s="49"/>
      <c r="FWS903" s="49"/>
      <c r="FWT903" s="49"/>
      <c r="FWU903" s="49"/>
      <c r="FWV903" s="49"/>
      <c r="FWW903" s="49"/>
      <c r="FWX903" s="49"/>
      <c r="FWY903" s="49"/>
      <c r="FWZ903" s="49"/>
      <c r="FXA903" s="49"/>
      <c r="FXB903" s="49"/>
      <c r="FXC903" s="49"/>
      <c r="FXD903" s="49"/>
      <c r="FXE903" s="49"/>
      <c r="FXF903" s="49"/>
      <c r="FXG903" s="49"/>
      <c r="FXH903" s="49"/>
      <c r="FXI903" s="49"/>
      <c r="FXJ903" s="49"/>
      <c r="FXK903" s="49"/>
      <c r="FXL903" s="49"/>
      <c r="FXM903" s="49"/>
      <c r="FXN903" s="49"/>
      <c r="FXO903" s="49"/>
      <c r="FXP903" s="49"/>
      <c r="FXQ903" s="49"/>
      <c r="FXR903" s="49"/>
      <c r="FXS903" s="49"/>
      <c r="FXT903" s="49"/>
      <c r="FXU903" s="49"/>
      <c r="FXV903" s="49"/>
      <c r="FXW903" s="49"/>
      <c r="FXX903" s="49"/>
      <c r="FXY903" s="49"/>
      <c r="FXZ903" s="49"/>
      <c r="FYA903" s="49"/>
      <c r="FYB903" s="49"/>
      <c r="FYC903" s="49"/>
      <c r="FYD903" s="49"/>
      <c r="FYE903" s="49"/>
      <c r="FYF903" s="49"/>
      <c r="FYG903" s="49"/>
      <c r="FYH903" s="49"/>
      <c r="FYI903" s="49"/>
      <c r="FYJ903" s="49"/>
      <c r="FYK903" s="49"/>
      <c r="FYL903" s="49"/>
      <c r="FYM903" s="49"/>
      <c r="FYN903" s="49"/>
      <c r="FYO903" s="49"/>
      <c r="FYP903" s="49"/>
      <c r="FYQ903" s="49"/>
      <c r="FYR903" s="49"/>
      <c r="FYS903" s="49"/>
      <c r="FYT903" s="49"/>
      <c r="FYU903" s="49"/>
      <c r="FYV903" s="49"/>
      <c r="FYW903" s="49"/>
      <c r="FYX903" s="49"/>
      <c r="FYY903" s="49"/>
      <c r="FYZ903" s="49"/>
      <c r="FZA903" s="49"/>
      <c r="FZB903" s="49"/>
      <c r="FZC903" s="49"/>
      <c r="FZD903" s="49"/>
      <c r="FZE903" s="49"/>
      <c r="FZF903" s="49"/>
      <c r="FZG903" s="49"/>
      <c r="FZH903" s="49"/>
      <c r="FZI903" s="49"/>
      <c r="FZJ903" s="49"/>
      <c r="FZK903" s="49"/>
      <c r="FZL903" s="49"/>
      <c r="FZM903" s="49"/>
      <c r="FZN903" s="49"/>
      <c r="FZO903" s="49"/>
      <c r="FZP903" s="49"/>
      <c r="FZQ903" s="49"/>
      <c r="FZR903" s="49"/>
      <c r="FZS903" s="49"/>
      <c r="FZT903" s="49"/>
      <c r="FZU903" s="49"/>
      <c r="FZV903" s="49"/>
      <c r="FZW903" s="49"/>
      <c r="FZX903" s="49"/>
      <c r="FZY903" s="49"/>
      <c r="FZZ903" s="49"/>
      <c r="GAA903" s="49"/>
      <c r="GAB903" s="49"/>
      <c r="GAC903" s="49"/>
      <c r="GAD903" s="49"/>
      <c r="GAE903" s="49"/>
      <c r="GAF903" s="49"/>
      <c r="GAG903" s="49"/>
      <c r="GAH903" s="49"/>
      <c r="GAI903" s="49"/>
      <c r="GAJ903" s="49"/>
      <c r="GAK903" s="49"/>
      <c r="GAL903" s="49"/>
      <c r="GAM903" s="49"/>
      <c r="GAN903" s="49"/>
      <c r="GAO903" s="49"/>
      <c r="GAP903" s="49"/>
      <c r="GAQ903" s="49"/>
      <c r="GAR903" s="49"/>
      <c r="GAS903" s="49"/>
      <c r="GAT903" s="49"/>
      <c r="GAU903" s="49"/>
      <c r="GAV903" s="49"/>
      <c r="GAW903" s="49"/>
      <c r="GAX903" s="49"/>
      <c r="GAY903" s="49"/>
      <c r="GAZ903" s="49"/>
      <c r="GBA903" s="49"/>
      <c r="GBB903" s="49"/>
      <c r="GBC903" s="49"/>
      <c r="GBD903" s="49"/>
      <c r="GBE903" s="49"/>
      <c r="GBF903" s="49"/>
      <c r="GBG903" s="49"/>
      <c r="GBH903" s="49"/>
      <c r="GBI903" s="49"/>
      <c r="GBJ903" s="49"/>
      <c r="GBK903" s="49"/>
      <c r="GBL903" s="49"/>
      <c r="GBM903" s="49"/>
      <c r="GBN903" s="49"/>
      <c r="GBO903" s="49"/>
      <c r="GBP903" s="49"/>
      <c r="GBQ903" s="49"/>
      <c r="GBR903" s="49"/>
      <c r="GBS903" s="49"/>
      <c r="GBT903" s="49"/>
      <c r="GBU903" s="49"/>
      <c r="GBV903" s="49"/>
      <c r="GBW903" s="49"/>
      <c r="GBX903" s="49"/>
      <c r="GBY903" s="49"/>
      <c r="GBZ903" s="49"/>
      <c r="GCA903" s="49"/>
      <c r="GCB903" s="49"/>
      <c r="GCC903" s="49"/>
      <c r="GCD903" s="49"/>
      <c r="GCE903" s="49"/>
      <c r="GCF903" s="49"/>
      <c r="GCG903" s="49"/>
      <c r="GCH903" s="49"/>
      <c r="GCI903" s="49"/>
      <c r="GCJ903" s="49"/>
      <c r="GCK903" s="49"/>
      <c r="GCL903" s="49"/>
      <c r="GCM903" s="49"/>
      <c r="GCN903" s="49"/>
      <c r="GCO903" s="49"/>
      <c r="GCP903" s="49"/>
      <c r="GCQ903" s="49"/>
      <c r="GCR903" s="49"/>
      <c r="GCS903" s="49"/>
      <c r="GCT903" s="49"/>
      <c r="GCU903" s="49"/>
      <c r="GCV903" s="49"/>
      <c r="GCW903" s="49"/>
      <c r="GCX903" s="49"/>
      <c r="GCY903" s="49"/>
      <c r="GCZ903" s="49"/>
      <c r="GDA903" s="49"/>
      <c r="GDB903" s="49"/>
      <c r="GDC903" s="49"/>
      <c r="GDD903" s="49"/>
      <c r="GDE903" s="49"/>
      <c r="GDF903" s="49"/>
      <c r="GDG903" s="49"/>
      <c r="GDH903" s="49"/>
      <c r="GDI903" s="49"/>
      <c r="GDJ903" s="49"/>
      <c r="GDK903" s="49"/>
      <c r="GDL903" s="49"/>
      <c r="GDM903" s="49"/>
      <c r="GDN903" s="49"/>
      <c r="GDO903" s="49"/>
      <c r="GDP903" s="49"/>
      <c r="GDQ903" s="49"/>
      <c r="GDR903" s="49"/>
      <c r="GDS903" s="49"/>
      <c r="GDT903" s="49"/>
      <c r="GDU903" s="49"/>
      <c r="GDV903" s="49"/>
      <c r="GDW903" s="49"/>
      <c r="GDX903" s="49"/>
      <c r="GDY903" s="49"/>
      <c r="GDZ903" s="49"/>
      <c r="GEA903" s="49"/>
      <c r="GEB903" s="49"/>
      <c r="GEC903" s="49"/>
      <c r="GED903" s="49"/>
      <c r="GEE903" s="49"/>
      <c r="GEF903" s="49"/>
      <c r="GEG903" s="49"/>
      <c r="GEH903" s="49"/>
      <c r="GEI903" s="49"/>
      <c r="GEJ903" s="49"/>
      <c r="GEK903" s="49"/>
      <c r="GEL903" s="49"/>
      <c r="GEM903" s="49"/>
      <c r="GEN903" s="49"/>
      <c r="GEO903" s="49"/>
      <c r="GEP903" s="49"/>
      <c r="GEQ903" s="49"/>
      <c r="GER903" s="49"/>
      <c r="GES903" s="49"/>
      <c r="GET903" s="49"/>
      <c r="GEU903" s="49"/>
      <c r="GEV903" s="49"/>
      <c r="GEW903" s="49"/>
      <c r="GEX903" s="49"/>
      <c r="GEY903" s="49"/>
      <c r="GEZ903" s="49"/>
      <c r="GFA903" s="49"/>
      <c r="GFB903" s="49"/>
      <c r="GFC903" s="49"/>
      <c r="GFD903" s="49"/>
      <c r="GFE903" s="49"/>
      <c r="GFF903" s="49"/>
      <c r="GFG903" s="49"/>
      <c r="GFH903" s="49"/>
      <c r="GFI903" s="49"/>
      <c r="GFJ903" s="49"/>
      <c r="GFK903" s="49"/>
      <c r="GFL903" s="49"/>
      <c r="GFM903" s="49"/>
      <c r="GFN903" s="49"/>
      <c r="GFO903" s="49"/>
      <c r="GFP903" s="49"/>
      <c r="GFQ903" s="49"/>
      <c r="GFR903" s="49"/>
      <c r="GFS903" s="49"/>
      <c r="GFT903" s="49"/>
      <c r="GFU903" s="49"/>
      <c r="GFV903" s="49"/>
      <c r="GFW903" s="49"/>
      <c r="GFX903" s="49"/>
      <c r="GFY903" s="49"/>
      <c r="GFZ903" s="49"/>
      <c r="GGA903" s="49"/>
      <c r="GGB903" s="49"/>
      <c r="GGC903" s="49"/>
      <c r="GGD903" s="49"/>
      <c r="GGE903" s="49"/>
      <c r="GGF903" s="49"/>
      <c r="GGG903" s="49"/>
      <c r="GGH903" s="49"/>
      <c r="GGI903" s="49"/>
      <c r="GGJ903" s="49"/>
      <c r="GGK903" s="49"/>
      <c r="GGL903" s="49"/>
      <c r="GGM903" s="49"/>
      <c r="GGN903" s="49"/>
      <c r="GGO903" s="49"/>
      <c r="GGP903" s="49"/>
      <c r="GGQ903" s="49"/>
      <c r="GGR903" s="49"/>
      <c r="GGS903" s="49"/>
      <c r="GGT903" s="49"/>
      <c r="GGU903" s="49"/>
      <c r="GGV903" s="49"/>
      <c r="GGW903" s="49"/>
      <c r="GGX903" s="49"/>
      <c r="GGY903" s="49"/>
      <c r="GGZ903" s="49"/>
      <c r="GHA903" s="49"/>
      <c r="GHB903" s="49"/>
      <c r="GHC903" s="49"/>
      <c r="GHD903" s="49"/>
      <c r="GHE903" s="49"/>
      <c r="GHF903" s="49"/>
      <c r="GHG903" s="49"/>
      <c r="GHH903" s="49"/>
      <c r="GHI903" s="49"/>
      <c r="GHJ903" s="49"/>
      <c r="GHK903" s="49"/>
      <c r="GHL903" s="49"/>
      <c r="GHM903" s="49"/>
      <c r="GHN903" s="49"/>
      <c r="GHO903" s="49"/>
      <c r="GHP903" s="49"/>
      <c r="GHQ903" s="49"/>
      <c r="GHR903" s="49"/>
      <c r="GHS903" s="49"/>
      <c r="GHT903" s="49"/>
      <c r="GHU903" s="49"/>
      <c r="GHV903" s="49"/>
      <c r="GHW903" s="49"/>
      <c r="GHX903" s="49"/>
      <c r="GHY903" s="49"/>
      <c r="GHZ903" s="49"/>
      <c r="GIA903" s="49"/>
      <c r="GIB903" s="49"/>
      <c r="GIC903" s="49"/>
      <c r="GID903" s="49"/>
      <c r="GIE903" s="49"/>
      <c r="GIF903" s="49"/>
      <c r="GIG903" s="49"/>
      <c r="GIH903" s="49"/>
      <c r="GII903" s="49"/>
      <c r="GIJ903" s="49"/>
      <c r="GIK903" s="49"/>
      <c r="GIL903" s="49"/>
      <c r="GIM903" s="49"/>
      <c r="GIN903" s="49"/>
      <c r="GIO903" s="49"/>
      <c r="GIP903" s="49"/>
      <c r="GIQ903" s="49"/>
      <c r="GIR903" s="49"/>
      <c r="GIS903" s="49"/>
      <c r="GIT903" s="49"/>
      <c r="GIU903" s="49"/>
      <c r="GIV903" s="49"/>
      <c r="GIW903" s="49"/>
      <c r="GIX903" s="49"/>
      <c r="GIY903" s="49"/>
      <c r="GIZ903" s="49"/>
      <c r="GJA903" s="49"/>
      <c r="GJB903" s="49"/>
      <c r="GJC903" s="49"/>
      <c r="GJD903" s="49"/>
      <c r="GJE903" s="49"/>
      <c r="GJF903" s="49"/>
      <c r="GJG903" s="49"/>
      <c r="GJH903" s="49"/>
      <c r="GJI903" s="49"/>
      <c r="GJJ903" s="49"/>
      <c r="GJK903" s="49"/>
      <c r="GJL903" s="49"/>
      <c r="GJM903" s="49"/>
      <c r="GJN903" s="49"/>
      <c r="GJO903" s="49"/>
      <c r="GJP903" s="49"/>
      <c r="GJQ903" s="49"/>
      <c r="GJR903" s="49"/>
      <c r="GJS903" s="49"/>
      <c r="GJT903" s="49"/>
      <c r="GJU903" s="49"/>
      <c r="GJV903" s="49"/>
      <c r="GJW903" s="49"/>
      <c r="GJX903" s="49"/>
      <c r="GJY903" s="49"/>
      <c r="GJZ903" s="49"/>
      <c r="GKA903" s="49"/>
      <c r="GKB903" s="49"/>
      <c r="GKC903" s="49"/>
      <c r="GKD903" s="49"/>
      <c r="GKE903" s="49"/>
      <c r="GKF903" s="49"/>
      <c r="GKG903" s="49"/>
      <c r="GKH903" s="49"/>
      <c r="GKI903" s="49"/>
      <c r="GKJ903" s="49"/>
      <c r="GKK903" s="49"/>
      <c r="GKL903" s="49"/>
      <c r="GKM903" s="49"/>
      <c r="GKN903" s="49"/>
      <c r="GKO903" s="49"/>
      <c r="GKP903" s="49"/>
      <c r="GKQ903" s="49"/>
      <c r="GKR903" s="49"/>
      <c r="GKS903" s="49"/>
      <c r="GKT903" s="49"/>
      <c r="GKU903" s="49"/>
      <c r="GKV903" s="49"/>
      <c r="GKW903" s="49"/>
      <c r="GKX903" s="49"/>
      <c r="GKY903" s="49"/>
      <c r="GKZ903" s="49"/>
      <c r="GLA903" s="49"/>
      <c r="GLB903" s="49"/>
      <c r="GLC903" s="49"/>
      <c r="GLD903" s="49"/>
      <c r="GLE903" s="49"/>
      <c r="GLF903" s="49"/>
      <c r="GLG903" s="49"/>
      <c r="GLH903" s="49"/>
      <c r="GLI903" s="49"/>
      <c r="GLJ903" s="49"/>
      <c r="GLK903" s="49"/>
      <c r="GLL903" s="49"/>
      <c r="GLM903" s="49"/>
      <c r="GLN903" s="49"/>
      <c r="GLO903" s="49"/>
      <c r="GLP903" s="49"/>
      <c r="GLQ903" s="49"/>
      <c r="GLR903" s="49"/>
      <c r="GLS903" s="49"/>
      <c r="GLT903" s="49"/>
      <c r="GLU903" s="49"/>
      <c r="GLV903" s="49"/>
      <c r="GLW903" s="49"/>
      <c r="GLX903" s="49"/>
      <c r="GLY903" s="49"/>
      <c r="GLZ903" s="49"/>
      <c r="GMA903" s="49"/>
      <c r="GMB903" s="49"/>
      <c r="GMC903" s="49"/>
      <c r="GMD903" s="49"/>
      <c r="GME903" s="49"/>
      <c r="GMF903" s="49"/>
      <c r="GMG903" s="49"/>
      <c r="GMH903" s="49"/>
      <c r="GMI903" s="49"/>
      <c r="GMJ903" s="49"/>
      <c r="GMK903" s="49"/>
      <c r="GML903" s="49"/>
      <c r="GMM903" s="49"/>
      <c r="GMN903" s="49"/>
      <c r="GMO903" s="49"/>
      <c r="GMP903" s="49"/>
      <c r="GMQ903" s="49"/>
      <c r="GMR903" s="49"/>
      <c r="GMS903" s="49"/>
      <c r="GMT903" s="49"/>
      <c r="GMU903" s="49"/>
      <c r="GMV903" s="49"/>
      <c r="GMW903" s="49"/>
      <c r="GMX903" s="49"/>
      <c r="GMY903" s="49"/>
      <c r="GMZ903" s="49"/>
      <c r="GNA903" s="49"/>
      <c r="GNB903" s="49"/>
      <c r="GNC903" s="49"/>
      <c r="GND903" s="49"/>
      <c r="GNE903" s="49"/>
      <c r="GNF903" s="49"/>
      <c r="GNG903" s="49"/>
      <c r="GNH903" s="49"/>
      <c r="GNI903" s="49"/>
      <c r="GNJ903" s="49"/>
      <c r="GNK903" s="49"/>
      <c r="GNL903" s="49"/>
      <c r="GNM903" s="49"/>
      <c r="GNN903" s="49"/>
      <c r="GNO903" s="49"/>
      <c r="GNP903" s="49"/>
      <c r="GNQ903" s="49"/>
      <c r="GNR903" s="49"/>
      <c r="GNS903" s="49"/>
      <c r="GNT903" s="49"/>
      <c r="GNU903" s="49"/>
      <c r="GNV903" s="49"/>
      <c r="GNW903" s="49"/>
      <c r="GNX903" s="49"/>
      <c r="GNY903" s="49"/>
      <c r="GNZ903" s="49"/>
      <c r="GOA903" s="49"/>
      <c r="GOB903" s="49"/>
      <c r="GOC903" s="49"/>
      <c r="GOD903" s="49"/>
      <c r="GOE903" s="49"/>
      <c r="GOF903" s="49"/>
      <c r="GOG903" s="49"/>
      <c r="GOH903" s="49"/>
      <c r="GOI903" s="49"/>
      <c r="GOJ903" s="49"/>
      <c r="GOK903" s="49"/>
      <c r="GOL903" s="49"/>
      <c r="GOM903" s="49"/>
      <c r="GON903" s="49"/>
      <c r="GOO903" s="49"/>
      <c r="GOP903" s="49"/>
      <c r="GOQ903" s="49"/>
      <c r="GOR903" s="49"/>
      <c r="GOS903" s="49"/>
      <c r="GOT903" s="49"/>
      <c r="GOU903" s="49"/>
      <c r="GOV903" s="49"/>
      <c r="GOW903" s="49"/>
      <c r="GOX903" s="49"/>
      <c r="GOY903" s="49"/>
      <c r="GOZ903" s="49"/>
      <c r="GPA903" s="49"/>
      <c r="GPB903" s="49"/>
      <c r="GPC903" s="49"/>
      <c r="GPD903" s="49"/>
      <c r="GPE903" s="49"/>
      <c r="GPF903" s="49"/>
      <c r="GPG903" s="49"/>
      <c r="GPH903" s="49"/>
      <c r="GPI903" s="49"/>
      <c r="GPJ903" s="49"/>
      <c r="GPK903" s="49"/>
      <c r="GPL903" s="49"/>
      <c r="GPM903" s="49"/>
      <c r="GPN903" s="49"/>
      <c r="GPO903" s="49"/>
      <c r="GPP903" s="49"/>
      <c r="GPQ903" s="49"/>
      <c r="GPR903" s="49"/>
      <c r="GPS903" s="49"/>
      <c r="GPT903" s="49"/>
      <c r="GPU903" s="49"/>
      <c r="GPV903" s="49"/>
      <c r="GPW903" s="49"/>
      <c r="GPX903" s="49"/>
      <c r="GPY903" s="49"/>
      <c r="GPZ903" s="49"/>
      <c r="GQA903" s="49"/>
      <c r="GQB903" s="49"/>
      <c r="GQC903" s="49"/>
      <c r="GQD903" s="49"/>
      <c r="GQE903" s="49"/>
      <c r="GQF903" s="49"/>
      <c r="GQG903" s="49"/>
      <c r="GQH903" s="49"/>
      <c r="GQI903" s="49"/>
      <c r="GQJ903" s="49"/>
      <c r="GQK903" s="49"/>
      <c r="GQL903" s="49"/>
      <c r="GQM903" s="49"/>
      <c r="GQN903" s="49"/>
      <c r="GQO903" s="49"/>
      <c r="GQP903" s="49"/>
      <c r="GQQ903" s="49"/>
      <c r="GQR903" s="49"/>
      <c r="GQS903" s="49"/>
      <c r="GQT903" s="49"/>
      <c r="GQU903" s="49"/>
      <c r="GQV903" s="49"/>
      <c r="GQW903" s="49"/>
      <c r="GQX903" s="49"/>
      <c r="GQY903" s="49"/>
      <c r="GQZ903" s="49"/>
      <c r="GRA903" s="49"/>
      <c r="GRB903" s="49"/>
      <c r="GRC903" s="49"/>
      <c r="GRD903" s="49"/>
      <c r="GRE903" s="49"/>
      <c r="GRF903" s="49"/>
      <c r="GRG903" s="49"/>
      <c r="GRH903" s="49"/>
      <c r="GRI903" s="49"/>
      <c r="GRJ903" s="49"/>
      <c r="GRK903" s="49"/>
      <c r="GRL903" s="49"/>
      <c r="GRM903" s="49"/>
      <c r="GRN903" s="49"/>
      <c r="GRO903" s="49"/>
      <c r="GRP903" s="49"/>
      <c r="GRQ903" s="49"/>
      <c r="GRR903" s="49"/>
      <c r="GRS903" s="49"/>
      <c r="GRT903" s="49"/>
      <c r="GRU903" s="49"/>
      <c r="GRV903" s="49"/>
      <c r="GRW903" s="49"/>
      <c r="GRX903" s="49"/>
      <c r="GRY903" s="49"/>
      <c r="GRZ903" s="49"/>
      <c r="GSA903" s="49"/>
      <c r="GSB903" s="49"/>
      <c r="GSC903" s="49"/>
      <c r="GSD903" s="49"/>
      <c r="GSE903" s="49"/>
      <c r="GSF903" s="49"/>
      <c r="GSG903" s="49"/>
      <c r="GSH903" s="49"/>
      <c r="GSI903" s="49"/>
      <c r="GSJ903" s="49"/>
      <c r="GSK903" s="49"/>
      <c r="GSL903" s="49"/>
      <c r="GSM903" s="49"/>
      <c r="GSN903" s="49"/>
      <c r="GSO903" s="49"/>
      <c r="GSP903" s="49"/>
      <c r="GSQ903" s="49"/>
      <c r="GSR903" s="49"/>
      <c r="GSS903" s="49"/>
      <c r="GST903" s="49"/>
      <c r="GSU903" s="49"/>
      <c r="GSV903" s="49"/>
      <c r="GSW903" s="49"/>
      <c r="GSX903" s="49"/>
      <c r="GSY903" s="49"/>
      <c r="GSZ903" s="49"/>
      <c r="GTA903" s="49"/>
      <c r="GTB903" s="49"/>
      <c r="GTC903" s="49"/>
      <c r="GTD903" s="49"/>
      <c r="GTE903" s="49"/>
      <c r="GTF903" s="49"/>
      <c r="GTG903" s="49"/>
      <c r="GTH903" s="49"/>
      <c r="GTI903" s="49"/>
      <c r="GTJ903" s="49"/>
      <c r="GTK903" s="49"/>
      <c r="GTL903" s="49"/>
      <c r="GTM903" s="49"/>
      <c r="GTN903" s="49"/>
      <c r="GTO903" s="49"/>
      <c r="GTP903" s="49"/>
      <c r="GTQ903" s="49"/>
      <c r="GTR903" s="49"/>
      <c r="GTS903" s="49"/>
      <c r="GTT903" s="49"/>
      <c r="GTU903" s="49"/>
      <c r="GTV903" s="49"/>
      <c r="GTW903" s="49"/>
      <c r="GTX903" s="49"/>
      <c r="GTY903" s="49"/>
      <c r="GTZ903" s="49"/>
      <c r="GUA903" s="49"/>
      <c r="GUB903" s="49"/>
      <c r="GUC903" s="49"/>
      <c r="GUD903" s="49"/>
      <c r="GUE903" s="49"/>
      <c r="GUF903" s="49"/>
      <c r="GUG903" s="49"/>
      <c r="GUH903" s="49"/>
      <c r="GUI903" s="49"/>
      <c r="GUJ903" s="49"/>
      <c r="GUK903" s="49"/>
      <c r="GUL903" s="49"/>
      <c r="GUM903" s="49"/>
      <c r="GUN903" s="49"/>
      <c r="GUO903" s="49"/>
      <c r="GUP903" s="49"/>
      <c r="GUQ903" s="49"/>
      <c r="GUR903" s="49"/>
      <c r="GUS903" s="49"/>
      <c r="GUT903" s="49"/>
      <c r="GUU903" s="49"/>
      <c r="GUV903" s="49"/>
      <c r="GUW903" s="49"/>
      <c r="GUX903" s="49"/>
      <c r="GUY903" s="49"/>
      <c r="GUZ903" s="49"/>
      <c r="GVA903" s="49"/>
      <c r="GVB903" s="49"/>
      <c r="GVC903" s="49"/>
      <c r="GVD903" s="49"/>
      <c r="GVE903" s="49"/>
      <c r="GVF903" s="49"/>
      <c r="GVG903" s="49"/>
      <c r="GVH903" s="49"/>
      <c r="GVI903" s="49"/>
      <c r="GVJ903" s="49"/>
      <c r="GVK903" s="49"/>
      <c r="GVL903" s="49"/>
      <c r="GVM903" s="49"/>
      <c r="GVN903" s="49"/>
      <c r="GVO903" s="49"/>
      <c r="GVP903" s="49"/>
      <c r="GVQ903" s="49"/>
      <c r="GVR903" s="49"/>
      <c r="GVS903" s="49"/>
      <c r="GVT903" s="49"/>
      <c r="GVU903" s="49"/>
      <c r="GVV903" s="49"/>
      <c r="GVW903" s="49"/>
      <c r="GVX903" s="49"/>
      <c r="GVY903" s="49"/>
      <c r="GVZ903" s="49"/>
      <c r="GWA903" s="49"/>
      <c r="GWB903" s="49"/>
      <c r="GWC903" s="49"/>
      <c r="GWD903" s="49"/>
      <c r="GWE903" s="49"/>
      <c r="GWF903" s="49"/>
      <c r="GWG903" s="49"/>
      <c r="GWH903" s="49"/>
      <c r="GWI903" s="49"/>
      <c r="GWJ903" s="49"/>
      <c r="GWK903" s="49"/>
      <c r="GWL903" s="49"/>
      <c r="GWM903" s="49"/>
      <c r="GWN903" s="49"/>
      <c r="GWO903" s="49"/>
      <c r="GWP903" s="49"/>
      <c r="GWQ903" s="49"/>
      <c r="GWR903" s="49"/>
      <c r="GWS903" s="49"/>
      <c r="GWT903" s="49"/>
      <c r="GWU903" s="49"/>
      <c r="GWV903" s="49"/>
      <c r="GWW903" s="49"/>
      <c r="GWX903" s="49"/>
      <c r="GWY903" s="49"/>
      <c r="GWZ903" s="49"/>
      <c r="GXA903" s="49"/>
      <c r="GXB903" s="49"/>
      <c r="GXC903" s="49"/>
      <c r="GXD903" s="49"/>
      <c r="GXE903" s="49"/>
      <c r="GXF903" s="49"/>
      <c r="GXG903" s="49"/>
      <c r="GXH903" s="49"/>
      <c r="GXI903" s="49"/>
      <c r="GXJ903" s="49"/>
      <c r="GXK903" s="49"/>
      <c r="GXL903" s="49"/>
      <c r="GXM903" s="49"/>
      <c r="GXN903" s="49"/>
      <c r="GXO903" s="49"/>
      <c r="GXP903" s="49"/>
      <c r="GXQ903" s="49"/>
      <c r="GXR903" s="49"/>
      <c r="GXS903" s="49"/>
      <c r="GXT903" s="49"/>
      <c r="GXU903" s="49"/>
      <c r="GXV903" s="49"/>
      <c r="GXW903" s="49"/>
      <c r="GXX903" s="49"/>
      <c r="GXY903" s="49"/>
      <c r="GXZ903" s="49"/>
      <c r="GYA903" s="49"/>
      <c r="GYB903" s="49"/>
      <c r="GYC903" s="49"/>
      <c r="GYD903" s="49"/>
      <c r="GYE903" s="49"/>
      <c r="GYF903" s="49"/>
      <c r="GYG903" s="49"/>
      <c r="GYH903" s="49"/>
      <c r="GYI903" s="49"/>
      <c r="GYJ903" s="49"/>
      <c r="GYK903" s="49"/>
      <c r="GYL903" s="49"/>
      <c r="GYM903" s="49"/>
      <c r="GYN903" s="49"/>
      <c r="GYO903" s="49"/>
      <c r="GYP903" s="49"/>
      <c r="GYQ903" s="49"/>
      <c r="GYR903" s="49"/>
      <c r="GYS903" s="49"/>
      <c r="GYT903" s="49"/>
      <c r="GYU903" s="49"/>
      <c r="GYV903" s="49"/>
      <c r="GYW903" s="49"/>
      <c r="GYX903" s="49"/>
      <c r="GYY903" s="49"/>
      <c r="GYZ903" s="49"/>
      <c r="GZA903" s="49"/>
      <c r="GZB903" s="49"/>
      <c r="GZC903" s="49"/>
      <c r="GZD903" s="49"/>
      <c r="GZE903" s="49"/>
      <c r="GZF903" s="49"/>
      <c r="GZG903" s="49"/>
      <c r="GZH903" s="49"/>
      <c r="GZI903" s="49"/>
      <c r="GZJ903" s="49"/>
      <c r="GZK903" s="49"/>
      <c r="GZL903" s="49"/>
      <c r="GZM903" s="49"/>
      <c r="GZN903" s="49"/>
      <c r="GZO903" s="49"/>
      <c r="GZP903" s="49"/>
      <c r="GZQ903" s="49"/>
      <c r="GZR903" s="49"/>
      <c r="GZS903" s="49"/>
      <c r="GZT903" s="49"/>
      <c r="GZU903" s="49"/>
      <c r="GZV903" s="49"/>
      <c r="GZW903" s="49"/>
      <c r="GZX903" s="49"/>
      <c r="GZY903" s="49"/>
      <c r="GZZ903" s="49"/>
      <c r="HAA903" s="49"/>
      <c r="HAB903" s="49"/>
      <c r="HAC903" s="49"/>
      <c r="HAD903" s="49"/>
      <c r="HAE903" s="49"/>
      <c r="HAF903" s="49"/>
      <c r="HAG903" s="49"/>
      <c r="HAH903" s="49"/>
      <c r="HAI903" s="49"/>
      <c r="HAJ903" s="49"/>
      <c r="HAK903" s="49"/>
      <c r="HAL903" s="49"/>
      <c r="HAM903" s="49"/>
      <c r="HAN903" s="49"/>
      <c r="HAO903" s="49"/>
      <c r="HAP903" s="49"/>
      <c r="HAQ903" s="49"/>
      <c r="HAR903" s="49"/>
      <c r="HAS903" s="49"/>
      <c r="HAT903" s="49"/>
      <c r="HAU903" s="49"/>
      <c r="HAV903" s="49"/>
      <c r="HAW903" s="49"/>
      <c r="HAX903" s="49"/>
      <c r="HAY903" s="49"/>
      <c r="HAZ903" s="49"/>
      <c r="HBA903" s="49"/>
      <c r="HBB903" s="49"/>
      <c r="HBC903" s="49"/>
      <c r="HBD903" s="49"/>
      <c r="HBE903" s="49"/>
      <c r="HBF903" s="49"/>
      <c r="HBG903" s="49"/>
      <c r="HBH903" s="49"/>
      <c r="HBI903" s="49"/>
      <c r="HBJ903" s="49"/>
      <c r="HBK903" s="49"/>
      <c r="HBL903" s="49"/>
      <c r="HBM903" s="49"/>
      <c r="HBN903" s="49"/>
      <c r="HBO903" s="49"/>
      <c r="HBP903" s="49"/>
      <c r="HBQ903" s="49"/>
      <c r="HBR903" s="49"/>
      <c r="HBS903" s="49"/>
      <c r="HBT903" s="49"/>
      <c r="HBU903" s="49"/>
      <c r="HBV903" s="49"/>
      <c r="HBW903" s="49"/>
      <c r="HBX903" s="49"/>
      <c r="HBY903" s="49"/>
      <c r="HBZ903" s="49"/>
      <c r="HCA903" s="49"/>
      <c r="HCB903" s="49"/>
      <c r="HCC903" s="49"/>
      <c r="HCD903" s="49"/>
      <c r="HCE903" s="49"/>
      <c r="HCF903" s="49"/>
      <c r="HCG903" s="49"/>
      <c r="HCH903" s="49"/>
      <c r="HCI903" s="49"/>
      <c r="HCJ903" s="49"/>
      <c r="HCK903" s="49"/>
      <c r="HCL903" s="49"/>
      <c r="HCM903" s="49"/>
      <c r="HCN903" s="49"/>
      <c r="HCO903" s="49"/>
      <c r="HCP903" s="49"/>
      <c r="HCQ903" s="49"/>
      <c r="HCR903" s="49"/>
      <c r="HCS903" s="49"/>
      <c r="HCT903" s="49"/>
      <c r="HCU903" s="49"/>
      <c r="HCV903" s="49"/>
      <c r="HCW903" s="49"/>
      <c r="HCX903" s="49"/>
      <c r="HCY903" s="49"/>
      <c r="HCZ903" s="49"/>
      <c r="HDA903" s="49"/>
      <c r="HDB903" s="49"/>
      <c r="HDC903" s="49"/>
      <c r="HDD903" s="49"/>
      <c r="HDE903" s="49"/>
      <c r="HDF903" s="49"/>
      <c r="HDG903" s="49"/>
      <c r="HDH903" s="49"/>
      <c r="HDI903" s="49"/>
      <c r="HDJ903" s="49"/>
      <c r="HDK903" s="49"/>
      <c r="HDL903" s="49"/>
      <c r="HDM903" s="49"/>
      <c r="HDN903" s="49"/>
      <c r="HDO903" s="49"/>
      <c r="HDP903" s="49"/>
      <c r="HDQ903" s="49"/>
      <c r="HDR903" s="49"/>
      <c r="HDS903" s="49"/>
      <c r="HDT903" s="49"/>
      <c r="HDU903" s="49"/>
      <c r="HDV903" s="49"/>
      <c r="HDW903" s="49"/>
      <c r="HDX903" s="49"/>
      <c r="HDY903" s="49"/>
      <c r="HDZ903" s="49"/>
      <c r="HEA903" s="49"/>
      <c r="HEB903" s="49"/>
      <c r="HEC903" s="49"/>
      <c r="HED903" s="49"/>
      <c r="HEE903" s="49"/>
      <c r="HEF903" s="49"/>
      <c r="HEG903" s="49"/>
      <c r="HEH903" s="49"/>
      <c r="HEI903" s="49"/>
      <c r="HEJ903" s="49"/>
      <c r="HEK903" s="49"/>
      <c r="HEL903" s="49"/>
      <c r="HEM903" s="49"/>
      <c r="HEN903" s="49"/>
      <c r="HEO903" s="49"/>
      <c r="HEP903" s="49"/>
      <c r="HEQ903" s="49"/>
      <c r="HER903" s="49"/>
      <c r="HES903" s="49"/>
      <c r="HET903" s="49"/>
      <c r="HEU903" s="49"/>
      <c r="HEV903" s="49"/>
      <c r="HEW903" s="49"/>
      <c r="HEX903" s="49"/>
      <c r="HEY903" s="49"/>
      <c r="HEZ903" s="49"/>
      <c r="HFA903" s="49"/>
      <c r="HFB903" s="49"/>
      <c r="HFC903" s="49"/>
      <c r="HFD903" s="49"/>
      <c r="HFE903" s="49"/>
      <c r="HFF903" s="49"/>
      <c r="HFG903" s="49"/>
      <c r="HFH903" s="49"/>
      <c r="HFI903" s="49"/>
      <c r="HFJ903" s="49"/>
      <c r="HFK903" s="49"/>
      <c r="HFL903" s="49"/>
      <c r="HFM903" s="49"/>
      <c r="HFN903" s="49"/>
      <c r="HFO903" s="49"/>
      <c r="HFP903" s="49"/>
      <c r="HFQ903" s="49"/>
      <c r="HFR903" s="49"/>
      <c r="HFS903" s="49"/>
      <c r="HFT903" s="49"/>
      <c r="HFU903" s="49"/>
      <c r="HFV903" s="49"/>
      <c r="HFW903" s="49"/>
      <c r="HFX903" s="49"/>
      <c r="HFY903" s="49"/>
      <c r="HFZ903" s="49"/>
      <c r="HGA903" s="49"/>
      <c r="HGB903" s="49"/>
      <c r="HGC903" s="49"/>
      <c r="HGD903" s="49"/>
      <c r="HGE903" s="49"/>
      <c r="HGF903" s="49"/>
      <c r="HGG903" s="49"/>
      <c r="HGH903" s="49"/>
      <c r="HGI903" s="49"/>
      <c r="HGJ903" s="49"/>
      <c r="HGK903" s="49"/>
      <c r="HGL903" s="49"/>
      <c r="HGM903" s="49"/>
      <c r="HGN903" s="49"/>
      <c r="HGO903" s="49"/>
      <c r="HGP903" s="49"/>
      <c r="HGQ903" s="49"/>
      <c r="HGR903" s="49"/>
      <c r="HGS903" s="49"/>
      <c r="HGT903" s="49"/>
      <c r="HGU903" s="49"/>
      <c r="HGV903" s="49"/>
      <c r="HGW903" s="49"/>
      <c r="HGX903" s="49"/>
      <c r="HGY903" s="49"/>
      <c r="HGZ903" s="49"/>
      <c r="HHA903" s="49"/>
      <c r="HHB903" s="49"/>
      <c r="HHC903" s="49"/>
      <c r="HHD903" s="49"/>
      <c r="HHE903" s="49"/>
      <c r="HHF903" s="49"/>
      <c r="HHG903" s="49"/>
      <c r="HHH903" s="49"/>
      <c r="HHI903" s="49"/>
      <c r="HHJ903" s="49"/>
      <c r="HHK903" s="49"/>
      <c r="HHL903" s="49"/>
      <c r="HHM903" s="49"/>
      <c r="HHN903" s="49"/>
      <c r="HHO903" s="49"/>
      <c r="HHP903" s="49"/>
      <c r="HHQ903" s="49"/>
      <c r="HHR903" s="49"/>
      <c r="HHS903" s="49"/>
      <c r="HHT903" s="49"/>
      <c r="HHU903" s="49"/>
      <c r="HHV903" s="49"/>
      <c r="HHW903" s="49"/>
      <c r="HHX903" s="49"/>
      <c r="HHY903" s="49"/>
      <c r="HHZ903" s="49"/>
      <c r="HIA903" s="49"/>
      <c r="HIB903" s="49"/>
      <c r="HIC903" s="49"/>
      <c r="HID903" s="49"/>
      <c r="HIE903" s="49"/>
      <c r="HIF903" s="49"/>
      <c r="HIG903" s="49"/>
      <c r="HIH903" s="49"/>
      <c r="HII903" s="49"/>
      <c r="HIJ903" s="49"/>
      <c r="HIK903" s="49"/>
      <c r="HIL903" s="49"/>
      <c r="HIM903" s="49"/>
      <c r="HIN903" s="49"/>
      <c r="HIO903" s="49"/>
      <c r="HIP903" s="49"/>
      <c r="HIQ903" s="49"/>
      <c r="HIR903" s="49"/>
      <c r="HIS903" s="49"/>
      <c r="HIT903" s="49"/>
      <c r="HIU903" s="49"/>
      <c r="HIV903" s="49"/>
      <c r="HIW903" s="49"/>
      <c r="HIX903" s="49"/>
      <c r="HIY903" s="49"/>
      <c r="HIZ903" s="49"/>
      <c r="HJA903" s="49"/>
      <c r="HJB903" s="49"/>
      <c r="HJC903" s="49"/>
      <c r="HJD903" s="49"/>
      <c r="HJE903" s="49"/>
      <c r="HJF903" s="49"/>
      <c r="HJG903" s="49"/>
      <c r="HJH903" s="49"/>
      <c r="HJI903" s="49"/>
      <c r="HJJ903" s="49"/>
      <c r="HJK903" s="49"/>
      <c r="HJL903" s="49"/>
      <c r="HJM903" s="49"/>
      <c r="HJN903" s="49"/>
      <c r="HJO903" s="49"/>
      <c r="HJP903" s="49"/>
      <c r="HJQ903" s="49"/>
      <c r="HJR903" s="49"/>
      <c r="HJS903" s="49"/>
      <c r="HJT903" s="49"/>
      <c r="HJU903" s="49"/>
      <c r="HJV903" s="49"/>
      <c r="HJW903" s="49"/>
      <c r="HJX903" s="49"/>
      <c r="HJY903" s="49"/>
      <c r="HJZ903" s="49"/>
      <c r="HKA903" s="49"/>
      <c r="HKB903" s="49"/>
      <c r="HKC903" s="49"/>
      <c r="HKD903" s="49"/>
      <c r="HKE903" s="49"/>
      <c r="HKF903" s="49"/>
      <c r="HKG903" s="49"/>
      <c r="HKH903" s="49"/>
      <c r="HKI903" s="49"/>
      <c r="HKJ903" s="49"/>
      <c r="HKK903" s="49"/>
      <c r="HKL903" s="49"/>
      <c r="HKM903" s="49"/>
      <c r="HKN903" s="49"/>
      <c r="HKO903" s="49"/>
      <c r="HKP903" s="49"/>
      <c r="HKQ903" s="49"/>
      <c r="HKR903" s="49"/>
      <c r="HKS903" s="49"/>
      <c r="HKT903" s="49"/>
      <c r="HKU903" s="49"/>
      <c r="HKV903" s="49"/>
      <c r="HKW903" s="49"/>
      <c r="HKX903" s="49"/>
      <c r="HKY903" s="49"/>
      <c r="HKZ903" s="49"/>
      <c r="HLA903" s="49"/>
      <c r="HLB903" s="49"/>
      <c r="HLC903" s="49"/>
      <c r="HLD903" s="49"/>
      <c r="HLE903" s="49"/>
      <c r="HLF903" s="49"/>
      <c r="HLG903" s="49"/>
      <c r="HLH903" s="49"/>
      <c r="HLI903" s="49"/>
      <c r="HLJ903" s="49"/>
      <c r="HLK903" s="49"/>
      <c r="HLL903" s="49"/>
      <c r="HLM903" s="49"/>
      <c r="HLN903" s="49"/>
      <c r="HLO903" s="49"/>
      <c r="HLP903" s="49"/>
      <c r="HLQ903" s="49"/>
      <c r="HLR903" s="49"/>
      <c r="HLS903" s="49"/>
      <c r="HLT903" s="49"/>
      <c r="HLU903" s="49"/>
      <c r="HLV903" s="49"/>
      <c r="HLW903" s="49"/>
      <c r="HLX903" s="49"/>
      <c r="HLY903" s="49"/>
      <c r="HLZ903" s="49"/>
      <c r="HMA903" s="49"/>
      <c r="HMB903" s="49"/>
      <c r="HMC903" s="49"/>
      <c r="HMD903" s="49"/>
      <c r="HME903" s="49"/>
      <c r="HMF903" s="49"/>
      <c r="HMG903" s="49"/>
      <c r="HMH903" s="49"/>
      <c r="HMI903" s="49"/>
      <c r="HMJ903" s="49"/>
      <c r="HMK903" s="49"/>
      <c r="HML903" s="49"/>
      <c r="HMM903" s="49"/>
      <c r="HMN903" s="49"/>
      <c r="HMO903" s="49"/>
      <c r="HMP903" s="49"/>
      <c r="HMQ903" s="49"/>
      <c r="HMR903" s="49"/>
      <c r="HMS903" s="49"/>
      <c r="HMT903" s="49"/>
      <c r="HMU903" s="49"/>
      <c r="HMV903" s="49"/>
      <c r="HMW903" s="49"/>
      <c r="HMX903" s="49"/>
      <c r="HMY903" s="49"/>
      <c r="HMZ903" s="49"/>
      <c r="HNA903" s="49"/>
      <c r="HNB903" s="49"/>
      <c r="HNC903" s="49"/>
      <c r="HND903" s="49"/>
      <c r="HNE903" s="49"/>
      <c r="HNF903" s="49"/>
      <c r="HNG903" s="49"/>
      <c r="HNH903" s="49"/>
      <c r="HNI903" s="49"/>
      <c r="HNJ903" s="49"/>
      <c r="HNK903" s="49"/>
      <c r="HNL903" s="49"/>
      <c r="HNM903" s="49"/>
      <c r="HNN903" s="49"/>
      <c r="HNO903" s="49"/>
      <c r="HNP903" s="49"/>
      <c r="HNQ903" s="49"/>
      <c r="HNR903" s="49"/>
      <c r="HNS903" s="49"/>
      <c r="HNT903" s="49"/>
      <c r="HNU903" s="49"/>
      <c r="HNV903" s="49"/>
      <c r="HNW903" s="49"/>
      <c r="HNX903" s="49"/>
      <c r="HNY903" s="49"/>
      <c r="HNZ903" s="49"/>
      <c r="HOA903" s="49"/>
      <c r="HOB903" s="49"/>
      <c r="HOC903" s="49"/>
      <c r="HOD903" s="49"/>
      <c r="HOE903" s="49"/>
      <c r="HOF903" s="49"/>
      <c r="HOG903" s="49"/>
      <c r="HOH903" s="49"/>
      <c r="HOI903" s="49"/>
      <c r="HOJ903" s="49"/>
      <c r="HOK903" s="49"/>
      <c r="HOL903" s="49"/>
      <c r="HOM903" s="49"/>
      <c r="HON903" s="49"/>
      <c r="HOO903" s="49"/>
      <c r="HOP903" s="49"/>
      <c r="HOQ903" s="49"/>
      <c r="HOR903" s="49"/>
      <c r="HOS903" s="49"/>
      <c r="HOT903" s="49"/>
      <c r="HOU903" s="49"/>
      <c r="HOV903" s="49"/>
      <c r="HOW903" s="49"/>
      <c r="HOX903" s="49"/>
      <c r="HOY903" s="49"/>
      <c r="HOZ903" s="49"/>
      <c r="HPA903" s="49"/>
      <c r="HPB903" s="49"/>
      <c r="HPC903" s="49"/>
      <c r="HPD903" s="49"/>
      <c r="HPE903" s="49"/>
      <c r="HPF903" s="49"/>
      <c r="HPG903" s="49"/>
      <c r="HPH903" s="49"/>
      <c r="HPI903" s="49"/>
      <c r="HPJ903" s="49"/>
      <c r="HPK903" s="49"/>
      <c r="HPL903" s="49"/>
      <c r="HPM903" s="49"/>
      <c r="HPN903" s="49"/>
      <c r="HPO903" s="49"/>
      <c r="HPP903" s="49"/>
      <c r="HPQ903" s="49"/>
      <c r="HPR903" s="49"/>
      <c r="HPS903" s="49"/>
      <c r="HPT903" s="49"/>
      <c r="HPU903" s="49"/>
      <c r="HPV903" s="49"/>
      <c r="HPW903" s="49"/>
      <c r="HPX903" s="49"/>
      <c r="HPY903" s="49"/>
      <c r="HPZ903" s="49"/>
      <c r="HQA903" s="49"/>
      <c r="HQB903" s="49"/>
      <c r="HQC903" s="49"/>
      <c r="HQD903" s="49"/>
      <c r="HQE903" s="49"/>
      <c r="HQF903" s="49"/>
      <c r="HQG903" s="49"/>
      <c r="HQH903" s="49"/>
      <c r="HQI903" s="49"/>
      <c r="HQJ903" s="49"/>
      <c r="HQK903" s="49"/>
      <c r="HQL903" s="49"/>
      <c r="HQM903" s="49"/>
      <c r="HQN903" s="49"/>
      <c r="HQO903" s="49"/>
      <c r="HQP903" s="49"/>
      <c r="HQQ903" s="49"/>
      <c r="HQR903" s="49"/>
      <c r="HQS903" s="49"/>
      <c r="HQT903" s="49"/>
      <c r="HQU903" s="49"/>
      <c r="HQV903" s="49"/>
      <c r="HQW903" s="49"/>
      <c r="HQX903" s="49"/>
      <c r="HQY903" s="49"/>
      <c r="HQZ903" s="49"/>
      <c r="HRA903" s="49"/>
      <c r="HRB903" s="49"/>
      <c r="HRC903" s="49"/>
      <c r="HRD903" s="49"/>
      <c r="HRE903" s="49"/>
      <c r="HRF903" s="49"/>
      <c r="HRG903" s="49"/>
      <c r="HRH903" s="49"/>
      <c r="HRI903" s="49"/>
      <c r="HRJ903" s="49"/>
      <c r="HRK903" s="49"/>
      <c r="HRL903" s="49"/>
      <c r="HRM903" s="49"/>
      <c r="HRN903" s="49"/>
      <c r="HRO903" s="49"/>
      <c r="HRP903" s="49"/>
      <c r="HRQ903" s="49"/>
      <c r="HRR903" s="49"/>
      <c r="HRS903" s="49"/>
      <c r="HRT903" s="49"/>
      <c r="HRU903" s="49"/>
      <c r="HRV903" s="49"/>
      <c r="HRW903" s="49"/>
      <c r="HRX903" s="49"/>
      <c r="HRY903" s="49"/>
      <c r="HRZ903" s="49"/>
      <c r="HSA903" s="49"/>
      <c r="HSB903" s="49"/>
      <c r="HSC903" s="49"/>
      <c r="HSD903" s="49"/>
      <c r="HSE903" s="49"/>
      <c r="HSF903" s="49"/>
      <c r="HSG903" s="49"/>
      <c r="HSH903" s="49"/>
      <c r="HSI903" s="49"/>
      <c r="HSJ903" s="49"/>
      <c r="HSK903" s="49"/>
      <c r="HSL903" s="49"/>
      <c r="HSM903" s="49"/>
      <c r="HSN903" s="49"/>
      <c r="HSO903" s="49"/>
      <c r="HSP903" s="49"/>
      <c r="HSQ903" s="49"/>
      <c r="HSR903" s="49"/>
      <c r="HSS903" s="49"/>
      <c r="HST903" s="49"/>
      <c r="HSU903" s="49"/>
      <c r="HSV903" s="49"/>
      <c r="HSW903" s="49"/>
      <c r="HSX903" s="49"/>
      <c r="HSY903" s="49"/>
      <c r="HSZ903" s="49"/>
      <c r="HTA903" s="49"/>
      <c r="HTB903" s="49"/>
      <c r="HTC903" s="49"/>
      <c r="HTD903" s="49"/>
      <c r="HTE903" s="49"/>
      <c r="HTF903" s="49"/>
      <c r="HTG903" s="49"/>
      <c r="HTH903" s="49"/>
      <c r="HTI903" s="49"/>
      <c r="HTJ903" s="49"/>
      <c r="HTK903" s="49"/>
      <c r="HTL903" s="49"/>
      <c r="HTM903" s="49"/>
      <c r="HTN903" s="49"/>
      <c r="HTO903" s="49"/>
      <c r="HTP903" s="49"/>
      <c r="HTQ903" s="49"/>
      <c r="HTR903" s="49"/>
      <c r="HTS903" s="49"/>
      <c r="HTT903" s="49"/>
      <c r="HTU903" s="49"/>
      <c r="HTV903" s="49"/>
      <c r="HTW903" s="49"/>
      <c r="HTX903" s="49"/>
      <c r="HTY903" s="49"/>
      <c r="HTZ903" s="49"/>
      <c r="HUA903" s="49"/>
      <c r="HUB903" s="49"/>
      <c r="HUC903" s="49"/>
      <c r="HUD903" s="49"/>
      <c r="HUE903" s="49"/>
      <c r="HUF903" s="49"/>
      <c r="HUG903" s="49"/>
      <c r="HUH903" s="49"/>
      <c r="HUI903" s="49"/>
      <c r="HUJ903" s="49"/>
      <c r="HUK903" s="49"/>
      <c r="HUL903" s="49"/>
      <c r="HUM903" s="49"/>
      <c r="HUN903" s="49"/>
      <c r="HUO903" s="49"/>
      <c r="HUP903" s="49"/>
      <c r="HUQ903" s="49"/>
      <c r="HUR903" s="49"/>
      <c r="HUS903" s="49"/>
      <c r="HUT903" s="49"/>
      <c r="HUU903" s="49"/>
      <c r="HUV903" s="49"/>
      <c r="HUW903" s="49"/>
      <c r="HUX903" s="49"/>
      <c r="HUY903" s="49"/>
      <c r="HUZ903" s="49"/>
      <c r="HVA903" s="49"/>
      <c r="HVB903" s="49"/>
      <c r="HVC903" s="49"/>
      <c r="HVD903" s="49"/>
      <c r="HVE903" s="49"/>
      <c r="HVF903" s="49"/>
      <c r="HVG903" s="49"/>
      <c r="HVH903" s="49"/>
      <c r="HVI903" s="49"/>
      <c r="HVJ903" s="49"/>
      <c r="HVK903" s="49"/>
      <c r="HVL903" s="49"/>
      <c r="HVM903" s="49"/>
      <c r="HVN903" s="49"/>
      <c r="HVO903" s="49"/>
      <c r="HVP903" s="49"/>
      <c r="HVQ903" s="49"/>
      <c r="HVR903" s="49"/>
      <c r="HVS903" s="49"/>
      <c r="HVT903" s="49"/>
      <c r="HVU903" s="49"/>
      <c r="HVV903" s="49"/>
      <c r="HVW903" s="49"/>
      <c r="HVX903" s="49"/>
      <c r="HVY903" s="49"/>
      <c r="HVZ903" s="49"/>
      <c r="HWA903" s="49"/>
      <c r="HWB903" s="49"/>
      <c r="HWC903" s="49"/>
      <c r="HWD903" s="49"/>
      <c r="HWE903" s="49"/>
      <c r="HWF903" s="49"/>
      <c r="HWG903" s="49"/>
      <c r="HWH903" s="49"/>
      <c r="HWI903" s="49"/>
      <c r="HWJ903" s="49"/>
      <c r="HWK903" s="49"/>
      <c r="HWL903" s="49"/>
      <c r="HWM903" s="49"/>
      <c r="HWN903" s="49"/>
      <c r="HWO903" s="49"/>
      <c r="HWP903" s="49"/>
      <c r="HWQ903" s="49"/>
      <c r="HWR903" s="49"/>
      <c r="HWS903" s="49"/>
      <c r="HWT903" s="49"/>
      <c r="HWU903" s="49"/>
      <c r="HWV903" s="49"/>
      <c r="HWW903" s="49"/>
      <c r="HWX903" s="49"/>
      <c r="HWY903" s="49"/>
      <c r="HWZ903" s="49"/>
      <c r="HXA903" s="49"/>
      <c r="HXB903" s="49"/>
      <c r="HXC903" s="49"/>
      <c r="HXD903" s="49"/>
      <c r="HXE903" s="49"/>
      <c r="HXF903" s="49"/>
      <c r="HXG903" s="49"/>
      <c r="HXH903" s="49"/>
      <c r="HXI903" s="49"/>
      <c r="HXJ903" s="49"/>
      <c r="HXK903" s="49"/>
      <c r="HXL903" s="49"/>
      <c r="HXM903" s="49"/>
      <c r="HXN903" s="49"/>
      <c r="HXO903" s="49"/>
      <c r="HXP903" s="49"/>
      <c r="HXQ903" s="49"/>
      <c r="HXR903" s="49"/>
      <c r="HXS903" s="49"/>
      <c r="HXT903" s="49"/>
      <c r="HXU903" s="49"/>
      <c r="HXV903" s="49"/>
      <c r="HXW903" s="49"/>
      <c r="HXX903" s="49"/>
      <c r="HXY903" s="49"/>
      <c r="HXZ903" s="49"/>
      <c r="HYA903" s="49"/>
      <c r="HYB903" s="49"/>
      <c r="HYC903" s="49"/>
      <c r="HYD903" s="49"/>
      <c r="HYE903" s="49"/>
      <c r="HYF903" s="49"/>
      <c r="HYG903" s="49"/>
      <c r="HYH903" s="49"/>
      <c r="HYI903" s="49"/>
      <c r="HYJ903" s="49"/>
      <c r="HYK903" s="49"/>
      <c r="HYL903" s="49"/>
      <c r="HYM903" s="49"/>
      <c r="HYN903" s="49"/>
      <c r="HYO903" s="49"/>
      <c r="HYP903" s="49"/>
      <c r="HYQ903" s="49"/>
      <c r="HYR903" s="49"/>
      <c r="HYS903" s="49"/>
      <c r="HYT903" s="49"/>
      <c r="HYU903" s="49"/>
      <c r="HYV903" s="49"/>
      <c r="HYW903" s="49"/>
      <c r="HYX903" s="49"/>
      <c r="HYY903" s="49"/>
      <c r="HYZ903" s="49"/>
      <c r="HZA903" s="49"/>
      <c r="HZB903" s="49"/>
      <c r="HZC903" s="49"/>
      <c r="HZD903" s="49"/>
      <c r="HZE903" s="49"/>
      <c r="HZF903" s="49"/>
      <c r="HZG903" s="49"/>
      <c r="HZH903" s="49"/>
      <c r="HZI903" s="49"/>
      <c r="HZJ903" s="49"/>
      <c r="HZK903" s="49"/>
      <c r="HZL903" s="49"/>
      <c r="HZM903" s="49"/>
      <c r="HZN903" s="49"/>
      <c r="HZO903" s="49"/>
      <c r="HZP903" s="49"/>
      <c r="HZQ903" s="49"/>
      <c r="HZR903" s="49"/>
      <c r="HZS903" s="49"/>
      <c r="HZT903" s="49"/>
      <c r="HZU903" s="49"/>
      <c r="HZV903" s="49"/>
      <c r="HZW903" s="49"/>
      <c r="HZX903" s="49"/>
      <c r="HZY903" s="49"/>
      <c r="HZZ903" s="49"/>
      <c r="IAA903" s="49"/>
      <c r="IAB903" s="49"/>
      <c r="IAC903" s="49"/>
      <c r="IAD903" s="49"/>
      <c r="IAE903" s="49"/>
      <c r="IAF903" s="49"/>
      <c r="IAG903" s="49"/>
      <c r="IAH903" s="49"/>
      <c r="IAI903" s="49"/>
      <c r="IAJ903" s="49"/>
      <c r="IAK903" s="49"/>
      <c r="IAL903" s="49"/>
      <c r="IAM903" s="49"/>
      <c r="IAN903" s="49"/>
      <c r="IAO903" s="49"/>
      <c r="IAP903" s="49"/>
      <c r="IAQ903" s="49"/>
      <c r="IAR903" s="49"/>
      <c r="IAS903" s="49"/>
      <c r="IAT903" s="49"/>
      <c r="IAU903" s="49"/>
      <c r="IAV903" s="49"/>
      <c r="IAW903" s="49"/>
      <c r="IAX903" s="49"/>
      <c r="IAY903" s="49"/>
      <c r="IAZ903" s="49"/>
      <c r="IBA903" s="49"/>
      <c r="IBB903" s="49"/>
      <c r="IBC903" s="49"/>
      <c r="IBD903" s="49"/>
      <c r="IBE903" s="49"/>
      <c r="IBF903" s="49"/>
      <c r="IBG903" s="49"/>
      <c r="IBH903" s="49"/>
      <c r="IBI903" s="49"/>
      <c r="IBJ903" s="49"/>
      <c r="IBK903" s="49"/>
      <c r="IBL903" s="49"/>
      <c r="IBM903" s="49"/>
      <c r="IBN903" s="49"/>
      <c r="IBO903" s="49"/>
      <c r="IBP903" s="49"/>
      <c r="IBQ903" s="49"/>
      <c r="IBR903" s="49"/>
      <c r="IBS903" s="49"/>
      <c r="IBT903" s="49"/>
      <c r="IBU903" s="49"/>
      <c r="IBV903" s="49"/>
      <c r="IBW903" s="49"/>
      <c r="IBX903" s="49"/>
      <c r="IBY903" s="49"/>
      <c r="IBZ903" s="49"/>
      <c r="ICA903" s="49"/>
      <c r="ICB903" s="49"/>
      <c r="ICC903" s="49"/>
      <c r="ICD903" s="49"/>
      <c r="ICE903" s="49"/>
      <c r="ICF903" s="49"/>
      <c r="ICG903" s="49"/>
      <c r="ICH903" s="49"/>
      <c r="ICI903" s="49"/>
      <c r="ICJ903" s="49"/>
      <c r="ICK903" s="49"/>
      <c r="ICL903" s="49"/>
      <c r="ICM903" s="49"/>
      <c r="ICN903" s="49"/>
      <c r="ICO903" s="49"/>
      <c r="ICP903" s="49"/>
      <c r="ICQ903" s="49"/>
      <c r="ICR903" s="49"/>
      <c r="ICS903" s="49"/>
      <c r="ICT903" s="49"/>
      <c r="ICU903" s="49"/>
      <c r="ICV903" s="49"/>
      <c r="ICW903" s="49"/>
      <c r="ICX903" s="49"/>
      <c r="ICY903" s="49"/>
      <c r="ICZ903" s="49"/>
      <c r="IDA903" s="49"/>
      <c r="IDB903" s="49"/>
      <c r="IDC903" s="49"/>
      <c r="IDD903" s="49"/>
      <c r="IDE903" s="49"/>
      <c r="IDF903" s="49"/>
      <c r="IDG903" s="49"/>
      <c r="IDH903" s="49"/>
      <c r="IDI903" s="49"/>
      <c r="IDJ903" s="49"/>
      <c r="IDK903" s="49"/>
      <c r="IDL903" s="49"/>
      <c r="IDM903" s="49"/>
      <c r="IDN903" s="49"/>
      <c r="IDO903" s="49"/>
      <c r="IDP903" s="49"/>
      <c r="IDQ903" s="49"/>
      <c r="IDR903" s="49"/>
      <c r="IDS903" s="49"/>
      <c r="IDT903" s="49"/>
      <c r="IDU903" s="49"/>
      <c r="IDV903" s="49"/>
      <c r="IDW903" s="49"/>
      <c r="IDX903" s="49"/>
      <c r="IDY903" s="49"/>
      <c r="IDZ903" s="49"/>
      <c r="IEA903" s="49"/>
      <c r="IEB903" s="49"/>
      <c r="IEC903" s="49"/>
      <c r="IED903" s="49"/>
      <c r="IEE903" s="49"/>
      <c r="IEF903" s="49"/>
      <c r="IEG903" s="49"/>
      <c r="IEH903" s="49"/>
      <c r="IEI903" s="49"/>
      <c r="IEJ903" s="49"/>
      <c r="IEK903" s="49"/>
      <c r="IEL903" s="49"/>
      <c r="IEM903" s="49"/>
      <c r="IEN903" s="49"/>
      <c r="IEO903" s="49"/>
      <c r="IEP903" s="49"/>
      <c r="IEQ903" s="49"/>
      <c r="IER903" s="49"/>
      <c r="IES903" s="49"/>
      <c r="IET903" s="49"/>
      <c r="IEU903" s="49"/>
      <c r="IEV903" s="49"/>
      <c r="IEW903" s="49"/>
      <c r="IEX903" s="49"/>
      <c r="IEY903" s="49"/>
      <c r="IEZ903" s="49"/>
      <c r="IFA903" s="49"/>
      <c r="IFB903" s="49"/>
      <c r="IFC903" s="49"/>
      <c r="IFD903" s="49"/>
      <c r="IFE903" s="49"/>
      <c r="IFF903" s="49"/>
      <c r="IFG903" s="49"/>
      <c r="IFH903" s="49"/>
      <c r="IFI903" s="49"/>
      <c r="IFJ903" s="49"/>
      <c r="IFK903" s="49"/>
      <c r="IFL903" s="49"/>
      <c r="IFM903" s="49"/>
      <c r="IFN903" s="49"/>
      <c r="IFO903" s="49"/>
      <c r="IFP903" s="49"/>
      <c r="IFQ903" s="49"/>
      <c r="IFR903" s="49"/>
      <c r="IFS903" s="49"/>
      <c r="IFT903" s="49"/>
      <c r="IFU903" s="49"/>
      <c r="IFV903" s="49"/>
      <c r="IFW903" s="49"/>
      <c r="IFX903" s="49"/>
      <c r="IFY903" s="49"/>
      <c r="IFZ903" s="49"/>
      <c r="IGA903" s="49"/>
      <c r="IGB903" s="49"/>
      <c r="IGC903" s="49"/>
      <c r="IGD903" s="49"/>
      <c r="IGE903" s="49"/>
      <c r="IGF903" s="49"/>
      <c r="IGG903" s="49"/>
      <c r="IGH903" s="49"/>
      <c r="IGI903" s="49"/>
      <c r="IGJ903" s="49"/>
      <c r="IGK903" s="49"/>
      <c r="IGL903" s="49"/>
      <c r="IGM903" s="49"/>
      <c r="IGN903" s="49"/>
      <c r="IGO903" s="49"/>
      <c r="IGP903" s="49"/>
      <c r="IGQ903" s="49"/>
      <c r="IGR903" s="49"/>
      <c r="IGS903" s="49"/>
      <c r="IGT903" s="49"/>
      <c r="IGU903" s="49"/>
      <c r="IGV903" s="49"/>
      <c r="IGW903" s="49"/>
      <c r="IGX903" s="49"/>
      <c r="IGY903" s="49"/>
      <c r="IGZ903" s="49"/>
      <c r="IHA903" s="49"/>
      <c r="IHB903" s="49"/>
      <c r="IHC903" s="49"/>
      <c r="IHD903" s="49"/>
      <c r="IHE903" s="49"/>
      <c r="IHF903" s="49"/>
      <c r="IHG903" s="49"/>
      <c r="IHH903" s="49"/>
      <c r="IHI903" s="49"/>
      <c r="IHJ903" s="49"/>
      <c r="IHK903" s="49"/>
      <c r="IHL903" s="49"/>
      <c r="IHM903" s="49"/>
      <c r="IHN903" s="49"/>
      <c r="IHO903" s="49"/>
      <c r="IHP903" s="49"/>
      <c r="IHQ903" s="49"/>
      <c r="IHR903" s="49"/>
      <c r="IHS903" s="49"/>
      <c r="IHT903" s="49"/>
      <c r="IHU903" s="49"/>
      <c r="IHV903" s="49"/>
      <c r="IHW903" s="49"/>
      <c r="IHX903" s="49"/>
      <c r="IHY903" s="49"/>
      <c r="IHZ903" s="49"/>
      <c r="IIA903" s="49"/>
      <c r="IIB903" s="49"/>
      <c r="IIC903" s="49"/>
      <c r="IID903" s="49"/>
      <c r="IIE903" s="49"/>
      <c r="IIF903" s="49"/>
      <c r="IIG903" s="49"/>
      <c r="IIH903" s="49"/>
      <c r="III903" s="49"/>
      <c r="IIJ903" s="49"/>
      <c r="IIK903" s="49"/>
      <c r="IIL903" s="49"/>
      <c r="IIM903" s="49"/>
      <c r="IIN903" s="49"/>
      <c r="IIO903" s="49"/>
      <c r="IIP903" s="49"/>
      <c r="IIQ903" s="49"/>
      <c r="IIR903" s="49"/>
      <c r="IIS903" s="49"/>
      <c r="IIT903" s="49"/>
      <c r="IIU903" s="49"/>
      <c r="IIV903" s="49"/>
      <c r="IIW903" s="49"/>
      <c r="IIX903" s="49"/>
      <c r="IIY903" s="49"/>
      <c r="IIZ903" s="49"/>
      <c r="IJA903" s="49"/>
      <c r="IJB903" s="49"/>
      <c r="IJC903" s="49"/>
      <c r="IJD903" s="49"/>
      <c r="IJE903" s="49"/>
      <c r="IJF903" s="49"/>
      <c r="IJG903" s="49"/>
      <c r="IJH903" s="49"/>
      <c r="IJI903" s="49"/>
      <c r="IJJ903" s="49"/>
      <c r="IJK903" s="49"/>
      <c r="IJL903" s="49"/>
      <c r="IJM903" s="49"/>
      <c r="IJN903" s="49"/>
      <c r="IJO903" s="49"/>
      <c r="IJP903" s="49"/>
      <c r="IJQ903" s="49"/>
      <c r="IJR903" s="49"/>
      <c r="IJS903" s="49"/>
      <c r="IJT903" s="49"/>
      <c r="IJU903" s="49"/>
      <c r="IJV903" s="49"/>
      <c r="IJW903" s="49"/>
      <c r="IJX903" s="49"/>
      <c r="IJY903" s="49"/>
      <c r="IJZ903" s="49"/>
      <c r="IKA903" s="49"/>
      <c r="IKB903" s="49"/>
      <c r="IKC903" s="49"/>
      <c r="IKD903" s="49"/>
      <c r="IKE903" s="49"/>
      <c r="IKF903" s="49"/>
      <c r="IKG903" s="49"/>
      <c r="IKH903" s="49"/>
      <c r="IKI903" s="49"/>
      <c r="IKJ903" s="49"/>
      <c r="IKK903" s="49"/>
      <c r="IKL903" s="49"/>
      <c r="IKM903" s="49"/>
      <c r="IKN903" s="49"/>
      <c r="IKO903" s="49"/>
      <c r="IKP903" s="49"/>
      <c r="IKQ903" s="49"/>
      <c r="IKR903" s="49"/>
      <c r="IKS903" s="49"/>
      <c r="IKT903" s="49"/>
      <c r="IKU903" s="49"/>
      <c r="IKV903" s="49"/>
      <c r="IKW903" s="49"/>
      <c r="IKX903" s="49"/>
      <c r="IKY903" s="49"/>
      <c r="IKZ903" s="49"/>
      <c r="ILA903" s="49"/>
      <c r="ILB903" s="49"/>
      <c r="ILC903" s="49"/>
      <c r="ILD903" s="49"/>
      <c r="ILE903" s="49"/>
      <c r="ILF903" s="49"/>
      <c r="ILG903" s="49"/>
      <c r="ILH903" s="49"/>
      <c r="ILI903" s="49"/>
      <c r="ILJ903" s="49"/>
      <c r="ILK903" s="49"/>
      <c r="ILL903" s="49"/>
      <c r="ILM903" s="49"/>
      <c r="ILN903" s="49"/>
      <c r="ILO903" s="49"/>
      <c r="ILP903" s="49"/>
      <c r="ILQ903" s="49"/>
      <c r="ILR903" s="49"/>
      <c r="ILS903" s="49"/>
      <c r="ILT903" s="49"/>
      <c r="ILU903" s="49"/>
      <c r="ILV903" s="49"/>
      <c r="ILW903" s="49"/>
      <c r="ILX903" s="49"/>
      <c r="ILY903" s="49"/>
      <c r="ILZ903" s="49"/>
      <c r="IMA903" s="49"/>
      <c r="IMB903" s="49"/>
      <c r="IMC903" s="49"/>
      <c r="IMD903" s="49"/>
      <c r="IME903" s="49"/>
      <c r="IMF903" s="49"/>
      <c r="IMG903" s="49"/>
      <c r="IMH903" s="49"/>
      <c r="IMI903" s="49"/>
      <c r="IMJ903" s="49"/>
      <c r="IMK903" s="49"/>
      <c r="IML903" s="49"/>
      <c r="IMM903" s="49"/>
      <c r="IMN903" s="49"/>
      <c r="IMO903" s="49"/>
      <c r="IMP903" s="49"/>
      <c r="IMQ903" s="49"/>
      <c r="IMR903" s="49"/>
      <c r="IMS903" s="49"/>
      <c r="IMT903" s="49"/>
      <c r="IMU903" s="49"/>
      <c r="IMV903" s="49"/>
      <c r="IMW903" s="49"/>
      <c r="IMX903" s="49"/>
      <c r="IMY903" s="49"/>
      <c r="IMZ903" s="49"/>
      <c r="INA903" s="49"/>
      <c r="INB903" s="49"/>
      <c r="INC903" s="49"/>
      <c r="IND903" s="49"/>
      <c r="INE903" s="49"/>
      <c r="INF903" s="49"/>
      <c r="ING903" s="49"/>
      <c r="INH903" s="49"/>
      <c r="INI903" s="49"/>
      <c r="INJ903" s="49"/>
      <c r="INK903" s="49"/>
      <c r="INL903" s="49"/>
      <c r="INM903" s="49"/>
      <c r="INN903" s="49"/>
      <c r="INO903" s="49"/>
      <c r="INP903" s="49"/>
      <c r="INQ903" s="49"/>
      <c r="INR903" s="49"/>
      <c r="INS903" s="49"/>
      <c r="INT903" s="49"/>
      <c r="INU903" s="49"/>
      <c r="INV903" s="49"/>
      <c r="INW903" s="49"/>
      <c r="INX903" s="49"/>
      <c r="INY903" s="49"/>
      <c r="INZ903" s="49"/>
      <c r="IOA903" s="49"/>
      <c r="IOB903" s="49"/>
      <c r="IOC903" s="49"/>
      <c r="IOD903" s="49"/>
      <c r="IOE903" s="49"/>
      <c r="IOF903" s="49"/>
      <c r="IOG903" s="49"/>
      <c r="IOH903" s="49"/>
      <c r="IOI903" s="49"/>
      <c r="IOJ903" s="49"/>
      <c r="IOK903" s="49"/>
      <c r="IOL903" s="49"/>
      <c r="IOM903" s="49"/>
      <c r="ION903" s="49"/>
      <c r="IOO903" s="49"/>
      <c r="IOP903" s="49"/>
      <c r="IOQ903" s="49"/>
      <c r="IOR903" s="49"/>
      <c r="IOS903" s="49"/>
      <c r="IOT903" s="49"/>
      <c r="IOU903" s="49"/>
      <c r="IOV903" s="49"/>
      <c r="IOW903" s="49"/>
      <c r="IOX903" s="49"/>
      <c r="IOY903" s="49"/>
      <c r="IOZ903" s="49"/>
      <c r="IPA903" s="49"/>
      <c r="IPB903" s="49"/>
      <c r="IPC903" s="49"/>
      <c r="IPD903" s="49"/>
      <c r="IPE903" s="49"/>
      <c r="IPF903" s="49"/>
      <c r="IPG903" s="49"/>
      <c r="IPH903" s="49"/>
      <c r="IPI903" s="49"/>
      <c r="IPJ903" s="49"/>
      <c r="IPK903" s="49"/>
      <c r="IPL903" s="49"/>
      <c r="IPM903" s="49"/>
      <c r="IPN903" s="49"/>
      <c r="IPO903" s="49"/>
      <c r="IPP903" s="49"/>
      <c r="IPQ903" s="49"/>
      <c r="IPR903" s="49"/>
      <c r="IPS903" s="49"/>
      <c r="IPT903" s="49"/>
      <c r="IPU903" s="49"/>
      <c r="IPV903" s="49"/>
      <c r="IPW903" s="49"/>
      <c r="IPX903" s="49"/>
      <c r="IPY903" s="49"/>
      <c r="IPZ903" s="49"/>
      <c r="IQA903" s="49"/>
      <c r="IQB903" s="49"/>
      <c r="IQC903" s="49"/>
      <c r="IQD903" s="49"/>
      <c r="IQE903" s="49"/>
      <c r="IQF903" s="49"/>
      <c r="IQG903" s="49"/>
      <c r="IQH903" s="49"/>
      <c r="IQI903" s="49"/>
      <c r="IQJ903" s="49"/>
      <c r="IQK903" s="49"/>
      <c r="IQL903" s="49"/>
      <c r="IQM903" s="49"/>
      <c r="IQN903" s="49"/>
      <c r="IQO903" s="49"/>
      <c r="IQP903" s="49"/>
      <c r="IQQ903" s="49"/>
      <c r="IQR903" s="49"/>
      <c r="IQS903" s="49"/>
      <c r="IQT903" s="49"/>
      <c r="IQU903" s="49"/>
      <c r="IQV903" s="49"/>
      <c r="IQW903" s="49"/>
      <c r="IQX903" s="49"/>
      <c r="IQY903" s="49"/>
      <c r="IQZ903" s="49"/>
      <c r="IRA903" s="49"/>
      <c r="IRB903" s="49"/>
      <c r="IRC903" s="49"/>
      <c r="IRD903" s="49"/>
      <c r="IRE903" s="49"/>
      <c r="IRF903" s="49"/>
      <c r="IRG903" s="49"/>
      <c r="IRH903" s="49"/>
      <c r="IRI903" s="49"/>
      <c r="IRJ903" s="49"/>
      <c r="IRK903" s="49"/>
      <c r="IRL903" s="49"/>
      <c r="IRM903" s="49"/>
      <c r="IRN903" s="49"/>
      <c r="IRO903" s="49"/>
      <c r="IRP903" s="49"/>
      <c r="IRQ903" s="49"/>
      <c r="IRR903" s="49"/>
      <c r="IRS903" s="49"/>
      <c r="IRT903" s="49"/>
      <c r="IRU903" s="49"/>
      <c r="IRV903" s="49"/>
      <c r="IRW903" s="49"/>
      <c r="IRX903" s="49"/>
      <c r="IRY903" s="49"/>
      <c r="IRZ903" s="49"/>
      <c r="ISA903" s="49"/>
      <c r="ISB903" s="49"/>
      <c r="ISC903" s="49"/>
      <c r="ISD903" s="49"/>
      <c r="ISE903" s="49"/>
      <c r="ISF903" s="49"/>
      <c r="ISG903" s="49"/>
      <c r="ISH903" s="49"/>
      <c r="ISI903" s="49"/>
      <c r="ISJ903" s="49"/>
      <c r="ISK903" s="49"/>
      <c r="ISL903" s="49"/>
      <c r="ISM903" s="49"/>
      <c r="ISN903" s="49"/>
      <c r="ISO903" s="49"/>
      <c r="ISP903" s="49"/>
      <c r="ISQ903" s="49"/>
      <c r="ISR903" s="49"/>
      <c r="ISS903" s="49"/>
      <c r="IST903" s="49"/>
      <c r="ISU903" s="49"/>
      <c r="ISV903" s="49"/>
      <c r="ISW903" s="49"/>
      <c r="ISX903" s="49"/>
      <c r="ISY903" s="49"/>
      <c r="ISZ903" s="49"/>
      <c r="ITA903" s="49"/>
      <c r="ITB903" s="49"/>
      <c r="ITC903" s="49"/>
      <c r="ITD903" s="49"/>
      <c r="ITE903" s="49"/>
      <c r="ITF903" s="49"/>
      <c r="ITG903" s="49"/>
      <c r="ITH903" s="49"/>
      <c r="ITI903" s="49"/>
      <c r="ITJ903" s="49"/>
      <c r="ITK903" s="49"/>
      <c r="ITL903" s="49"/>
      <c r="ITM903" s="49"/>
      <c r="ITN903" s="49"/>
      <c r="ITO903" s="49"/>
      <c r="ITP903" s="49"/>
      <c r="ITQ903" s="49"/>
      <c r="ITR903" s="49"/>
      <c r="ITS903" s="49"/>
      <c r="ITT903" s="49"/>
      <c r="ITU903" s="49"/>
      <c r="ITV903" s="49"/>
      <c r="ITW903" s="49"/>
      <c r="ITX903" s="49"/>
      <c r="ITY903" s="49"/>
      <c r="ITZ903" s="49"/>
      <c r="IUA903" s="49"/>
      <c r="IUB903" s="49"/>
      <c r="IUC903" s="49"/>
      <c r="IUD903" s="49"/>
      <c r="IUE903" s="49"/>
      <c r="IUF903" s="49"/>
      <c r="IUG903" s="49"/>
      <c r="IUH903" s="49"/>
      <c r="IUI903" s="49"/>
      <c r="IUJ903" s="49"/>
      <c r="IUK903" s="49"/>
      <c r="IUL903" s="49"/>
      <c r="IUM903" s="49"/>
      <c r="IUN903" s="49"/>
      <c r="IUO903" s="49"/>
      <c r="IUP903" s="49"/>
      <c r="IUQ903" s="49"/>
      <c r="IUR903" s="49"/>
      <c r="IUS903" s="49"/>
      <c r="IUT903" s="49"/>
      <c r="IUU903" s="49"/>
      <c r="IUV903" s="49"/>
      <c r="IUW903" s="49"/>
      <c r="IUX903" s="49"/>
      <c r="IUY903" s="49"/>
      <c r="IUZ903" s="49"/>
      <c r="IVA903" s="49"/>
      <c r="IVB903" s="49"/>
      <c r="IVC903" s="49"/>
      <c r="IVD903" s="49"/>
      <c r="IVE903" s="49"/>
      <c r="IVF903" s="49"/>
      <c r="IVG903" s="49"/>
      <c r="IVH903" s="49"/>
      <c r="IVI903" s="49"/>
      <c r="IVJ903" s="49"/>
      <c r="IVK903" s="49"/>
      <c r="IVL903" s="49"/>
      <c r="IVM903" s="49"/>
      <c r="IVN903" s="49"/>
      <c r="IVO903" s="49"/>
      <c r="IVP903" s="49"/>
      <c r="IVQ903" s="49"/>
      <c r="IVR903" s="49"/>
      <c r="IVS903" s="49"/>
      <c r="IVT903" s="49"/>
      <c r="IVU903" s="49"/>
      <c r="IVV903" s="49"/>
      <c r="IVW903" s="49"/>
      <c r="IVX903" s="49"/>
      <c r="IVY903" s="49"/>
      <c r="IVZ903" s="49"/>
      <c r="IWA903" s="49"/>
      <c r="IWB903" s="49"/>
      <c r="IWC903" s="49"/>
      <c r="IWD903" s="49"/>
      <c r="IWE903" s="49"/>
      <c r="IWF903" s="49"/>
      <c r="IWG903" s="49"/>
      <c r="IWH903" s="49"/>
      <c r="IWI903" s="49"/>
      <c r="IWJ903" s="49"/>
      <c r="IWK903" s="49"/>
      <c r="IWL903" s="49"/>
      <c r="IWM903" s="49"/>
      <c r="IWN903" s="49"/>
      <c r="IWO903" s="49"/>
      <c r="IWP903" s="49"/>
      <c r="IWQ903" s="49"/>
      <c r="IWR903" s="49"/>
      <c r="IWS903" s="49"/>
      <c r="IWT903" s="49"/>
      <c r="IWU903" s="49"/>
      <c r="IWV903" s="49"/>
      <c r="IWW903" s="49"/>
      <c r="IWX903" s="49"/>
      <c r="IWY903" s="49"/>
      <c r="IWZ903" s="49"/>
      <c r="IXA903" s="49"/>
      <c r="IXB903" s="49"/>
      <c r="IXC903" s="49"/>
      <c r="IXD903" s="49"/>
      <c r="IXE903" s="49"/>
      <c r="IXF903" s="49"/>
      <c r="IXG903" s="49"/>
      <c r="IXH903" s="49"/>
      <c r="IXI903" s="49"/>
      <c r="IXJ903" s="49"/>
      <c r="IXK903" s="49"/>
      <c r="IXL903" s="49"/>
      <c r="IXM903" s="49"/>
      <c r="IXN903" s="49"/>
      <c r="IXO903" s="49"/>
      <c r="IXP903" s="49"/>
      <c r="IXQ903" s="49"/>
      <c r="IXR903" s="49"/>
      <c r="IXS903" s="49"/>
      <c r="IXT903" s="49"/>
      <c r="IXU903" s="49"/>
      <c r="IXV903" s="49"/>
      <c r="IXW903" s="49"/>
      <c r="IXX903" s="49"/>
      <c r="IXY903" s="49"/>
      <c r="IXZ903" s="49"/>
      <c r="IYA903" s="49"/>
      <c r="IYB903" s="49"/>
      <c r="IYC903" s="49"/>
      <c r="IYD903" s="49"/>
      <c r="IYE903" s="49"/>
      <c r="IYF903" s="49"/>
      <c r="IYG903" s="49"/>
      <c r="IYH903" s="49"/>
      <c r="IYI903" s="49"/>
      <c r="IYJ903" s="49"/>
      <c r="IYK903" s="49"/>
      <c r="IYL903" s="49"/>
      <c r="IYM903" s="49"/>
      <c r="IYN903" s="49"/>
      <c r="IYO903" s="49"/>
      <c r="IYP903" s="49"/>
      <c r="IYQ903" s="49"/>
      <c r="IYR903" s="49"/>
      <c r="IYS903" s="49"/>
      <c r="IYT903" s="49"/>
      <c r="IYU903" s="49"/>
      <c r="IYV903" s="49"/>
      <c r="IYW903" s="49"/>
      <c r="IYX903" s="49"/>
      <c r="IYY903" s="49"/>
      <c r="IYZ903" s="49"/>
      <c r="IZA903" s="49"/>
      <c r="IZB903" s="49"/>
      <c r="IZC903" s="49"/>
      <c r="IZD903" s="49"/>
      <c r="IZE903" s="49"/>
      <c r="IZF903" s="49"/>
      <c r="IZG903" s="49"/>
      <c r="IZH903" s="49"/>
      <c r="IZI903" s="49"/>
      <c r="IZJ903" s="49"/>
      <c r="IZK903" s="49"/>
      <c r="IZL903" s="49"/>
      <c r="IZM903" s="49"/>
      <c r="IZN903" s="49"/>
      <c r="IZO903" s="49"/>
      <c r="IZP903" s="49"/>
      <c r="IZQ903" s="49"/>
      <c r="IZR903" s="49"/>
      <c r="IZS903" s="49"/>
      <c r="IZT903" s="49"/>
      <c r="IZU903" s="49"/>
      <c r="IZV903" s="49"/>
      <c r="IZW903" s="49"/>
      <c r="IZX903" s="49"/>
      <c r="IZY903" s="49"/>
      <c r="IZZ903" s="49"/>
      <c r="JAA903" s="49"/>
      <c r="JAB903" s="49"/>
      <c r="JAC903" s="49"/>
      <c r="JAD903" s="49"/>
      <c r="JAE903" s="49"/>
      <c r="JAF903" s="49"/>
      <c r="JAG903" s="49"/>
      <c r="JAH903" s="49"/>
      <c r="JAI903" s="49"/>
      <c r="JAJ903" s="49"/>
      <c r="JAK903" s="49"/>
      <c r="JAL903" s="49"/>
      <c r="JAM903" s="49"/>
      <c r="JAN903" s="49"/>
      <c r="JAO903" s="49"/>
      <c r="JAP903" s="49"/>
      <c r="JAQ903" s="49"/>
      <c r="JAR903" s="49"/>
      <c r="JAS903" s="49"/>
      <c r="JAT903" s="49"/>
      <c r="JAU903" s="49"/>
      <c r="JAV903" s="49"/>
      <c r="JAW903" s="49"/>
      <c r="JAX903" s="49"/>
      <c r="JAY903" s="49"/>
      <c r="JAZ903" s="49"/>
      <c r="JBA903" s="49"/>
      <c r="JBB903" s="49"/>
      <c r="JBC903" s="49"/>
      <c r="JBD903" s="49"/>
      <c r="JBE903" s="49"/>
      <c r="JBF903" s="49"/>
      <c r="JBG903" s="49"/>
      <c r="JBH903" s="49"/>
      <c r="JBI903" s="49"/>
      <c r="JBJ903" s="49"/>
      <c r="JBK903" s="49"/>
      <c r="JBL903" s="49"/>
      <c r="JBM903" s="49"/>
      <c r="JBN903" s="49"/>
      <c r="JBO903" s="49"/>
      <c r="JBP903" s="49"/>
      <c r="JBQ903" s="49"/>
      <c r="JBR903" s="49"/>
      <c r="JBS903" s="49"/>
      <c r="JBT903" s="49"/>
      <c r="JBU903" s="49"/>
      <c r="JBV903" s="49"/>
      <c r="JBW903" s="49"/>
      <c r="JBX903" s="49"/>
      <c r="JBY903" s="49"/>
      <c r="JBZ903" s="49"/>
      <c r="JCA903" s="49"/>
      <c r="JCB903" s="49"/>
      <c r="JCC903" s="49"/>
      <c r="JCD903" s="49"/>
      <c r="JCE903" s="49"/>
      <c r="JCF903" s="49"/>
      <c r="JCG903" s="49"/>
      <c r="JCH903" s="49"/>
      <c r="JCI903" s="49"/>
      <c r="JCJ903" s="49"/>
      <c r="JCK903" s="49"/>
      <c r="JCL903" s="49"/>
      <c r="JCM903" s="49"/>
      <c r="JCN903" s="49"/>
      <c r="JCO903" s="49"/>
      <c r="JCP903" s="49"/>
      <c r="JCQ903" s="49"/>
      <c r="JCR903" s="49"/>
      <c r="JCS903" s="49"/>
      <c r="JCT903" s="49"/>
      <c r="JCU903" s="49"/>
      <c r="JCV903" s="49"/>
      <c r="JCW903" s="49"/>
      <c r="JCX903" s="49"/>
      <c r="JCY903" s="49"/>
      <c r="JCZ903" s="49"/>
      <c r="JDA903" s="49"/>
      <c r="JDB903" s="49"/>
      <c r="JDC903" s="49"/>
      <c r="JDD903" s="49"/>
      <c r="JDE903" s="49"/>
      <c r="JDF903" s="49"/>
      <c r="JDG903" s="49"/>
      <c r="JDH903" s="49"/>
      <c r="JDI903" s="49"/>
      <c r="JDJ903" s="49"/>
      <c r="JDK903" s="49"/>
      <c r="JDL903" s="49"/>
      <c r="JDM903" s="49"/>
      <c r="JDN903" s="49"/>
      <c r="JDO903" s="49"/>
      <c r="JDP903" s="49"/>
      <c r="JDQ903" s="49"/>
      <c r="JDR903" s="49"/>
      <c r="JDS903" s="49"/>
      <c r="JDT903" s="49"/>
      <c r="JDU903" s="49"/>
      <c r="JDV903" s="49"/>
      <c r="JDW903" s="49"/>
      <c r="JDX903" s="49"/>
      <c r="JDY903" s="49"/>
      <c r="JDZ903" s="49"/>
      <c r="JEA903" s="49"/>
      <c r="JEB903" s="49"/>
      <c r="JEC903" s="49"/>
      <c r="JED903" s="49"/>
      <c r="JEE903" s="49"/>
      <c r="JEF903" s="49"/>
      <c r="JEG903" s="49"/>
      <c r="JEH903" s="49"/>
      <c r="JEI903" s="49"/>
      <c r="JEJ903" s="49"/>
      <c r="JEK903" s="49"/>
      <c r="JEL903" s="49"/>
      <c r="JEM903" s="49"/>
      <c r="JEN903" s="49"/>
      <c r="JEO903" s="49"/>
      <c r="JEP903" s="49"/>
      <c r="JEQ903" s="49"/>
      <c r="JER903" s="49"/>
      <c r="JES903" s="49"/>
      <c r="JET903" s="49"/>
      <c r="JEU903" s="49"/>
      <c r="JEV903" s="49"/>
      <c r="JEW903" s="49"/>
      <c r="JEX903" s="49"/>
      <c r="JEY903" s="49"/>
      <c r="JEZ903" s="49"/>
      <c r="JFA903" s="49"/>
      <c r="JFB903" s="49"/>
      <c r="JFC903" s="49"/>
      <c r="JFD903" s="49"/>
      <c r="JFE903" s="49"/>
      <c r="JFF903" s="49"/>
      <c r="JFG903" s="49"/>
      <c r="JFH903" s="49"/>
      <c r="JFI903" s="49"/>
      <c r="JFJ903" s="49"/>
      <c r="JFK903" s="49"/>
      <c r="JFL903" s="49"/>
      <c r="JFM903" s="49"/>
      <c r="JFN903" s="49"/>
      <c r="JFO903" s="49"/>
      <c r="JFP903" s="49"/>
      <c r="JFQ903" s="49"/>
      <c r="JFR903" s="49"/>
      <c r="JFS903" s="49"/>
      <c r="JFT903" s="49"/>
      <c r="JFU903" s="49"/>
      <c r="JFV903" s="49"/>
      <c r="JFW903" s="49"/>
      <c r="JFX903" s="49"/>
      <c r="JFY903" s="49"/>
      <c r="JFZ903" s="49"/>
      <c r="JGA903" s="49"/>
      <c r="JGB903" s="49"/>
      <c r="JGC903" s="49"/>
      <c r="JGD903" s="49"/>
      <c r="JGE903" s="49"/>
      <c r="JGF903" s="49"/>
      <c r="JGG903" s="49"/>
      <c r="JGH903" s="49"/>
      <c r="JGI903" s="49"/>
      <c r="JGJ903" s="49"/>
      <c r="JGK903" s="49"/>
      <c r="JGL903" s="49"/>
      <c r="JGM903" s="49"/>
      <c r="JGN903" s="49"/>
      <c r="JGO903" s="49"/>
      <c r="JGP903" s="49"/>
      <c r="JGQ903" s="49"/>
      <c r="JGR903" s="49"/>
      <c r="JGS903" s="49"/>
      <c r="JGT903" s="49"/>
      <c r="JGU903" s="49"/>
      <c r="JGV903" s="49"/>
      <c r="JGW903" s="49"/>
      <c r="JGX903" s="49"/>
      <c r="JGY903" s="49"/>
      <c r="JGZ903" s="49"/>
      <c r="JHA903" s="49"/>
      <c r="JHB903" s="49"/>
      <c r="JHC903" s="49"/>
      <c r="JHD903" s="49"/>
      <c r="JHE903" s="49"/>
      <c r="JHF903" s="49"/>
      <c r="JHG903" s="49"/>
      <c r="JHH903" s="49"/>
      <c r="JHI903" s="49"/>
      <c r="JHJ903" s="49"/>
      <c r="JHK903" s="49"/>
      <c r="JHL903" s="49"/>
      <c r="JHM903" s="49"/>
      <c r="JHN903" s="49"/>
      <c r="JHO903" s="49"/>
      <c r="JHP903" s="49"/>
      <c r="JHQ903" s="49"/>
      <c r="JHR903" s="49"/>
      <c r="JHS903" s="49"/>
      <c r="JHT903" s="49"/>
      <c r="JHU903" s="49"/>
      <c r="JHV903" s="49"/>
      <c r="JHW903" s="49"/>
      <c r="JHX903" s="49"/>
      <c r="JHY903" s="49"/>
      <c r="JHZ903" s="49"/>
      <c r="JIA903" s="49"/>
      <c r="JIB903" s="49"/>
      <c r="JIC903" s="49"/>
      <c r="JID903" s="49"/>
      <c r="JIE903" s="49"/>
      <c r="JIF903" s="49"/>
      <c r="JIG903" s="49"/>
      <c r="JIH903" s="49"/>
      <c r="JII903" s="49"/>
      <c r="JIJ903" s="49"/>
      <c r="JIK903" s="49"/>
      <c r="JIL903" s="49"/>
      <c r="JIM903" s="49"/>
      <c r="JIN903" s="49"/>
      <c r="JIO903" s="49"/>
      <c r="JIP903" s="49"/>
      <c r="JIQ903" s="49"/>
      <c r="JIR903" s="49"/>
      <c r="JIS903" s="49"/>
      <c r="JIT903" s="49"/>
      <c r="JIU903" s="49"/>
      <c r="JIV903" s="49"/>
      <c r="JIW903" s="49"/>
      <c r="JIX903" s="49"/>
      <c r="JIY903" s="49"/>
      <c r="JIZ903" s="49"/>
      <c r="JJA903" s="49"/>
      <c r="JJB903" s="49"/>
      <c r="JJC903" s="49"/>
      <c r="JJD903" s="49"/>
      <c r="JJE903" s="49"/>
      <c r="JJF903" s="49"/>
      <c r="JJG903" s="49"/>
      <c r="JJH903" s="49"/>
      <c r="JJI903" s="49"/>
      <c r="JJJ903" s="49"/>
      <c r="JJK903" s="49"/>
      <c r="JJL903" s="49"/>
      <c r="JJM903" s="49"/>
      <c r="JJN903" s="49"/>
      <c r="JJO903" s="49"/>
      <c r="JJP903" s="49"/>
      <c r="JJQ903" s="49"/>
      <c r="JJR903" s="49"/>
      <c r="JJS903" s="49"/>
      <c r="JJT903" s="49"/>
      <c r="JJU903" s="49"/>
      <c r="JJV903" s="49"/>
      <c r="JJW903" s="49"/>
      <c r="JJX903" s="49"/>
      <c r="JJY903" s="49"/>
      <c r="JJZ903" s="49"/>
      <c r="JKA903" s="49"/>
      <c r="JKB903" s="49"/>
      <c r="JKC903" s="49"/>
      <c r="JKD903" s="49"/>
      <c r="JKE903" s="49"/>
      <c r="JKF903" s="49"/>
      <c r="JKG903" s="49"/>
      <c r="JKH903" s="49"/>
      <c r="JKI903" s="49"/>
      <c r="JKJ903" s="49"/>
      <c r="JKK903" s="49"/>
      <c r="JKL903" s="49"/>
      <c r="JKM903" s="49"/>
      <c r="JKN903" s="49"/>
      <c r="JKO903" s="49"/>
      <c r="JKP903" s="49"/>
      <c r="JKQ903" s="49"/>
      <c r="JKR903" s="49"/>
      <c r="JKS903" s="49"/>
      <c r="JKT903" s="49"/>
      <c r="JKU903" s="49"/>
      <c r="JKV903" s="49"/>
      <c r="JKW903" s="49"/>
      <c r="JKX903" s="49"/>
      <c r="JKY903" s="49"/>
      <c r="JKZ903" s="49"/>
      <c r="JLA903" s="49"/>
      <c r="JLB903" s="49"/>
      <c r="JLC903" s="49"/>
      <c r="JLD903" s="49"/>
      <c r="JLE903" s="49"/>
      <c r="JLF903" s="49"/>
      <c r="JLG903" s="49"/>
      <c r="JLH903" s="49"/>
      <c r="JLI903" s="49"/>
      <c r="JLJ903" s="49"/>
      <c r="JLK903" s="49"/>
      <c r="JLL903" s="49"/>
      <c r="JLM903" s="49"/>
      <c r="JLN903" s="49"/>
      <c r="JLO903" s="49"/>
      <c r="JLP903" s="49"/>
      <c r="JLQ903" s="49"/>
      <c r="JLR903" s="49"/>
      <c r="JLS903" s="49"/>
      <c r="JLT903" s="49"/>
      <c r="JLU903" s="49"/>
      <c r="JLV903" s="49"/>
      <c r="JLW903" s="49"/>
      <c r="JLX903" s="49"/>
      <c r="JLY903" s="49"/>
      <c r="JLZ903" s="49"/>
      <c r="JMA903" s="49"/>
      <c r="JMB903" s="49"/>
      <c r="JMC903" s="49"/>
      <c r="JMD903" s="49"/>
      <c r="JME903" s="49"/>
      <c r="JMF903" s="49"/>
      <c r="JMG903" s="49"/>
      <c r="JMH903" s="49"/>
      <c r="JMI903" s="49"/>
      <c r="JMJ903" s="49"/>
      <c r="JMK903" s="49"/>
      <c r="JML903" s="49"/>
      <c r="JMM903" s="49"/>
      <c r="JMN903" s="49"/>
      <c r="JMO903" s="49"/>
      <c r="JMP903" s="49"/>
      <c r="JMQ903" s="49"/>
      <c r="JMR903" s="49"/>
      <c r="JMS903" s="49"/>
      <c r="JMT903" s="49"/>
      <c r="JMU903" s="49"/>
      <c r="JMV903" s="49"/>
      <c r="JMW903" s="49"/>
      <c r="JMX903" s="49"/>
      <c r="JMY903" s="49"/>
      <c r="JMZ903" s="49"/>
      <c r="JNA903" s="49"/>
      <c r="JNB903" s="49"/>
      <c r="JNC903" s="49"/>
      <c r="JND903" s="49"/>
      <c r="JNE903" s="49"/>
      <c r="JNF903" s="49"/>
      <c r="JNG903" s="49"/>
      <c r="JNH903" s="49"/>
      <c r="JNI903" s="49"/>
      <c r="JNJ903" s="49"/>
      <c r="JNK903" s="49"/>
      <c r="JNL903" s="49"/>
      <c r="JNM903" s="49"/>
      <c r="JNN903" s="49"/>
      <c r="JNO903" s="49"/>
      <c r="JNP903" s="49"/>
      <c r="JNQ903" s="49"/>
      <c r="JNR903" s="49"/>
      <c r="JNS903" s="49"/>
      <c r="JNT903" s="49"/>
      <c r="JNU903" s="49"/>
      <c r="JNV903" s="49"/>
      <c r="JNW903" s="49"/>
      <c r="JNX903" s="49"/>
      <c r="JNY903" s="49"/>
      <c r="JNZ903" s="49"/>
      <c r="JOA903" s="49"/>
      <c r="JOB903" s="49"/>
      <c r="JOC903" s="49"/>
      <c r="JOD903" s="49"/>
      <c r="JOE903" s="49"/>
      <c r="JOF903" s="49"/>
      <c r="JOG903" s="49"/>
      <c r="JOH903" s="49"/>
      <c r="JOI903" s="49"/>
      <c r="JOJ903" s="49"/>
      <c r="JOK903" s="49"/>
      <c r="JOL903" s="49"/>
      <c r="JOM903" s="49"/>
      <c r="JON903" s="49"/>
      <c r="JOO903" s="49"/>
      <c r="JOP903" s="49"/>
      <c r="JOQ903" s="49"/>
      <c r="JOR903" s="49"/>
      <c r="JOS903" s="49"/>
      <c r="JOT903" s="49"/>
      <c r="JOU903" s="49"/>
      <c r="JOV903" s="49"/>
      <c r="JOW903" s="49"/>
      <c r="JOX903" s="49"/>
      <c r="JOY903" s="49"/>
      <c r="JOZ903" s="49"/>
      <c r="JPA903" s="49"/>
      <c r="JPB903" s="49"/>
      <c r="JPC903" s="49"/>
      <c r="JPD903" s="49"/>
      <c r="JPE903" s="49"/>
      <c r="JPF903" s="49"/>
      <c r="JPG903" s="49"/>
      <c r="JPH903" s="49"/>
      <c r="JPI903" s="49"/>
      <c r="JPJ903" s="49"/>
      <c r="JPK903" s="49"/>
      <c r="JPL903" s="49"/>
      <c r="JPM903" s="49"/>
      <c r="JPN903" s="49"/>
      <c r="JPO903" s="49"/>
      <c r="JPP903" s="49"/>
      <c r="JPQ903" s="49"/>
      <c r="JPR903" s="49"/>
      <c r="JPS903" s="49"/>
      <c r="JPT903" s="49"/>
      <c r="JPU903" s="49"/>
      <c r="JPV903" s="49"/>
      <c r="JPW903" s="49"/>
      <c r="JPX903" s="49"/>
      <c r="JPY903" s="49"/>
      <c r="JPZ903" s="49"/>
      <c r="JQA903" s="49"/>
      <c r="JQB903" s="49"/>
      <c r="JQC903" s="49"/>
      <c r="JQD903" s="49"/>
      <c r="JQE903" s="49"/>
      <c r="JQF903" s="49"/>
      <c r="JQG903" s="49"/>
      <c r="JQH903" s="49"/>
      <c r="JQI903" s="49"/>
      <c r="JQJ903" s="49"/>
      <c r="JQK903" s="49"/>
      <c r="JQL903" s="49"/>
      <c r="JQM903" s="49"/>
      <c r="JQN903" s="49"/>
      <c r="JQO903" s="49"/>
      <c r="JQP903" s="49"/>
      <c r="JQQ903" s="49"/>
      <c r="JQR903" s="49"/>
      <c r="JQS903" s="49"/>
      <c r="JQT903" s="49"/>
      <c r="JQU903" s="49"/>
      <c r="JQV903" s="49"/>
      <c r="JQW903" s="49"/>
      <c r="JQX903" s="49"/>
      <c r="JQY903" s="49"/>
      <c r="JQZ903" s="49"/>
      <c r="JRA903" s="49"/>
      <c r="JRB903" s="49"/>
      <c r="JRC903" s="49"/>
      <c r="JRD903" s="49"/>
      <c r="JRE903" s="49"/>
      <c r="JRF903" s="49"/>
      <c r="JRG903" s="49"/>
      <c r="JRH903" s="49"/>
      <c r="JRI903" s="49"/>
      <c r="JRJ903" s="49"/>
      <c r="JRK903" s="49"/>
      <c r="JRL903" s="49"/>
      <c r="JRM903" s="49"/>
      <c r="JRN903" s="49"/>
      <c r="JRO903" s="49"/>
      <c r="JRP903" s="49"/>
      <c r="JRQ903" s="49"/>
      <c r="JRR903" s="49"/>
      <c r="JRS903" s="49"/>
      <c r="JRT903" s="49"/>
      <c r="JRU903" s="49"/>
      <c r="JRV903" s="49"/>
      <c r="JRW903" s="49"/>
      <c r="JRX903" s="49"/>
      <c r="JRY903" s="49"/>
      <c r="JRZ903" s="49"/>
      <c r="JSA903" s="49"/>
      <c r="JSB903" s="49"/>
      <c r="JSC903" s="49"/>
      <c r="JSD903" s="49"/>
      <c r="JSE903" s="49"/>
      <c r="JSF903" s="49"/>
      <c r="JSG903" s="49"/>
      <c r="JSH903" s="49"/>
      <c r="JSI903" s="49"/>
      <c r="JSJ903" s="49"/>
      <c r="JSK903" s="49"/>
      <c r="JSL903" s="49"/>
      <c r="JSM903" s="49"/>
      <c r="JSN903" s="49"/>
      <c r="JSO903" s="49"/>
      <c r="JSP903" s="49"/>
      <c r="JSQ903" s="49"/>
      <c r="JSR903" s="49"/>
      <c r="JSS903" s="49"/>
      <c r="JST903" s="49"/>
      <c r="JSU903" s="49"/>
      <c r="JSV903" s="49"/>
      <c r="JSW903" s="49"/>
      <c r="JSX903" s="49"/>
      <c r="JSY903" s="49"/>
      <c r="JSZ903" s="49"/>
      <c r="JTA903" s="49"/>
      <c r="JTB903" s="49"/>
      <c r="JTC903" s="49"/>
      <c r="JTD903" s="49"/>
      <c r="JTE903" s="49"/>
      <c r="JTF903" s="49"/>
      <c r="JTG903" s="49"/>
      <c r="JTH903" s="49"/>
      <c r="JTI903" s="49"/>
      <c r="JTJ903" s="49"/>
      <c r="JTK903" s="49"/>
      <c r="JTL903" s="49"/>
      <c r="JTM903" s="49"/>
      <c r="JTN903" s="49"/>
      <c r="JTO903" s="49"/>
      <c r="JTP903" s="49"/>
      <c r="JTQ903" s="49"/>
      <c r="JTR903" s="49"/>
      <c r="JTS903" s="49"/>
      <c r="JTT903" s="49"/>
      <c r="JTU903" s="49"/>
      <c r="JTV903" s="49"/>
      <c r="JTW903" s="49"/>
      <c r="JTX903" s="49"/>
      <c r="JTY903" s="49"/>
      <c r="JTZ903" s="49"/>
      <c r="JUA903" s="49"/>
      <c r="JUB903" s="49"/>
      <c r="JUC903" s="49"/>
      <c r="JUD903" s="49"/>
      <c r="JUE903" s="49"/>
      <c r="JUF903" s="49"/>
      <c r="JUG903" s="49"/>
      <c r="JUH903" s="49"/>
      <c r="JUI903" s="49"/>
      <c r="JUJ903" s="49"/>
      <c r="JUK903" s="49"/>
      <c r="JUL903" s="49"/>
      <c r="JUM903" s="49"/>
      <c r="JUN903" s="49"/>
      <c r="JUO903" s="49"/>
      <c r="JUP903" s="49"/>
      <c r="JUQ903" s="49"/>
      <c r="JUR903" s="49"/>
      <c r="JUS903" s="49"/>
      <c r="JUT903" s="49"/>
      <c r="JUU903" s="49"/>
      <c r="JUV903" s="49"/>
      <c r="JUW903" s="49"/>
      <c r="JUX903" s="49"/>
      <c r="JUY903" s="49"/>
      <c r="JUZ903" s="49"/>
      <c r="JVA903" s="49"/>
      <c r="JVB903" s="49"/>
      <c r="JVC903" s="49"/>
      <c r="JVD903" s="49"/>
      <c r="JVE903" s="49"/>
      <c r="JVF903" s="49"/>
      <c r="JVG903" s="49"/>
      <c r="JVH903" s="49"/>
      <c r="JVI903" s="49"/>
      <c r="JVJ903" s="49"/>
      <c r="JVK903" s="49"/>
      <c r="JVL903" s="49"/>
      <c r="JVM903" s="49"/>
      <c r="JVN903" s="49"/>
      <c r="JVO903" s="49"/>
      <c r="JVP903" s="49"/>
      <c r="JVQ903" s="49"/>
      <c r="JVR903" s="49"/>
      <c r="JVS903" s="49"/>
      <c r="JVT903" s="49"/>
      <c r="JVU903" s="49"/>
      <c r="JVV903" s="49"/>
      <c r="JVW903" s="49"/>
      <c r="JVX903" s="49"/>
      <c r="JVY903" s="49"/>
      <c r="JVZ903" s="49"/>
      <c r="JWA903" s="49"/>
      <c r="JWB903" s="49"/>
      <c r="JWC903" s="49"/>
      <c r="JWD903" s="49"/>
      <c r="JWE903" s="49"/>
      <c r="JWF903" s="49"/>
      <c r="JWG903" s="49"/>
      <c r="JWH903" s="49"/>
      <c r="JWI903" s="49"/>
      <c r="JWJ903" s="49"/>
      <c r="JWK903" s="49"/>
      <c r="JWL903" s="49"/>
      <c r="JWM903" s="49"/>
      <c r="JWN903" s="49"/>
      <c r="JWO903" s="49"/>
      <c r="JWP903" s="49"/>
      <c r="JWQ903" s="49"/>
      <c r="JWR903" s="49"/>
      <c r="JWS903" s="49"/>
      <c r="JWT903" s="49"/>
      <c r="JWU903" s="49"/>
      <c r="JWV903" s="49"/>
      <c r="JWW903" s="49"/>
      <c r="JWX903" s="49"/>
      <c r="JWY903" s="49"/>
      <c r="JWZ903" s="49"/>
      <c r="JXA903" s="49"/>
      <c r="JXB903" s="49"/>
      <c r="JXC903" s="49"/>
      <c r="JXD903" s="49"/>
      <c r="JXE903" s="49"/>
      <c r="JXF903" s="49"/>
      <c r="JXG903" s="49"/>
      <c r="JXH903" s="49"/>
      <c r="JXI903" s="49"/>
      <c r="JXJ903" s="49"/>
      <c r="JXK903" s="49"/>
      <c r="JXL903" s="49"/>
      <c r="JXM903" s="49"/>
      <c r="JXN903" s="49"/>
      <c r="JXO903" s="49"/>
      <c r="JXP903" s="49"/>
      <c r="JXQ903" s="49"/>
      <c r="JXR903" s="49"/>
      <c r="JXS903" s="49"/>
      <c r="JXT903" s="49"/>
      <c r="JXU903" s="49"/>
      <c r="JXV903" s="49"/>
      <c r="JXW903" s="49"/>
      <c r="JXX903" s="49"/>
      <c r="JXY903" s="49"/>
      <c r="JXZ903" s="49"/>
      <c r="JYA903" s="49"/>
      <c r="JYB903" s="49"/>
      <c r="JYC903" s="49"/>
      <c r="JYD903" s="49"/>
      <c r="JYE903" s="49"/>
      <c r="JYF903" s="49"/>
      <c r="JYG903" s="49"/>
      <c r="JYH903" s="49"/>
      <c r="JYI903" s="49"/>
      <c r="JYJ903" s="49"/>
      <c r="JYK903" s="49"/>
      <c r="JYL903" s="49"/>
      <c r="JYM903" s="49"/>
      <c r="JYN903" s="49"/>
      <c r="JYO903" s="49"/>
      <c r="JYP903" s="49"/>
      <c r="JYQ903" s="49"/>
      <c r="JYR903" s="49"/>
      <c r="JYS903" s="49"/>
      <c r="JYT903" s="49"/>
      <c r="JYU903" s="49"/>
      <c r="JYV903" s="49"/>
      <c r="JYW903" s="49"/>
      <c r="JYX903" s="49"/>
      <c r="JYY903" s="49"/>
      <c r="JYZ903" s="49"/>
      <c r="JZA903" s="49"/>
      <c r="JZB903" s="49"/>
      <c r="JZC903" s="49"/>
      <c r="JZD903" s="49"/>
      <c r="JZE903" s="49"/>
      <c r="JZF903" s="49"/>
      <c r="JZG903" s="49"/>
      <c r="JZH903" s="49"/>
      <c r="JZI903" s="49"/>
      <c r="JZJ903" s="49"/>
      <c r="JZK903" s="49"/>
      <c r="JZL903" s="49"/>
      <c r="JZM903" s="49"/>
      <c r="JZN903" s="49"/>
      <c r="JZO903" s="49"/>
      <c r="JZP903" s="49"/>
      <c r="JZQ903" s="49"/>
      <c r="JZR903" s="49"/>
      <c r="JZS903" s="49"/>
      <c r="JZT903" s="49"/>
      <c r="JZU903" s="49"/>
      <c r="JZV903" s="49"/>
      <c r="JZW903" s="49"/>
      <c r="JZX903" s="49"/>
      <c r="JZY903" s="49"/>
      <c r="JZZ903" s="49"/>
      <c r="KAA903" s="49"/>
      <c r="KAB903" s="49"/>
      <c r="KAC903" s="49"/>
      <c r="KAD903" s="49"/>
      <c r="KAE903" s="49"/>
      <c r="KAF903" s="49"/>
      <c r="KAG903" s="49"/>
      <c r="KAH903" s="49"/>
      <c r="KAI903" s="49"/>
      <c r="KAJ903" s="49"/>
      <c r="KAK903" s="49"/>
      <c r="KAL903" s="49"/>
      <c r="KAM903" s="49"/>
      <c r="KAN903" s="49"/>
      <c r="KAO903" s="49"/>
      <c r="KAP903" s="49"/>
      <c r="KAQ903" s="49"/>
      <c r="KAR903" s="49"/>
      <c r="KAS903" s="49"/>
      <c r="KAT903" s="49"/>
      <c r="KAU903" s="49"/>
      <c r="KAV903" s="49"/>
      <c r="KAW903" s="49"/>
      <c r="KAX903" s="49"/>
      <c r="KAY903" s="49"/>
      <c r="KAZ903" s="49"/>
      <c r="KBA903" s="49"/>
      <c r="KBB903" s="49"/>
      <c r="KBC903" s="49"/>
      <c r="KBD903" s="49"/>
      <c r="KBE903" s="49"/>
      <c r="KBF903" s="49"/>
      <c r="KBG903" s="49"/>
      <c r="KBH903" s="49"/>
      <c r="KBI903" s="49"/>
      <c r="KBJ903" s="49"/>
      <c r="KBK903" s="49"/>
      <c r="KBL903" s="49"/>
      <c r="KBM903" s="49"/>
      <c r="KBN903" s="49"/>
      <c r="KBO903" s="49"/>
      <c r="KBP903" s="49"/>
      <c r="KBQ903" s="49"/>
      <c r="KBR903" s="49"/>
      <c r="KBS903" s="49"/>
      <c r="KBT903" s="49"/>
      <c r="KBU903" s="49"/>
      <c r="KBV903" s="49"/>
      <c r="KBW903" s="49"/>
      <c r="KBX903" s="49"/>
      <c r="KBY903" s="49"/>
      <c r="KBZ903" s="49"/>
      <c r="KCA903" s="49"/>
      <c r="KCB903" s="49"/>
      <c r="KCC903" s="49"/>
      <c r="KCD903" s="49"/>
      <c r="KCE903" s="49"/>
      <c r="KCF903" s="49"/>
      <c r="KCG903" s="49"/>
      <c r="KCH903" s="49"/>
      <c r="KCI903" s="49"/>
      <c r="KCJ903" s="49"/>
      <c r="KCK903" s="49"/>
      <c r="KCL903" s="49"/>
      <c r="KCM903" s="49"/>
      <c r="KCN903" s="49"/>
      <c r="KCO903" s="49"/>
      <c r="KCP903" s="49"/>
      <c r="KCQ903" s="49"/>
      <c r="KCR903" s="49"/>
      <c r="KCS903" s="49"/>
      <c r="KCT903" s="49"/>
      <c r="KCU903" s="49"/>
      <c r="KCV903" s="49"/>
      <c r="KCW903" s="49"/>
      <c r="KCX903" s="49"/>
      <c r="KCY903" s="49"/>
      <c r="KCZ903" s="49"/>
      <c r="KDA903" s="49"/>
      <c r="KDB903" s="49"/>
      <c r="KDC903" s="49"/>
      <c r="KDD903" s="49"/>
      <c r="KDE903" s="49"/>
      <c r="KDF903" s="49"/>
      <c r="KDG903" s="49"/>
      <c r="KDH903" s="49"/>
      <c r="KDI903" s="49"/>
      <c r="KDJ903" s="49"/>
      <c r="KDK903" s="49"/>
      <c r="KDL903" s="49"/>
      <c r="KDM903" s="49"/>
      <c r="KDN903" s="49"/>
      <c r="KDO903" s="49"/>
      <c r="KDP903" s="49"/>
      <c r="KDQ903" s="49"/>
      <c r="KDR903" s="49"/>
      <c r="KDS903" s="49"/>
      <c r="KDT903" s="49"/>
      <c r="KDU903" s="49"/>
      <c r="KDV903" s="49"/>
      <c r="KDW903" s="49"/>
      <c r="KDX903" s="49"/>
      <c r="KDY903" s="49"/>
      <c r="KDZ903" s="49"/>
      <c r="KEA903" s="49"/>
      <c r="KEB903" s="49"/>
      <c r="KEC903" s="49"/>
      <c r="KED903" s="49"/>
      <c r="KEE903" s="49"/>
      <c r="KEF903" s="49"/>
      <c r="KEG903" s="49"/>
      <c r="KEH903" s="49"/>
      <c r="KEI903" s="49"/>
      <c r="KEJ903" s="49"/>
      <c r="KEK903" s="49"/>
      <c r="KEL903" s="49"/>
      <c r="KEM903" s="49"/>
      <c r="KEN903" s="49"/>
      <c r="KEO903" s="49"/>
      <c r="KEP903" s="49"/>
      <c r="KEQ903" s="49"/>
      <c r="KER903" s="49"/>
      <c r="KES903" s="49"/>
      <c r="KET903" s="49"/>
      <c r="KEU903" s="49"/>
      <c r="KEV903" s="49"/>
      <c r="KEW903" s="49"/>
      <c r="KEX903" s="49"/>
      <c r="KEY903" s="49"/>
      <c r="KEZ903" s="49"/>
      <c r="KFA903" s="49"/>
      <c r="KFB903" s="49"/>
      <c r="KFC903" s="49"/>
      <c r="KFD903" s="49"/>
      <c r="KFE903" s="49"/>
      <c r="KFF903" s="49"/>
      <c r="KFG903" s="49"/>
      <c r="KFH903" s="49"/>
      <c r="KFI903" s="49"/>
      <c r="KFJ903" s="49"/>
      <c r="KFK903" s="49"/>
      <c r="KFL903" s="49"/>
      <c r="KFM903" s="49"/>
      <c r="KFN903" s="49"/>
      <c r="KFO903" s="49"/>
      <c r="KFP903" s="49"/>
      <c r="KFQ903" s="49"/>
      <c r="KFR903" s="49"/>
      <c r="KFS903" s="49"/>
      <c r="KFT903" s="49"/>
      <c r="KFU903" s="49"/>
      <c r="KFV903" s="49"/>
      <c r="KFW903" s="49"/>
      <c r="KFX903" s="49"/>
      <c r="KFY903" s="49"/>
      <c r="KFZ903" s="49"/>
      <c r="KGA903" s="49"/>
      <c r="KGB903" s="49"/>
      <c r="KGC903" s="49"/>
      <c r="KGD903" s="49"/>
      <c r="KGE903" s="49"/>
      <c r="KGF903" s="49"/>
      <c r="KGG903" s="49"/>
      <c r="KGH903" s="49"/>
      <c r="KGI903" s="49"/>
      <c r="KGJ903" s="49"/>
      <c r="KGK903" s="49"/>
      <c r="KGL903" s="49"/>
      <c r="KGM903" s="49"/>
      <c r="KGN903" s="49"/>
      <c r="KGO903" s="49"/>
      <c r="KGP903" s="49"/>
      <c r="KGQ903" s="49"/>
      <c r="KGR903" s="49"/>
      <c r="KGS903" s="49"/>
      <c r="KGT903" s="49"/>
      <c r="KGU903" s="49"/>
      <c r="KGV903" s="49"/>
      <c r="KGW903" s="49"/>
      <c r="KGX903" s="49"/>
      <c r="KGY903" s="49"/>
      <c r="KGZ903" s="49"/>
      <c r="KHA903" s="49"/>
      <c r="KHB903" s="49"/>
      <c r="KHC903" s="49"/>
      <c r="KHD903" s="49"/>
      <c r="KHE903" s="49"/>
      <c r="KHF903" s="49"/>
      <c r="KHG903" s="49"/>
      <c r="KHH903" s="49"/>
      <c r="KHI903" s="49"/>
      <c r="KHJ903" s="49"/>
      <c r="KHK903" s="49"/>
      <c r="KHL903" s="49"/>
      <c r="KHM903" s="49"/>
      <c r="KHN903" s="49"/>
      <c r="KHO903" s="49"/>
      <c r="KHP903" s="49"/>
      <c r="KHQ903" s="49"/>
      <c r="KHR903" s="49"/>
      <c r="KHS903" s="49"/>
      <c r="KHT903" s="49"/>
      <c r="KHU903" s="49"/>
      <c r="KHV903" s="49"/>
      <c r="KHW903" s="49"/>
      <c r="KHX903" s="49"/>
      <c r="KHY903" s="49"/>
      <c r="KHZ903" s="49"/>
      <c r="KIA903" s="49"/>
      <c r="KIB903" s="49"/>
      <c r="KIC903" s="49"/>
      <c r="KID903" s="49"/>
      <c r="KIE903" s="49"/>
      <c r="KIF903" s="49"/>
      <c r="KIG903" s="49"/>
      <c r="KIH903" s="49"/>
      <c r="KII903" s="49"/>
      <c r="KIJ903" s="49"/>
      <c r="KIK903" s="49"/>
      <c r="KIL903" s="49"/>
      <c r="KIM903" s="49"/>
      <c r="KIN903" s="49"/>
      <c r="KIO903" s="49"/>
      <c r="KIP903" s="49"/>
      <c r="KIQ903" s="49"/>
      <c r="KIR903" s="49"/>
      <c r="KIS903" s="49"/>
      <c r="KIT903" s="49"/>
      <c r="KIU903" s="49"/>
      <c r="KIV903" s="49"/>
      <c r="KIW903" s="49"/>
      <c r="KIX903" s="49"/>
      <c r="KIY903" s="49"/>
      <c r="KIZ903" s="49"/>
      <c r="KJA903" s="49"/>
      <c r="KJB903" s="49"/>
      <c r="KJC903" s="49"/>
      <c r="KJD903" s="49"/>
      <c r="KJE903" s="49"/>
      <c r="KJF903" s="49"/>
      <c r="KJG903" s="49"/>
      <c r="KJH903" s="49"/>
      <c r="KJI903" s="49"/>
      <c r="KJJ903" s="49"/>
      <c r="KJK903" s="49"/>
      <c r="KJL903" s="49"/>
      <c r="KJM903" s="49"/>
      <c r="KJN903" s="49"/>
      <c r="KJO903" s="49"/>
      <c r="KJP903" s="49"/>
      <c r="KJQ903" s="49"/>
      <c r="KJR903" s="49"/>
      <c r="KJS903" s="49"/>
      <c r="KJT903" s="49"/>
      <c r="KJU903" s="49"/>
      <c r="KJV903" s="49"/>
      <c r="KJW903" s="49"/>
      <c r="KJX903" s="49"/>
      <c r="KJY903" s="49"/>
      <c r="KJZ903" s="49"/>
      <c r="KKA903" s="49"/>
      <c r="KKB903" s="49"/>
      <c r="KKC903" s="49"/>
      <c r="KKD903" s="49"/>
      <c r="KKE903" s="49"/>
      <c r="KKF903" s="49"/>
      <c r="KKG903" s="49"/>
      <c r="KKH903" s="49"/>
      <c r="KKI903" s="49"/>
      <c r="KKJ903" s="49"/>
      <c r="KKK903" s="49"/>
      <c r="KKL903" s="49"/>
      <c r="KKM903" s="49"/>
      <c r="KKN903" s="49"/>
      <c r="KKO903" s="49"/>
      <c r="KKP903" s="49"/>
      <c r="KKQ903" s="49"/>
      <c r="KKR903" s="49"/>
      <c r="KKS903" s="49"/>
      <c r="KKT903" s="49"/>
      <c r="KKU903" s="49"/>
      <c r="KKV903" s="49"/>
      <c r="KKW903" s="49"/>
      <c r="KKX903" s="49"/>
      <c r="KKY903" s="49"/>
      <c r="KKZ903" s="49"/>
      <c r="KLA903" s="49"/>
      <c r="KLB903" s="49"/>
      <c r="KLC903" s="49"/>
      <c r="KLD903" s="49"/>
      <c r="KLE903" s="49"/>
      <c r="KLF903" s="49"/>
      <c r="KLG903" s="49"/>
      <c r="KLH903" s="49"/>
      <c r="KLI903" s="49"/>
      <c r="KLJ903" s="49"/>
      <c r="KLK903" s="49"/>
      <c r="KLL903" s="49"/>
      <c r="KLM903" s="49"/>
      <c r="KLN903" s="49"/>
      <c r="KLO903" s="49"/>
      <c r="KLP903" s="49"/>
      <c r="KLQ903" s="49"/>
      <c r="KLR903" s="49"/>
      <c r="KLS903" s="49"/>
      <c r="KLT903" s="49"/>
      <c r="KLU903" s="49"/>
      <c r="KLV903" s="49"/>
      <c r="KLW903" s="49"/>
      <c r="KLX903" s="49"/>
      <c r="KLY903" s="49"/>
      <c r="KLZ903" s="49"/>
      <c r="KMA903" s="49"/>
      <c r="KMB903" s="49"/>
      <c r="KMC903" s="49"/>
      <c r="KMD903" s="49"/>
      <c r="KME903" s="49"/>
      <c r="KMF903" s="49"/>
      <c r="KMG903" s="49"/>
      <c r="KMH903" s="49"/>
      <c r="KMI903" s="49"/>
      <c r="KMJ903" s="49"/>
      <c r="KMK903" s="49"/>
      <c r="KML903" s="49"/>
      <c r="KMM903" s="49"/>
      <c r="KMN903" s="49"/>
      <c r="KMO903" s="49"/>
      <c r="KMP903" s="49"/>
      <c r="KMQ903" s="49"/>
      <c r="KMR903" s="49"/>
      <c r="KMS903" s="49"/>
      <c r="KMT903" s="49"/>
      <c r="KMU903" s="49"/>
      <c r="KMV903" s="49"/>
      <c r="KMW903" s="49"/>
      <c r="KMX903" s="49"/>
      <c r="KMY903" s="49"/>
      <c r="KMZ903" s="49"/>
      <c r="KNA903" s="49"/>
      <c r="KNB903" s="49"/>
      <c r="KNC903" s="49"/>
      <c r="KND903" s="49"/>
      <c r="KNE903" s="49"/>
      <c r="KNF903" s="49"/>
      <c r="KNG903" s="49"/>
      <c r="KNH903" s="49"/>
      <c r="KNI903" s="49"/>
      <c r="KNJ903" s="49"/>
      <c r="KNK903" s="49"/>
      <c r="KNL903" s="49"/>
      <c r="KNM903" s="49"/>
      <c r="KNN903" s="49"/>
      <c r="KNO903" s="49"/>
      <c r="KNP903" s="49"/>
      <c r="KNQ903" s="49"/>
      <c r="KNR903" s="49"/>
      <c r="KNS903" s="49"/>
      <c r="KNT903" s="49"/>
      <c r="KNU903" s="49"/>
      <c r="KNV903" s="49"/>
      <c r="KNW903" s="49"/>
      <c r="KNX903" s="49"/>
      <c r="KNY903" s="49"/>
      <c r="KNZ903" s="49"/>
      <c r="KOA903" s="49"/>
      <c r="KOB903" s="49"/>
      <c r="KOC903" s="49"/>
      <c r="KOD903" s="49"/>
      <c r="KOE903" s="49"/>
      <c r="KOF903" s="49"/>
      <c r="KOG903" s="49"/>
      <c r="KOH903" s="49"/>
      <c r="KOI903" s="49"/>
      <c r="KOJ903" s="49"/>
      <c r="KOK903" s="49"/>
      <c r="KOL903" s="49"/>
      <c r="KOM903" s="49"/>
      <c r="KON903" s="49"/>
      <c r="KOO903" s="49"/>
      <c r="KOP903" s="49"/>
      <c r="KOQ903" s="49"/>
      <c r="KOR903" s="49"/>
      <c r="KOS903" s="49"/>
      <c r="KOT903" s="49"/>
      <c r="KOU903" s="49"/>
      <c r="KOV903" s="49"/>
      <c r="KOW903" s="49"/>
      <c r="KOX903" s="49"/>
      <c r="KOY903" s="49"/>
      <c r="KOZ903" s="49"/>
      <c r="KPA903" s="49"/>
      <c r="KPB903" s="49"/>
      <c r="KPC903" s="49"/>
      <c r="KPD903" s="49"/>
      <c r="KPE903" s="49"/>
      <c r="KPF903" s="49"/>
      <c r="KPG903" s="49"/>
      <c r="KPH903" s="49"/>
      <c r="KPI903" s="49"/>
      <c r="KPJ903" s="49"/>
      <c r="KPK903" s="49"/>
      <c r="KPL903" s="49"/>
      <c r="KPM903" s="49"/>
      <c r="KPN903" s="49"/>
      <c r="KPO903" s="49"/>
      <c r="KPP903" s="49"/>
      <c r="KPQ903" s="49"/>
      <c r="KPR903" s="49"/>
      <c r="KPS903" s="49"/>
      <c r="KPT903" s="49"/>
      <c r="KPU903" s="49"/>
      <c r="KPV903" s="49"/>
      <c r="KPW903" s="49"/>
      <c r="KPX903" s="49"/>
      <c r="KPY903" s="49"/>
      <c r="KPZ903" s="49"/>
      <c r="KQA903" s="49"/>
      <c r="KQB903" s="49"/>
      <c r="KQC903" s="49"/>
      <c r="KQD903" s="49"/>
      <c r="KQE903" s="49"/>
      <c r="KQF903" s="49"/>
      <c r="KQG903" s="49"/>
      <c r="KQH903" s="49"/>
      <c r="KQI903" s="49"/>
      <c r="KQJ903" s="49"/>
      <c r="KQK903" s="49"/>
      <c r="KQL903" s="49"/>
      <c r="KQM903" s="49"/>
      <c r="KQN903" s="49"/>
      <c r="KQO903" s="49"/>
      <c r="KQP903" s="49"/>
      <c r="KQQ903" s="49"/>
      <c r="KQR903" s="49"/>
      <c r="KQS903" s="49"/>
      <c r="KQT903" s="49"/>
      <c r="KQU903" s="49"/>
      <c r="KQV903" s="49"/>
      <c r="KQW903" s="49"/>
      <c r="KQX903" s="49"/>
      <c r="KQY903" s="49"/>
      <c r="KQZ903" s="49"/>
      <c r="KRA903" s="49"/>
      <c r="KRB903" s="49"/>
      <c r="KRC903" s="49"/>
      <c r="KRD903" s="49"/>
      <c r="KRE903" s="49"/>
      <c r="KRF903" s="49"/>
      <c r="KRG903" s="49"/>
      <c r="KRH903" s="49"/>
      <c r="KRI903" s="49"/>
      <c r="KRJ903" s="49"/>
      <c r="KRK903" s="49"/>
      <c r="KRL903" s="49"/>
      <c r="KRM903" s="49"/>
      <c r="KRN903" s="49"/>
      <c r="KRO903" s="49"/>
      <c r="KRP903" s="49"/>
      <c r="KRQ903" s="49"/>
      <c r="KRR903" s="49"/>
      <c r="KRS903" s="49"/>
      <c r="KRT903" s="49"/>
      <c r="KRU903" s="49"/>
      <c r="KRV903" s="49"/>
      <c r="KRW903" s="49"/>
      <c r="KRX903" s="49"/>
      <c r="KRY903" s="49"/>
      <c r="KRZ903" s="49"/>
      <c r="KSA903" s="49"/>
      <c r="KSB903" s="49"/>
      <c r="KSC903" s="49"/>
      <c r="KSD903" s="49"/>
      <c r="KSE903" s="49"/>
      <c r="KSF903" s="49"/>
      <c r="KSG903" s="49"/>
      <c r="KSH903" s="49"/>
      <c r="KSI903" s="49"/>
      <c r="KSJ903" s="49"/>
      <c r="KSK903" s="49"/>
      <c r="KSL903" s="49"/>
      <c r="KSM903" s="49"/>
      <c r="KSN903" s="49"/>
      <c r="KSO903" s="49"/>
      <c r="KSP903" s="49"/>
      <c r="KSQ903" s="49"/>
      <c r="KSR903" s="49"/>
      <c r="KSS903" s="49"/>
      <c r="KST903" s="49"/>
      <c r="KSU903" s="49"/>
      <c r="KSV903" s="49"/>
      <c r="KSW903" s="49"/>
      <c r="KSX903" s="49"/>
      <c r="KSY903" s="49"/>
      <c r="KSZ903" s="49"/>
      <c r="KTA903" s="49"/>
      <c r="KTB903" s="49"/>
      <c r="KTC903" s="49"/>
      <c r="KTD903" s="49"/>
      <c r="KTE903" s="49"/>
      <c r="KTF903" s="49"/>
      <c r="KTG903" s="49"/>
      <c r="KTH903" s="49"/>
      <c r="KTI903" s="49"/>
      <c r="KTJ903" s="49"/>
      <c r="KTK903" s="49"/>
      <c r="KTL903" s="49"/>
      <c r="KTM903" s="49"/>
      <c r="KTN903" s="49"/>
      <c r="KTO903" s="49"/>
      <c r="KTP903" s="49"/>
      <c r="KTQ903" s="49"/>
      <c r="KTR903" s="49"/>
      <c r="KTS903" s="49"/>
      <c r="KTT903" s="49"/>
      <c r="KTU903" s="49"/>
      <c r="KTV903" s="49"/>
      <c r="KTW903" s="49"/>
      <c r="KTX903" s="49"/>
      <c r="KTY903" s="49"/>
      <c r="KTZ903" s="49"/>
      <c r="KUA903" s="49"/>
      <c r="KUB903" s="49"/>
      <c r="KUC903" s="49"/>
      <c r="KUD903" s="49"/>
      <c r="KUE903" s="49"/>
      <c r="KUF903" s="49"/>
      <c r="KUG903" s="49"/>
      <c r="KUH903" s="49"/>
      <c r="KUI903" s="49"/>
      <c r="KUJ903" s="49"/>
      <c r="KUK903" s="49"/>
      <c r="KUL903" s="49"/>
      <c r="KUM903" s="49"/>
      <c r="KUN903" s="49"/>
      <c r="KUO903" s="49"/>
      <c r="KUP903" s="49"/>
      <c r="KUQ903" s="49"/>
      <c r="KUR903" s="49"/>
      <c r="KUS903" s="49"/>
      <c r="KUT903" s="49"/>
      <c r="KUU903" s="49"/>
      <c r="KUV903" s="49"/>
      <c r="KUW903" s="49"/>
      <c r="KUX903" s="49"/>
      <c r="KUY903" s="49"/>
      <c r="KUZ903" s="49"/>
      <c r="KVA903" s="49"/>
      <c r="KVB903" s="49"/>
      <c r="KVC903" s="49"/>
      <c r="KVD903" s="49"/>
      <c r="KVE903" s="49"/>
      <c r="KVF903" s="49"/>
      <c r="KVG903" s="49"/>
      <c r="KVH903" s="49"/>
      <c r="KVI903" s="49"/>
      <c r="KVJ903" s="49"/>
      <c r="KVK903" s="49"/>
      <c r="KVL903" s="49"/>
      <c r="KVM903" s="49"/>
      <c r="KVN903" s="49"/>
      <c r="KVO903" s="49"/>
      <c r="KVP903" s="49"/>
      <c r="KVQ903" s="49"/>
      <c r="KVR903" s="49"/>
      <c r="KVS903" s="49"/>
      <c r="KVT903" s="49"/>
      <c r="KVU903" s="49"/>
      <c r="KVV903" s="49"/>
      <c r="KVW903" s="49"/>
      <c r="KVX903" s="49"/>
      <c r="KVY903" s="49"/>
      <c r="KVZ903" s="49"/>
      <c r="KWA903" s="49"/>
      <c r="KWB903" s="49"/>
      <c r="KWC903" s="49"/>
      <c r="KWD903" s="49"/>
      <c r="KWE903" s="49"/>
      <c r="KWF903" s="49"/>
      <c r="KWG903" s="49"/>
      <c r="KWH903" s="49"/>
      <c r="KWI903" s="49"/>
      <c r="KWJ903" s="49"/>
      <c r="KWK903" s="49"/>
      <c r="KWL903" s="49"/>
      <c r="KWM903" s="49"/>
      <c r="KWN903" s="49"/>
      <c r="KWO903" s="49"/>
      <c r="KWP903" s="49"/>
      <c r="KWQ903" s="49"/>
      <c r="KWR903" s="49"/>
      <c r="KWS903" s="49"/>
      <c r="KWT903" s="49"/>
      <c r="KWU903" s="49"/>
      <c r="KWV903" s="49"/>
      <c r="KWW903" s="49"/>
      <c r="KWX903" s="49"/>
      <c r="KWY903" s="49"/>
      <c r="KWZ903" s="49"/>
      <c r="KXA903" s="49"/>
      <c r="KXB903" s="49"/>
      <c r="KXC903" s="49"/>
      <c r="KXD903" s="49"/>
      <c r="KXE903" s="49"/>
      <c r="KXF903" s="49"/>
      <c r="KXG903" s="49"/>
      <c r="KXH903" s="49"/>
      <c r="KXI903" s="49"/>
      <c r="KXJ903" s="49"/>
      <c r="KXK903" s="49"/>
      <c r="KXL903" s="49"/>
      <c r="KXM903" s="49"/>
      <c r="KXN903" s="49"/>
      <c r="KXO903" s="49"/>
      <c r="KXP903" s="49"/>
      <c r="KXQ903" s="49"/>
      <c r="KXR903" s="49"/>
      <c r="KXS903" s="49"/>
      <c r="KXT903" s="49"/>
      <c r="KXU903" s="49"/>
      <c r="KXV903" s="49"/>
      <c r="KXW903" s="49"/>
      <c r="KXX903" s="49"/>
      <c r="KXY903" s="49"/>
      <c r="KXZ903" s="49"/>
      <c r="KYA903" s="49"/>
      <c r="KYB903" s="49"/>
      <c r="KYC903" s="49"/>
      <c r="KYD903" s="49"/>
      <c r="KYE903" s="49"/>
      <c r="KYF903" s="49"/>
      <c r="KYG903" s="49"/>
      <c r="KYH903" s="49"/>
      <c r="KYI903" s="49"/>
      <c r="KYJ903" s="49"/>
      <c r="KYK903" s="49"/>
      <c r="KYL903" s="49"/>
      <c r="KYM903" s="49"/>
      <c r="KYN903" s="49"/>
      <c r="KYO903" s="49"/>
      <c r="KYP903" s="49"/>
      <c r="KYQ903" s="49"/>
      <c r="KYR903" s="49"/>
      <c r="KYS903" s="49"/>
      <c r="KYT903" s="49"/>
      <c r="KYU903" s="49"/>
      <c r="KYV903" s="49"/>
      <c r="KYW903" s="49"/>
      <c r="KYX903" s="49"/>
      <c r="KYY903" s="49"/>
      <c r="KYZ903" s="49"/>
      <c r="KZA903" s="49"/>
      <c r="KZB903" s="49"/>
      <c r="KZC903" s="49"/>
      <c r="KZD903" s="49"/>
      <c r="KZE903" s="49"/>
      <c r="KZF903" s="49"/>
      <c r="KZG903" s="49"/>
      <c r="KZH903" s="49"/>
      <c r="KZI903" s="49"/>
      <c r="KZJ903" s="49"/>
      <c r="KZK903" s="49"/>
      <c r="KZL903" s="49"/>
      <c r="KZM903" s="49"/>
      <c r="KZN903" s="49"/>
      <c r="KZO903" s="49"/>
      <c r="KZP903" s="49"/>
      <c r="KZQ903" s="49"/>
      <c r="KZR903" s="49"/>
      <c r="KZS903" s="49"/>
      <c r="KZT903" s="49"/>
      <c r="KZU903" s="49"/>
      <c r="KZV903" s="49"/>
      <c r="KZW903" s="49"/>
      <c r="KZX903" s="49"/>
      <c r="KZY903" s="49"/>
      <c r="KZZ903" s="49"/>
      <c r="LAA903" s="49"/>
      <c r="LAB903" s="49"/>
      <c r="LAC903" s="49"/>
      <c r="LAD903" s="49"/>
      <c r="LAE903" s="49"/>
      <c r="LAF903" s="49"/>
      <c r="LAG903" s="49"/>
      <c r="LAH903" s="49"/>
      <c r="LAI903" s="49"/>
      <c r="LAJ903" s="49"/>
      <c r="LAK903" s="49"/>
      <c r="LAL903" s="49"/>
      <c r="LAM903" s="49"/>
      <c r="LAN903" s="49"/>
      <c r="LAO903" s="49"/>
      <c r="LAP903" s="49"/>
      <c r="LAQ903" s="49"/>
      <c r="LAR903" s="49"/>
      <c r="LAS903" s="49"/>
      <c r="LAT903" s="49"/>
      <c r="LAU903" s="49"/>
      <c r="LAV903" s="49"/>
      <c r="LAW903" s="49"/>
      <c r="LAX903" s="49"/>
      <c r="LAY903" s="49"/>
      <c r="LAZ903" s="49"/>
      <c r="LBA903" s="49"/>
      <c r="LBB903" s="49"/>
      <c r="LBC903" s="49"/>
      <c r="LBD903" s="49"/>
      <c r="LBE903" s="49"/>
      <c r="LBF903" s="49"/>
      <c r="LBG903" s="49"/>
      <c r="LBH903" s="49"/>
      <c r="LBI903" s="49"/>
      <c r="LBJ903" s="49"/>
      <c r="LBK903" s="49"/>
      <c r="LBL903" s="49"/>
      <c r="LBM903" s="49"/>
      <c r="LBN903" s="49"/>
      <c r="LBO903" s="49"/>
      <c r="LBP903" s="49"/>
      <c r="LBQ903" s="49"/>
      <c r="LBR903" s="49"/>
      <c r="LBS903" s="49"/>
      <c r="LBT903" s="49"/>
      <c r="LBU903" s="49"/>
      <c r="LBV903" s="49"/>
      <c r="LBW903" s="49"/>
      <c r="LBX903" s="49"/>
      <c r="LBY903" s="49"/>
      <c r="LBZ903" s="49"/>
      <c r="LCA903" s="49"/>
      <c r="LCB903" s="49"/>
      <c r="LCC903" s="49"/>
      <c r="LCD903" s="49"/>
      <c r="LCE903" s="49"/>
      <c r="LCF903" s="49"/>
      <c r="LCG903" s="49"/>
      <c r="LCH903" s="49"/>
      <c r="LCI903" s="49"/>
      <c r="LCJ903" s="49"/>
      <c r="LCK903" s="49"/>
      <c r="LCL903" s="49"/>
      <c r="LCM903" s="49"/>
      <c r="LCN903" s="49"/>
      <c r="LCO903" s="49"/>
      <c r="LCP903" s="49"/>
      <c r="LCQ903" s="49"/>
      <c r="LCR903" s="49"/>
      <c r="LCS903" s="49"/>
      <c r="LCT903" s="49"/>
      <c r="LCU903" s="49"/>
      <c r="LCV903" s="49"/>
      <c r="LCW903" s="49"/>
      <c r="LCX903" s="49"/>
      <c r="LCY903" s="49"/>
      <c r="LCZ903" s="49"/>
      <c r="LDA903" s="49"/>
      <c r="LDB903" s="49"/>
      <c r="LDC903" s="49"/>
      <c r="LDD903" s="49"/>
      <c r="LDE903" s="49"/>
      <c r="LDF903" s="49"/>
      <c r="LDG903" s="49"/>
      <c r="LDH903" s="49"/>
      <c r="LDI903" s="49"/>
      <c r="LDJ903" s="49"/>
      <c r="LDK903" s="49"/>
      <c r="LDL903" s="49"/>
      <c r="LDM903" s="49"/>
      <c r="LDN903" s="49"/>
      <c r="LDO903" s="49"/>
      <c r="LDP903" s="49"/>
      <c r="LDQ903" s="49"/>
      <c r="LDR903" s="49"/>
      <c r="LDS903" s="49"/>
      <c r="LDT903" s="49"/>
      <c r="LDU903" s="49"/>
      <c r="LDV903" s="49"/>
      <c r="LDW903" s="49"/>
      <c r="LDX903" s="49"/>
      <c r="LDY903" s="49"/>
      <c r="LDZ903" s="49"/>
      <c r="LEA903" s="49"/>
      <c r="LEB903" s="49"/>
      <c r="LEC903" s="49"/>
      <c r="LED903" s="49"/>
      <c r="LEE903" s="49"/>
      <c r="LEF903" s="49"/>
      <c r="LEG903" s="49"/>
      <c r="LEH903" s="49"/>
      <c r="LEI903" s="49"/>
      <c r="LEJ903" s="49"/>
      <c r="LEK903" s="49"/>
      <c r="LEL903" s="49"/>
      <c r="LEM903" s="49"/>
      <c r="LEN903" s="49"/>
      <c r="LEO903" s="49"/>
      <c r="LEP903" s="49"/>
      <c r="LEQ903" s="49"/>
      <c r="LER903" s="49"/>
      <c r="LES903" s="49"/>
      <c r="LET903" s="49"/>
      <c r="LEU903" s="49"/>
      <c r="LEV903" s="49"/>
      <c r="LEW903" s="49"/>
      <c r="LEX903" s="49"/>
      <c r="LEY903" s="49"/>
      <c r="LEZ903" s="49"/>
      <c r="LFA903" s="49"/>
      <c r="LFB903" s="49"/>
      <c r="LFC903" s="49"/>
      <c r="LFD903" s="49"/>
      <c r="LFE903" s="49"/>
      <c r="LFF903" s="49"/>
      <c r="LFG903" s="49"/>
      <c r="LFH903" s="49"/>
      <c r="LFI903" s="49"/>
      <c r="LFJ903" s="49"/>
      <c r="LFK903" s="49"/>
      <c r="LFL903" s="49"/>
      <c r="LFM903" s="49"/>
      <c r="LFN903" s="49"/>
      <c r="LFO903" s="49"/>
      <c r="LFP903" s="49"/>
      <c r="LFQ903" s="49"/>
      <c r="LFR903" s="49"/>
      <c r="LFS903" s="49"/>
      <c r="LFT903" s="49"/>
      <c r="LFU903" s="49"/>
      <c r="LFV903" s="49"/>
      <c r="LFW903" s="49"/>
      <c r="LFX903" s="49"/>
      <c r="LFY903" s="49"/>
      <c r="LFZ903" s="49"/>
      <c r="LGA903" s="49"/>
      <c r="LGB903" s="49"/>
      <c r="LGC903" s="49"/>
      <c r="LGD903" s="49"/>
      <c r="LGE903" s="49"/>
      <c r="LGF903" s="49"/>
      <c r="LGG903" s="49"/>
      <c r="LGH903" s="49"/>
      <c r="LGI903" s="49"/>
      <c r="LGJ903" s="49"/>
      <c r="LGK903" s="49"/>
      <c r="LGL903" s="49"/>
      <c r="LGM903" s="49"/>
      <c r="LGN903" s="49"/>
      <c r="LGO903" s="49"/>
      <c r="LGP903" s="49"/>
      <c r="LGQ903" s="49"/>
      <c r="LGR903" s="49"/>
      <c r="LGS903" s="49"/>
      <c r="LGT903" s="49"/>
      <c r="LGU903" s="49"/>
      <c r="LGV903" s="49"/>
      <c r="LGW903" s="49"/>
      <c r="LGX903" s="49"/>
      <c r="LGY903" s="49"/>
      <c r="LGZ903" s="49"/>
      <c r="LHA903" s="49"/>
      <c r="LHB903" s="49"/>
      <c r="LHC903" s="49"/>
      <c r="LHD903" s="49"/>
      <c r="LHE903" s="49"/>
      <c r="LHF903" s="49"/>
      <c r="LHG903" s="49"/>
      <c r="LHH903" s="49"/>
      <c r="LHI903" s="49"/>
      <c r="LHJ903" s="49"/>
      <c r="LHK903" s="49"/>
      <c r="LHL903" s="49"/>
      <c r="LHM903" s="49"/>
      <c r="LHN903" s="49"/>
      <c r="LHO903" s="49"/>
      <c r="LHP903" s="49"/>
      <c r="LHQ903" s="49"/>
      <c r="LHR903" s="49"/>
      <c r="LHS903" s="49"/>
      <c r="LHT903" s="49"/>
      <c r="LHU903" s="49"/>
      <c r="LHV903" s="49"/>
      <c r="LHW903" s="49"/>
      <c r="LHX903" s="49"/>
      <c r="LHY903" s="49"/>
      <c r="LHZ903" s="49"/>
      <c r="LIA903" s="49"/>
      <c r="LIB903" s="49"/>
      <c r="LIC903" s="49"/>
      <c r="LID903" s="49"/>
      <c r="LIE903" s="49"/>
      <c r="LIF903" s="49"/>
      <c r="LIG903" s="49"/>
      <c r="LIH903" s="49"/>
      <c r="LII903" s="49"/>
      <c r="LIJ903" s="49"/>
      <c r="LIK903" s="49"/>
      <c r="LIL903" s="49"/>
      <c r="LIM903" s="49"/>
      <c r="LIN903" s="49"/>
      <c r="LIO903" s="49"/>
      <c r="LIP903" s="49"/>
      <c r="LIQ903" s="49"/>
      <c r="LIR903" s="49"/>
      <c r="LIS903" s="49"/>
      <c r="LIT903" s="49"/>
      <c r="LIU903" s="49"/>
      <c r="LIV903" s="49"/>
      <c r="LIW903" s="49"/>
      <c r="LIX903" s="49"/>
      <c r="LIY903" s="49"/>
      <c r="LIZ903" s="49"/>
      <c r="LJA903" s="49"/>
      <c r="LJB903" s="49"/>
      <c r="LJC903" s="49"/>
      <c r="LJD903" s="49"/>
      <c r="LJE903" s="49"/>
      <c r="LJF903" s="49"/>
      <c r="LJG903" s="49"/>
      <c r="LJH903" s="49"/>
      <c r="LJI903" s="49"/>
      <c r="LJJ903" s="49"/>
      <c r="LJK903" s="49"/>
      <c r="LJL903" s="49"/>
      <c r="LJM903" s="49"/>
      <c r="LJN903" s="49"/>
      <c r="LJO903" s="49"/>
      <c r="LJP903" s="49"/>
      <c r="LJQ903" s="49"/>
      <c r="LJR903" s="49"/>
      <c r="LJS903" s="49"/>
      <c r="LJT903" s="49"/>
      <c r="LJU903" s="49"/>
      <c r="LJV903" s="49"/>
      <c r="LJW903" s="49"/>
      <c r="LJX903" s="49"/>
      <c r="LJY903" s="49"/>
      <c r="LJZ903" s="49"/>
      <c r="LKA903" s="49"/>
      <c r="LKB903" s="49"/>
      <c r="LKC903" s="49"/>
      <c r="LKD903" s="49"/>
      <c r="LKE903" s="49"/>
      <c r="LKF903" s="49"/>
      <c r="LKG903" s="49"/>
      <c r="LKH903" s="49"/>
      <c r="LKI903" s="49"/>
      <c r="LKJ903" s="49"/>
      <c r="LKK903" s="49"/>
      <c r="LKL903" s="49"/>
      <c r="LKM903" s="49"/>
      <c r="LKN903" s="49"/>
      <c r="LKO903" s="49"/>
      <c r="LKP903" s="49"/>
      <c r="LKQ903" s="49"/>
      <c r="LKR903" s="49"/>
      <c r="LKS903" s="49"/>
      <c r="LKT903" s="49"/>
      <c r="LKU903" s="49"/>
      <c r="LKV903" s="49"/>
      <c r="LKW903" s="49"/>
      <c r="LKX903" s="49"/>
      <c r="LKY903" s="49"/>
      <c r="LKZ903" s="49"/>
      <c r="LLA903" s="49"/>
      <c r="LLB903" s="49"/>
      <c r="LLC903" s="49"/>
      <c r="LLD903" s="49"/>
      <c r="LLE903" s="49"/>
      <c r="LLF903" s="49"/>
      <c r="LLG903" s="49"/>
      <c r="LLH903" s="49"/>
      <c r="LLI903" s="49"/>
      <c r="LLJ903" s="49"/>
      <c r="LLK903" s="49"/>
      <c r="LLL903" s="49"/>
      <c r="LLM903" s="49"/>
      <c r="LLN903" s="49"/>
      <c r="LLO903" s="49"/>
      <c r="LLP903" s="49"/>
      <c r="LLQ903" s="49"/>
      <c r="LLR903" s="49"/>
      <c r="LLS903" s="49"/>
      <c r="LLT903" s="49"/>
      <c r="LLU903" s="49"/>
      <c r="LLV903" s="49"/>
      <c r="LLW903" s="49"/>
      <c r="LLX903" s="49"/>
      <c r="LLY903" s="49"/>
      <c r="LLZ903" s="49"/>
      <c r="LMA903" s="49"/>
      <c r="LMB903" s="49"/>
      <c r="LMC903" s="49"/>
      <c r="LMD903" s="49"/>
      <c r="LME903" s="49"/>
      <c r="LMF903" s="49"/>
      <c r="LMG903" s="49"/>
      <c r="LMH903" s="49"/>
      <c r="LMI903" s="49"/>
      <c r="LMJ903" s="49"/>
      <c r="LMK903" s="49"/>
      <c r="LML903" s="49"/>
      <c r="LMM903" s="49"/>
      <c r="LMN903" s="49"/>
      <c r="LMO903" s="49"/>
      <c r="LMP903" s="49"/>
      <c r="LMQ903" s="49"/>
      <c r="LMR903" s="49"/>
      <c r="LMS903" s="49"/>
      <c r="LMT903" s="49"/>
      <c r="LMU903" s="49"/>
      <c r="LMV903" s="49"/>
      <c r="LMW903" s="49"/>
      <c r="LMX903" s="49"/>
      <c r="LMY903" s="49"/>
      <c r="LMZ903" s="49"/>
      <c r="LNA903" s="49"/>
      <c r="LNB903" s="49"/>
      <c r="LNC903" s="49"/>
      <c r="LND903" s="49"/>
      <c r="LNE903" s="49"/>
      <c r="LNF903" s="49"/>
      <c r="LNG903" s="49"/>
      <c r="LNH903" s="49"/>
      <c r="LNI903" s="49"/>
      <c r="LNJ903" s="49"/>
      <c r="LNK903" s="49"/>
      <c r="LNL903" s="49"/>
      <c r="LNM903" s="49"/>
      <c r="LNN903" s="49"/>
      <c r="LNO903" s="49"/>
      <c r="LNP903" s="49"/>
      <c r="LNQ903" s="49"/>
      <c r="LNR903" s="49"/>
      <c r="LNS903" s="49"/>
      <c r="LNT903" s="49"/>
      <c r="LNU903" s="49"/>
      <c r="LNV903" s="49"/>
      <c r="LNW903" s="49"/>
      <c r="LNX903" s="49"/>
      <c r="LNY903" s="49"/>
      <c r="LNZ903" s="49"/>
      <c r="LOA903" s="49"/>
      <c r="LOB903" s="49"/>
      <c r="LOC903" s="49"/>
      <c r="LOD903" s="49"/>
      <c r="LOE903" s="49"/>
      <c r="LOF903" s="49"/>
      <c r="LOG903" s="49"/>
      <c r="LOH903" s="49"/>
      <c r="LOI903" s="49"/>
      <c r="LOJ903" s="49"/>
      <c r="LOK903" s="49"/>
      <c r="LOL903" s="49"/>
      <c r="LOM903" s="49"/>
      <c r="LON903" s="49"/>
      <c r="LOO903" s="49"/>
      <c r="LOP903" s="49"/>
      <c r="LOQ903" s="49"/>
      <c r="LOR903" s="49"/>
      <c r="LOS903" s="49"/>
      <c r="LOT903" s="49"/>
      <c r="LOU903" s="49"/>
      <c r="LOV903" s="49"/>
      <c r="LOW903" s="49"/>
      <c r="LOX903" s="49"/>
      <c r="LOY903" s="49"/>
      <c r="LOZ903" s="49"/>
      <c r="LPA903" s="49"/>
      <c r="LPB903" s="49"/>
      <c r="LPC903" s="49"/>
      <c r="LPD903" s="49"/>
      <c r="LPE903" s="49"/>
      <c r="LPF903" s="49"/>
      <c r="LPG903" s="49"/>
      <c r="LPH903" s="49"/>
      <c r="LPI903" s="49"/>
      <c r="LPJ903" s="49"/>
      <c r="LPK903" s="49"/>
      <c r="LPL903" s="49"/>
      <c r="LPM903" s="49"/>
      <c r="LPN903" s="49"/>
      <c r="LPO903" s="49"/>
      <c r="LPP903" s="49"/>
      <c r="LPQ903" s="49"/>
      <c r="LPR903" s="49"/>
      <c r="LPS903" s="49"/>
      <c r="LPT903" s="49"/>
      <c r="LPU903" s="49"/>
      <c r="LPV903" s="49"/>
      <c r="LPW903" s="49"/>
      <c r="LPX903" s="49"/>
      <c r="LPY903" s="49"/>
      <c r="LPZ903" s="49"/>
      <c r="LQA903" s="49"/>
      <c r="LQB903" s="49"/>
      <c r="LQC903" s="49"/>
      <c r="LQD903" s="49"/>
      <c r="LQE903" s="49"/>
      <c r="LQF903" s="49"/>
      <c r="LQG903" s="49"/>
      <c r="LQH903" s="49"/>
      <c r="LQI903" s="49"/>
      <c r="LQJ903" s="49"/>
      <c r="LQK903" s="49"/>
      <c r="LQL903" s="49"/>
      <c r="LQM903" s="49"/>
      <c r="LQN903" s="49"/>
      <c r="LQO903" s="49"/>
      <c r="LQP903" s="49"/>
      <c r="LQQ903" s="49"/>
      <c r="LQR903" s="49"/>
      <c r="LQS903" s="49"/>
      <c r="LQT903" s="49"/>
      <c r="LQU903" s="49"/>
      <c r="LQV903" s="49"/>
      <c r="LQW903" s="49"/>
      <c r="LQX903" s="49"/>
      <c r="LQY903" s="49"/>
      <c r="LQZ903" s="49"/>
      <c r="LRA903" s="49"/>
      <c r="LRB903" s="49"/>
      <c r="LRC903" s="49"/>
      <c r="LRD903" s="49"/>
      <c r="LRE903" s="49"/>
      <c r="LRF903" s="49"/>
      <c r="LRG903" s="49"/>
      <c r="LRH903" s="49"/>
      <c r="LRI903" s="49"/>
      <c r="LRJ903" s="49"/>
      <c r="LRK903" s="49"/>
      <c r="LRL903" s="49"/>
      <c r="LRM903" s="49"/>
      <c r="LRN903" s="49"/>
      <c r="LRO903" s="49"/>
      <c r="LRP903" s="49"/>
      <c r="LRQ903" s="49"/>
      <c r="LRR903" s="49"/>
      <c r="LRS903" s="49"/>
      <c r="LRT903" s="49"/>
      <c r="LRU903" s="49"/>
      <c r="LRV903" s="49"/>
      <c r="LRW903" s="49"/>
      <c r="LRX903" s="49"/>
      <c r="LRY903" s="49"/>
      <c r="LRZ903" s="49"/>
      <c r="LSA903" s="49"/>
      <c r="LSB903" s="49"/>
      <c r="LSC903" s="49"/>
      <c r="LSD903" s="49"/>
      <c r="LSE903" s="49"/>
      <c r="LSF903" s="49"/>
      <c r="LSG903" s="49"/>
      <c r="LSH903" s="49"/>
      <c r="LSI903" s="49"/>
      <c r="LSJ903" s="49"/>
      <c r="LSK903" s="49"/>
      <c r="LSL903" s="49"/>
      <c r="LSM903" s="49"/>
      <c r="LSN903" s="49"/>
      <c r="LSO903" s="49"/>
      <c r="LSP903" s="49"/>
      <c r="LSQ903" s="49"/>
      <c r="LSR903" s="49"/>
      <c r="LSS903" s="49"/>
      <c r="LST903" s="49"/>
      <c r="LSU903" s="49"/>
      <c r="LSV903" s="49"/>
      <c r="LSW903" s="49"/>
      <c r="LSX903" s="49"/>
      <c r="LSY903" s="49"/>
      <c r="LSZ903" s="49"/>
      <c r="LTA903" s="49"/>
      <c r="LTB903" s="49"/>
      <c r="LTC903" s="49"/>
      <c r="LTD903" s="49"/>
      <c r="LTE903" s="49"/>
      <c r="LTF903" s="49"/>
      <c r="LTG903" s="49"/>
      <c r="LTH903" s="49"/>
      <c r="LTI903" s="49"/>
      <c r="LTJ903" s="49"/>
      <c r="LTK903" s="49"/>
      <c r="LTL903" s="49"/>
      <c r="LTM903" s="49"/>
      <c r="LTN903" s="49"/>
      <c r="LTO903" s="49"/>
      <c r="LTP903" s="49"/>
      <c r="LTQ903" s="49"/>
      <c r="LTR903" s="49"/>
      <c r="LTS903" s="49"/>
      <c r="LTT903" s="49"/>
      <c r="LTU903" s="49"/>
      <c r="LTV903" s="49"/>
      <c r="LTW903" s="49"/>
      <c r="LTX903" s="49"/>
      <c r="LTY903" s="49"/>
      <c r="LTZ903" s="49"/>
      <c r="LUA903" s="49"/>
      <c r="LUB903" s="49"/>
      <c r="LUC903" s="49"/>
      <c r="LUD903" s="49"/>
      <c r="LUE903" s="49"/>
      <c r="LUF903" s="49"/>
      <c r="LUG903" s="49"/>
      <c r="LUH903" s="49"/>
      <c r="LUI903" s="49"/>
      <c r="LUJ903" s="49"/>
      <c r="LUK903" s="49"/>
      <c r="LUL903" s="49"/>
      <c r="LUM903" s="49"/>
      <c r="LUN903" s="49"/>
      <c r="LUO903" s="49"/>
      <c r="LUP903" s="49"/>
      <c r="LUQ903" s="49"/>
      <c r="LUR903" s="49"/>
      <c r="LUS903" s="49"/>
      <c r="LUT903" s="49"/>
      <c r="LUU903" s="49"/>
      <c r="LUV903" s="49"/>
      <c r="LUW903" s="49"/>
      <c r="LUX903" s="49"/>
      <c r="LUY903" s="49"/>
      <c r="LUZ903" s="49"/>
      <c r="LVA903" s="49"/>
      <c r="LVB903" s="49"/>
      <c r="LVC903" s="49"/>
      <c r="LVD903" s="49"/>
      <c r="LVE903" s="49"/>
      <c r="LVF903" s="49"/>
      <c r="LVG903" s="49"/>
      <c r="LVH903" s="49"/>
      <c r="LVI903" s="49"/>
      <c r="LVJ903" s="49"/>
      <c r="LVK903" s="49"/>
      <c r="LVL903" s="49"/>
      <c r="LVM903" s="49"/>
      <c r="LVN903" s="49"/>
      <c r="LVO903" s="49"/>
      <c r="LVP903" s="49"/>
      <c r="LVQ903" s="49"/>
      <c r="LVR903" s="49"/>
      <c r="LVS903" s="49"/>
      <c r="LVT903" s="49"/>
      <c r="LVU903" s="49"/>
      <c r="LVV903" s="49"/>
      <c r="LVW903" s="49"/>
      <c r="LVX903" s="49"/>
      <c r="LVY903" s="49"/>
      <c r="LVZ903" s="49"/>
      <c r="LWA903" s="49"/>
      <c r="LWB903" s="49"/>
      <c r="LWC903" s="49"/>
      <c r="LWD903" s="49"/>
      <c r="LWE903" s="49"/>
      <c r="LWF903" s="49"/>
      <c r="LWG903" s="49"/>
      <c r="LWH903" s="49"/>
      <c r="LWI903" s="49"/>
      <c r="LWJ903" s="49"/>
      <c r="LWK903" s="49"/>
      <c r="LWL903" s="49"/>
      <c r="LWM903" s="49"/>
      <c r="LWN903" s="49"/>
      <c r="LWO903" s="49"/>
      <c r="LWP903" s="49"/>
      <c r="LWQ903" s="49"/>
      <c r="LWR903" s="49"/>
      <c r="LWS903" s="49"/>
      <c r="LWT903" s="49"/>
      <c r="LWU903" s="49"/>
      <c r="LWV903" s="49"/>
      <c r="LWW903" s="49"/>
      <c r="LWX903" s="49"/>
      <c r="LWY903" s="49"/>
      <c r="LWZ903" s="49"/>
      <c r="LXA903" s="49"/>
      <c r="LXB903" s="49"/>
      <c r="LXC903" s="49"/>
      <c r="LXD903" s="49"/>
      <c r="LXE903" s="49"/>
      <c r="LXF903" s="49"/>
      <c r="LXG903" s="49"/>
      <c r="LXH903" s="49"/>
      <c r="LXI903" s="49"/>
      <c r="LXJ903" s="49"/>
      <c r="LXK903" s="49"/>
      <c r="LXL903" s="49"/>
      <c r="LXM903" s="49"/>
      <c r="LXN903" s="49"/>
      <c r="LXO903" s="49"/>
      <c r="LXP903" s="49"/>
      <c r="LXQ903" s="49"/>
      <c r="LXR903" s="49"/>
      <c r="LXS903" s="49"/>
      <c r="LXT903" s="49"/>
      <c r="LXU903" s="49"/>
      <c r="LXV903" s="49"/>
      <c r="LXW903" s="49"/>
      <c r="LXX903" s="49"/>
      <c r="LXY903" s="49"/>
      <c r="LXZ903" s="49"/>
      <c r="LYA903" s="49"/>
      <c r="LYB903" s="49"/>
      <c r="LYC903" s="49"/>
      <c r="LYD903" s="49"/>
      <c r="LYE903" s="49"/>
      <c r="LYF903" s="49"/>
      <c r="LYG903" s="49"/>
      <c r="LYH903" s="49"/>
      <c r="LYI903" s="49"/>
      <c r="LYJ903" s="49"/>
      <c r="LYK903" s="49"/>
      <c r="LYL903" s="49"/>
      <c r="LYM903" s="49"/>
      <c r="LYN903" s="49"/>
      <c r="LYO903" s="49"/>
      <c r="LYP903" s="49"/>
      <c r="LYQ903" s="49"/>
      <c r="LYR903" s="49"/>
      <c r="LYS903" s="49"/>
      <c r="LYT903" s="49"/>
      <c r="LYU903" s="49"/>
      <c r="LYV903" s="49"/>
      <c r="LYW903" s="49"/>
      <c r="LYX903" s="49"/>
      <c r="LYY903" s="49"/>
      <c r="LYZ903" s="49"/>
      <c r="LZA903" s="49"/>
      <c r="LZB903" s="49"/>
      <c r="LZC903" s="49"/>
      <c r="LZD903" s="49"/>
      <c r="LZE903" s="49"/>
      <c r="LZF903" s="49"/>
      <c r="LZG903" s="49"/>
      <c r="LZH903" s="49"/>
      <c r="LZI903" s="49"/>
      <c r="LZJ903" s="49"/>
      <c r="LZK903" s="49"/>
      <c r="LZL903" s="49"/>
      <c r="LZM903" s="49"/>
      <c r="LZN903" s="49"/>
      <c r="LZO903" s="49"/>
      <c r="LZP903" s="49"/>
      <c r="LZQ903" s="49"/>
      <c r="LZR903" s="49"/>
      <c r="LZS903" s="49"/>
      <c r="LZT903" s="49"/>
      <c r="LZU903" s="49"/>
      <c r="LZV903" s="49"/>
      <c r="LZW903" s="49"/>
      <c r="LZX903" s="49"/>
      <c r="LZY903" s="49"/>
      <c r="LZZ903" s="49"/>
      <c r="MAA903" s="49"/>
      <c r="MAB903" s="49"/>
      <c r="MAC903" s="49"/>
      <c r="MAD903" s="49"/>
      <c r="MAE903" s="49"/>
      <c r="MAF903" s="49"/>
      <c r="MAG903" s="49"/>
      <c r="MAH903" s="49"/>
      <c r="MAI903" s="49"/>
      <c r="MAJ903" s="49"/>
      <c r="MAK903" s="49"/>
      <c r="MAL903" s="49"/>
      <c r="MAM903" s="49"/>
      <c r="MAN903" s="49"/>
      <c r="MAO903" s="49"/>
      <c r="MAP903" s="49"/>
      <c r="MAQ903" s="49"/>
      <c r="MAR903" s="49"/>
      <c r="MAS903" s="49"/>
      <c r="MAT903" s="49"/>
      <c r="MAU903" s="49"/>
      <c r="MAV903" s="49"/>
      <c r="MAW903" s="49"/>
      <c r="MAX903" s="49"/>
      <c r="MAY903" s="49"/>
      <c r="MAZ903" s="49"/>
      <c r="MBA903" s="49"/>
      <c r="MBB903" s="49"/>
      <c r="MBC903" s="49"/>
      <c r="MBD903" s="49"/>
      <c r="MBE903" s="49"/>
      <c r="MBF903" s="49"/>
      <c r="MBG903" s="49"/>
      <c r="MBH903" s="49"/>
      <c r="MBI903" s="49"/>
      <c r="MBJ903" s="49"/>
      <c r="MBK903" s="49"/>
      <c r="MBL903" s="49"/>
      <c r="MBM903" s="49"/>
      <c r="MBN903" s="49"/>
      <c r="MBO903" s="49"/>
      <c r="MBP903" s="49"/>
      <c r="MBQ903" s="49"/>
      <c r="MBR903" s="49"/>
      <c r="MBS903" s="49"/>
      <c r="MBT903" s="49"/>
      <c r="MBU903" s="49"/>
      <c r="MBV903" s="49"/>
      <c r="MBW903" s="49"/>
      <c r="MBX903" s="49"/>
      <c r="MBY903" s="49"/>
      <c r="MBZ903" s="49"/>
      <c r="MCA903" s="49"/>
      <c r="MCB903" s="49"/>
      <c r="MCC903" s="49"/>
      <c r="MCD903" s="49"/>
      <c r="MCE903" s="49"/>
      <c r="MCF903" s="49"/>
      <c r="MCG903" s="49"/>
      <c r="MCH903" s="49"/>
      <c r="MCI903" s="49"/>
      <c r="MCJ903" s="49"/>
      <c r="MCK903" s="49"/>
      <c r="MCL903" s="49"/>
      <c r="MCM903" s="49"/>
      <c r="MCN903" s="49"/>
      <c r="MCO903" s="49"/>
      <c r="MCP903" s="49"/>
      <c r="MCQ903" s="49"/>
      <c r="MCR903" s="49"/>
      <c r="MCS903" s="49"/>
      <c r="MCT903" s="49"/>
      <c r="MCU903" s="49"/>
      <c r="MCV903" s="49"/>
      <c r="MCW903" s="49"/>
      <c r="MCX903" s="49"/>
      <c r="MCY903" s="49"/>
      <c r="MCZ903" s="49"/>
      <c r="MDA903" s="49"/>
      <c r="MDB903" s="49"/>
      <c r="MDC903" s="49"/>
      <c r="MDD903" s="49"/>
      <c r="MDE903" s="49"/>
      <c r="MDF903" s="49"/>
      <c r="MDG903" s="49"/>
      <c r="MDH903" s="49"/>
      <c r="MDI903" s="49"/>
      <c r="MDJ903" s="49"/>
      <c r="MDK903" s="49"/>
      <c r="MDL903" s="49"/>
      <c r="MDM903" s="49"/>
      <c r="MDN903" s="49"/>
      <c r="MDO903" s="49"/>
      <c r="MDP903" s="49"/>
      <c r="MDQ903" s="49"/>
      <c r="MDR903" s="49"/>
      <c r="MDS903" s="49"/>
      <c r="MDT903" s="49"/>
      <c r="MDU903" s="49"/>
      <c r="MDV903" s="49"/>
      <c r="MDW903" s="49"/>
      <c r="MDX903" s="49"/>
      <c r="MDY903" s="49"/>
      <c r="MDZ903" s="49"/>
      <c r="MEA903" s="49"/>
      <c r="MEB903" s="49"/>
      <c r="MEC903" s="49"/>
      <c r="MED903" s="49"/>
      <c r="MEE903" s="49"/>
      <c r="MEF903" s="49"/>
      <c r="MEG903" s="49"/>
      <c r="MEH903" s="49"/>
      <c r="MEI903" s="49"/>
      <c r="MEJ903" s="49"/>
      <c r="MEK903" s="49"/>
      <c r="MEL903" s="49"/>
      <c r="MEM903" s="49"/>
      <c r="MEN903" s="49"/>
      <c r="MEO903" s="49"/>
      <c r="MEP903" s="49"/>
      <c r="MEQ903" s="49"/>
      <c r="MER903" s="49"/>
      <c r="MES903" s="49"/>
      <c r="MET903" s="49"/>
      <c r="MEU903" s="49"/>
      <c r="MEV903" s="49"/>
      <c r="MEW903" s="49"/>
      <c r="MEX903" s="49"/>
      <c r="MEY903" s="49"/>
      <c r="MEZ903" s="49"/>
      <c r="MFA903" s="49"/>
      <c r="MFB903" s="49"/>
      <c r="MFC903" s="49"/>
      <c r="MFD903" s="49"/>
      <c r="MFE903" s="49"/>
      <c r="MFF903" s="49"/>
      <c r="MFG903" s="49"/>
      <c r="MFH903" s="49"/>
      <c r="MFI903" s="49"/>
      <c r="MFJ903" s="49"/>
      <c r="MFK903" s="49"/>
      <c r="MFL903" s="49"/>
      <c r="MFM903" s="49"/>
      <c r="MFN903" s="49"/>
      <c r="MFO903" s="49"/>
      <c r="MFP903" s="49"/>
      <c r="MFQ903" s="49"/>
      <c r="MFR903" s="49"/>
      <c r="MFS903" s="49"/>
      <c r="MFT903" s="49"/>
      <c r="MFU903" s="49"/>
      <c r="MFV903" s="49"/>
      <c r="MFW903" s="49"/>
      <c r="MFX903" s="49"/>
      <c r="MFY903" s="49"/>
      <c r="MFZ903" s="49"/>
      <c r="MGA903" s="49"/>
      <c r="MGB903" s="49"/>
      <c r="MGC903" s="49"/>
      <c r="MGD903" s="49"/>
      <c r="MGE903" s="49"/>
      <c r="MGF903" s="49"/>
      <c r="MGG903" s="49"/>
      <c r="MGH903" s="49"/>
      <c r="MGI903" s="49"/>
      <c r="MGJ903" s="49"/>
      <c r="MGK903" s="49"/>
      <c r="MGL903" s="49"/>
      <c r="MGM903" s="49"/>
      <c r="MGN903" s="49"/>
      <c r="MGO903" s="49"/>
      <c r="MGP903" s="49"/>
      <c r="MGQ903" s="49"/>
      <c r="MGR903" s="49"/>
      <c r="MGS903" s="49"/>
      <c r="MGT903" s="49"/>
      <c r="MGU903" s="49"/>
      <c r="MGV903" s="49"/>
      <c r="MGW903" s="49"/>
      <c r="MGX903" s="49"/>
      <c r="MGY903" s="49"/>
      <c r="MGZ903" s="49"/>
      <c r="MHA903" s="49"/>
      <c r="MHB903" s="49"/>
      <c r="MHC903" s="49"/>
      <c r="MHD903" s="49"/>
      <c r="MHE903" s="49"/>
      <c r="MHF903" s="49"/>
      <c r="MHG903" s="49"/>
      <c r="MHH903" s="49"/>
      <c r="MHI903" s="49"/>
      <c r="MHJ903" s="49"/>
      <c r="MHK903" s="49"/>
      <c r="MHL903" s="49"/>
      <c r="MHM903" s="49"/>
      <c r="MHN903" s="49"/>
      <c r="MHO903" s="49"/>
      <c r="MHP903" s="49"/>
      <c r="MHQ903" s="49"/>
      <c r="MHR903" s="49"/>
      <c r="MHS903" s="49"/>
      <c r="MHT903" s="49"/>
      <c r="MHU903" s="49"/>
      <c r="MHV903" s="49"/>
      <c r="MHW903" s="49"/>
      <c r="MHX903" s="49"/>
      <c r="MHY903" s="49"/>
      <c r="MHZ903" s="49"/>
      <c r="MIA903" s="49"/>
      <c r="MIB903" s="49"/>
      <c r="MIC903" s="49"/>
      <c r="MID903" s="49"/>
      <c r="MIE903" s="49"/>
      <c r="MIF903" s="49"/>
      <c r="MIG903" s="49"/>
      <c r="MIH903" s="49"/>
      <c r="MII903" s="49"/>
      <c r="MIJ903" s="49"/>
      <c r="MIK903" s="49"/>
      <c r="MIL903" s="49"/>
      <c r="MIM903" s="49"/>
      <c r="MIN903" s="49"/>
      <c r="MIO903" s="49"/>
      <c r="MIP903" s="49"/>
      <c r="MIQ903" s="49"/>
      <c r="MIR903" s="49"/>
      <c r="MIS903" s="49"/>
      <c r="MIT903" s="49"/>
      <c r="MIU903" s="49"/>
      <c r="MIV903" s="49"/>
      <c r="MIW903" s="49"/>
      <c r="MIX903" s="49"/>
      <c r="MIY903" s="49"/>
      <c r="MIZ903" s="49"/>
      <c r="MJA903" s="49"/>
      <c r="MJB903" s="49"/>
      <c r="MJC903" s="49"/>
      <c r="MJD903" s="49"/>
      <c r="MJE903" s="49"/>
      <c r="MJF903" s="49"/>
      <c r="MJG903" s="49"/>
      <c r="MJH903" s="49"/>
      <c r="MJI903" s="49"/>
      <c r="MJJ903" s="49"/>
      <c r="MJK903" s="49"/>
      <c r="MJL903" s="49"/>
      <c r="MJM903" s="49"/>
      <c r="MJN903" s="49"/>
      <c r="MJO903" s="49"/>
      <c r="MJP903" s="49"/>
      <c r="MJQ903" s="49"/>
      <c r="MJR903" s="49"/>
      <c r="MJS903" s="49"/>
      <c r="MJT903" s="49"/>
      <c r="MJU903" s="49"/>
      <c r="MJV903" s="49"/>
      <c r="MJW903" s="49"/>
      <c r="MJX903" s="49"/>
      <c r="MJY903" s="49"/>
      <c r="MJZ903" s="49"/>
      <c r="MKA903" s="49"/>
      <c r="MKB903" s="49"/>
      <c r="MKC903" s="49"/>
      <c r="MKD903" s="49"/>
      <c r="MKE903" s="49"/>
      <c r="MKF903" s="49"/>
      <c r="MKG903" s="49"/>
      <c r="MKH903" s="49"/>
      <c r="MKI903" s="49"/>
      <c r="MKJ903" s="49"/>
      <c r="MKK903" s="49"/>
      <c r="MKL903" s="49"/>
      <c r="MKM903" s="49"/>
      <c r="MKN903" s="49"/>
      <c r="MKO903" s="49"/>
      <c r="MKP903" s="49"/>
      <c r="MKQ903" s="49"/>
      <c r="MKR903" s="49"/>
      <c r="MKS903" s="49"/>
      <c r="MKT903" s="49"/>
      <c r="MKU903" s="49"/>
      <c r="MKV903" s="49"/>
      <c r="MKW903" s="49"/>
      <c r="MKX903" s="49"/>
      <c r="MKY903" s="49"/>
      <c r="MKZ903" s="49"/>
      <c r="MLA903" s="49"/>
      <c r="MLB903" s="49"/>
      <c r="MLC903" s="49"/>
      <c r="MLD903" s="49"/>
      <c r="MLE903" s="49"/>
      <c r="MLF903" s="49"/>
      <c r="MLG903" s="49"/>
      <c r="MLH903" s="49"/>
      <c r="MLI903" s="49"/>
      <c r="MLJ903" s="49"/>
      <c r="MLK903" s="49"/>
      <c r="MLL903" s="49"/>
      <c r="MLM903" s="49"/>
      <c r="MLN903" s="49"/>
      <c r="MLO903" s="49"/>
      <c r="MLP903" s="49"/>
      <c r="MLQ903" s="49"/>
      <c r="MLR903" s="49"/>
      <c r="MLS903" s="49"/>
      <c r="MLT903" s="49"/>
      <c r="MLU903" s="49"/>
      <c r="MLV903" s="49"/>
      <c r="MLW903" s="49"/>
      <c r="MLX903" s="49"/>
      <c r="MLY903" s="49"/>
      <c r="MLZ903" s="49"/>
      <c r="MMA903" s="49"/>
      <c r="MMB903" s="49"/>
      <c r="MMC903" s="49"/>
      <c r="MMD903" s="49"/>
      <c r="MME903" s="49"/>
      <c r="MMF903" s="49"/>
      <c r="MMG903" s="49"/>
      <c r="MMH903" s="49"/>
      <c r="MMI903" s="49"/>
      <c r="MMJ903" s="49"/>
      <c r="MMK903" s="49"/>
      <c r="MML903" s="49"/>
      <c r="MMM903" s="49"/>
      <c r="MMN903" s="49"/>
      <c r="MMO903" s="49"/>
      <c r="MMP903" s="49"/>
      <c r="MMQ903" s="49"/>
      <c r="MMR903" s="49"/>
      <c r="MMS903" s="49"/>
      <c r="MMT903" s="49"/>
      <c r="MMU903" s="49"/>
      <c r="MMV903" s="49"/>
      <c r="MMW903" s="49"/>
      <c r="MMX903" s="49"/>
      <c r="MMY903" s="49"/>
      <c r="MMZ903" s="49"/>
      <c r="MNA903" s="49"/>
      <c r="MNB903" s="49"/>
      <c r="MNC903" s="49"/>
      <c r="MND903" s="49"/>
      <c r="MNE903" s="49"/>
      <c r="MNF903" s="49"/>
      <c r="MNG903" s="49"/>
      <c r="MNH903" s="49"/>
      <c r="MNI903" s="49"/>
      <c r="MNJ903" s="49"/>
      <c r="MNK903" s="49"/>
      <c r="MNL903" s="49"/>
      <c r="MNM903" s="49"/>
      <c r="MNN903" s="49"/>
      <c r="MNO903" s="49"/>
      <c r="MNP903" s="49"/>
      <c r="MNQ903" s="49"/>
      <c r="MNR903" s="49"/>
      <c r="MNS903" s="49"/>
      <c r="MNT903" s="49"/>
      <c r="MNU903" s="49"/>
      <c r="MNV903" s="49"/>
      <c r="MNW903" s="49"/>
      <c r="MNX903" s="49"/>
      <c r="MNY903" s="49"/>
      <c r="MNZ903" s="49"/>
      <c r="MOA903" s="49"/>
      <c r="MOB903" s="49"/>
      <c r="MOC903" s="49"/>
      <c r="MOD903" s="49"/>
      <c r="MOE903" s="49"/>
      <c r="MOF903" s="49"/>
      <c r="MOG903" s="49"/>
      <c r="MOH903" s="49"/>
      <c r="MOI903" s="49"/>
      <c r="MOJ903" s="49"/>
      <c r="MOK903" s="49"/>
      <c r="MOL903" s="49"/>
      <c r="MOM903" s="49"/>
      <c r="MON903" s="49"/>
      <c r="MOO903" s="49"/>
      <c r="MOP903" s="49"/>
      <c r="MOQ903" s="49"/>
      <c r="MOR903" s="49"/>
      <c r="MOS903" s="49"/>
      <c r="MOT903" s="49"/>
      <c r="MOU903" s="49"/>
      <c r="MOV903" s="49"/>
      <c r="MOW903" s="49"/>
      <c r="MOX903" s="49"/>
      <c r="MOY903" s="49"/>
      <c r="MOZ903" s="49"/>
      <c r="MPA903" s="49"/>
      <c r="MPB903" s="49"/>
      <c r="MPC903" s="49"/>
      <c r="MPD903" s="49"/>
      <c r="MPE903" s="49"/>
      <c r="MPF903" s="49"/>
      <c r="MPG903" s="49"/>
      <c r="MPH903" s="49"/>
      <c r="MPI903" s="49"/>
      <c r="MPJ903" s="49"/>
      <c r="MPK903" s="49"/>
      <c r="MPL903" s="49"/>
      <c r="MPM903" s="49"/>
      <c r="MPN903" s="49"/>
      <c r="MPO903" s="49"/>
      <c r="MPP903" s="49"/>
      <c r="MPQ903" s="49"/>
      <c r="MPR903" s="49"/>
      <c r="MPS903" s="49"/>
      <c r="MPT903" s="49"/>
      <c r="MPU903" s="49"/>
      <c r="MPV903" s="49"/>
      <c r="MPW903" s="49"/>
      <c r="MPX903" s="49"/>
      <c r="MPY903" s="49"/>
      <c r="MPZ903" s="49"/>
      <c r="MQA903" s="49"/>
      <c r="MQB903" s="49"/>
      <c r="MQC903" s="49"/>
      <c r="MQD903" s="49"/>
      <c r="MQE903" s="49"/>
      <c r="MQF903" s="49"/>
      <c r="MQG903" s="49"/>
      <c r="MQH903" s="49"/>
      <c r="MQI903" s="49"/>
      <c r="MQJ903" s="49"/>
      <c r="MQK903" s="49"/>
      <c r="MQL903" s="49"/>
      <c r="MQM903" s="49"/>
      <c r="MQN903" s="49"/>
      <c r="MQO903" s="49"/>
      <c r="MQP903" s="49"/>
      <c r="MQQ903" s="49"/>
      <c r="MQR903" s="49"/>
      <c r="MQS903" s="49"/>
      <c r="MQT903" s="49"/>
      <c r="MQU903" s="49"/>
      <c r="MQV903" s="49"/>
      <c r="MQW903" s="49"/>
      <c r="MQX903" s="49"/>
      <c r="MQY903" s="49"/>
      <c r="MQZ903" s="49"/>
      <c r="MRA903" s="49"/>
      <c r="MRB903" s="49"/>
      <c r="MRC903" s="49"/>
      <c r="MRD903" s="49"/>
      <c r="MRE903" s="49"/>
      <c r="MRF903" s="49"/>
      <c r="MRG903" s="49"/>
      <c r="MRH903" s="49"/>
      <c r="MRI903" s="49"/>
      <c r="MRJ903" s="49"/>
      <c r="MRK903" s="49"/>
      <c r="MRL903" s="49"/>
      <c r="MRM903" s="49"/>
      <c r="MRN903" s="49"/>
      <c r="MRO903" s="49"/>
      <c r="MRP903" s="49"/>
      <c r="MRQ903" s="49"/>
      <c r="MRR903" s="49"/>
      <c r="MRS903" s="49"/>
      <c r="MRT903" s="49"/>
      <c r="MRU903" s="49"/>
      <c r="MRV903" s="49"/>
      <c r="MRW903" s="49"/>
      <c r="MRX903" s="49"/>
      <c r="MRY903" s="49"/>
      <c r="MRZ903" s="49"/>
      <c r="MSA903" s="49"/>
      <c r="MSB903" s="49"/>
      <c r="MSC903" s="49"/>
      <c r="MSD903" s="49"/>
      <c r="MSE903" s="49"/>
      <c r="MSF903" s="49"/>
      <c r="MSG903" s="49"/>
      <c r="MSH903" s="49"/>
      <c r="MSI903" s="49"/>
      <c r="MSJ903" s="49"/>
      <c r="MSK903" s="49"/>
      <c r="MSL903" s="49"/>
      <c r="MSM903" s="49"/>
      <c r="MSN903" s="49"/>
      <c r="MSO903" s="49"/>
      <c r="MSP903" s="49"/>
      <c r="MSQ903" s="49"/>
      <c r="MSR903" s="49"/>
      <c r="MSS903" s="49"/>
      <c r="MST903" s="49"/>
      <c r="MSU903" s="49"/>
      <c r="MSV903" s="49"/>
      <c r="MSW903" s="49"/>
      <c r="MSX903" s="49"/>
      <c r="MSY903" s="49"/>
      <c r="MSZ903" s="49"/>
      <c r="MTA903" s="49"/>
      <c r="MTB903" s="49"/>
      <c r="MTC903" s="49"/>
      <c r="MTD903" s="49"/>
      <c r="MTE903" s="49"/>
      <c r="MTF903" s="49"/>
      <c r="MTG903" s="49"/>
      <c r="MTH903" s="49"/>
      <c r="MTI903" s="49"/>
      <c r="MTJ903" s="49"/>
      <c r="MTK903" s="49"/>
      <c r="MTL903" s="49"/>
      <c r="MTM903" s="49"/>
      <c r="MTN903" s="49"/>
      <c r="MTO903" s="49"/>
      <c r="MTP903" s="49"/>
      <c r="MTQ903" s="49"/>
      <c r="MTR903" s="49"/>
      <c r="MTS903" s="49"/>
      <c r="MTT903" s="49"/>
      <c r="MTU903" s="49"/>
      <c r="MTV903" s="49"/>
      <c r="MTW903" s="49"/>
      <c r="MTX903" s="49"/>
      <c r="MTY903" s="49"/>
      <c r="MTZ903" s="49"/>
      <c r="MUA903" s="49"/>
      <c r="MUB903" s="49"/>
      <c r="MUC903" s="49"/>
      <c r="MUD903" s="49"/>
      <c r="MUE903" s="49"/>
      <c r="MUF903" s="49"/>
      <c r="MUG903" s="49"/>
      <c r="MUH903" s="49"/>
      <c r="MUI903" s="49"/>
      <c r="MUJ903" s="49"/>
      <c r="MUK903" s="49"/>
      <c r="MUL903" s="49"/>
      <c r="MUM903" s="49"/>
      <c r="MUN903" s="49"/>
      <c r="MUO903" s="49"/>
      <c r="MUP903" s="49"/>
      <c r="MUQ903" s="49"/>
      <c r="MUR903" s="49"/>
      <c r="MUS903" s="49"/>
      <c r="MUT903" s="49"/>
      <c r="MUU903" s="49"/>
      <c r="MUV903" s="49"/>
      <c r="MUW903" s="49"/>
      <c r="MUX903" s="49"/>
      <c r="MUY903" s="49"/>
      <c r="MUZ903" s="49"/>
      <c r="MVA903" s="49"/>
      <c r="MVB903" s="49"/>
      <c r="MVC903" s="49"/>
      <c r="MVD903" s="49"/>
      <c r="MVE903" s="49"/>
      <c r="MVF903" s="49"/>
      <c r="MVG903" s="49"/>
      <c r="MVH903" s="49"/>
      <c r="MVI903" s="49"/>
      <c r="MVJ903" s="49"/>
      <c r="MVK903" s="49"/>
      <c r="MVL903" s="49"/>
      <c r="MVM903" s="49"/>
      <c r="MVN903" s="49"/>
      <c r="MVO903" s="49"/>
      <c r="MVP903" s="49"/>
      <c r="MVQ903" s="49"/>
      <c r="MVR903" s="49"/>
      <c r="MVS903" s="49"/>
      <c r="MVT903" s="49"/>
      <c r="MVU903" s="49"/>
      <c r="MVV903" s="49"/>
      <c r="MVW903" s="49"/>
      <c r="MVX903" s="49"/>
      <c r="MVY903" s="49"/>
      <c r="MVZ903" s="49"/>
      <c r="MWA903" s="49"/>
      <c r="MWB903" s="49"/>
      <c r="MWC903" s="49"/>
      <c r="MWD903" s="49"/>
      <c r="MWE903" s="49"/>
      <c r="MWF903" s="49"/>
      <c r="MWG903" s="49"/>
      <c r="MWH903" s="49"/>
      <c r="MWI903" s="49"/>
      <c r="MWJ903" s="49"/>
      <c r="MWK903" s="49"/>
      <c r="MWL903" s="49"/>
      <c r="MWM903" s="49"/>
      <c r="MWN903" s="49"/>
      <c r="MWO903" s="49"/>
      <c r="MWP903" s="49"/>
      <c r="MWQ903" s="49"/>
      <c r="MWR903" s="49"/>
      <c r="MWS903" s="49"/>
      <c r="MWT903" s="49"/>
      <c r="MWU903" s="49"/>
      <c r="MWV903" s="49"/>
      <c r="MWW903" s="49"/>
      <c r="MWX903" s="49"/>
      <c r="MWY903" s="49"/>
      <c r="MWZ903" s="49"/>
      <c r="MXA903" s="49"/>
      <c r="MXB903" s="49"/>
      <c r="MXC903" s="49"/>
      <c r="MXD903" s="49"/>
      <c r="MXE903" s="49"/>
      <c r="MXF903" s="49"/>
      <c r="MXG903" s="49"/>
      <c r="MXH903" s="49"/>
      <c r="MXI903" s="49"/>
      <c r="MXJ903" s="49"/>
      <c r="MXK903" s="49"/>
      <c r="MXL903" s="49"/>
      <c r="MXM903" s="49"/>
      <c r="MXN903" s="49"/>
      <c r="MXO903" s="49"/>
      <c r="MXP903" s="49"/>
      <c r="MXQ903" s="49"/>
      <c r="MXR903" s="49"/>
      <c r="MXS903" s="49"/>
      <c r="MXT903" s="49"/>
      <c r="MXU903" s="49"/>
      <c r="MXV903" s="49"/>
      <c r="MXW903" s="49"/>
      <c r="MXX903" s="49"/>
      <c r="MXY903" s="49"/>
      <c r="MXZ903" s="49"/>
      <c r="MYA903" s="49"/>
      <c r="MYB903" s="49"/>
      <c r="MYC903" s="49"/>
      <c r="MYD903" s="49"/>
      <c r="MYE903" s="49"/>
      <c r="MYF903" s="49"/>
      <c r="MYG903" s="49"/>
      <c r="MYH903" s="49"/>
      <c r="MYI903" s="49"/>
      <c r="MYJ903" s="49"/>
      <c r="MYK903" s="49"/>
      <c r="MYL903" s="49"/>
      <c r="MYM903" s="49"/>
      <c r="MYN903" s="49"/>
      <c r="MYO903" s="49"/>
      <c r="MYP903" s="49"/>
      <c r="MYQ903" s="49"/>
      <c r="MYR903" s="49"/>
      <c r="MYS903" s="49"/>
      <c r="MYT903" s="49"/>
      <c r="MYU903" s="49"/>
      <c r="MYV903" s="49"/>
      <c r="MYW903" s="49"/>
      <c r="MYX903" s="49"/>
      <c r="MYY903" s="49"/>
      <c r="MYZ903" s="49"/>
      <c r="MZA903" s="49"/>
      <c r="MZB903" s="49"/>
      <c r="MZC903" s="49"/>
      <c r="MZD903" s="49"/>
      <c r="MZE903" s="49"/>
      <c r="MZF903" s="49"/>
      <c r="MZG903" s="49"/>
      <c r="MZH903" s="49"/>
      <c r="MZI903" s="49"/>
      <c r="MZJ903" s="49"/>
      <c r="MZK903" s="49"/>
      <c r="MZL903" s="49"/>
      <c r="MZM903" s="49"/>
      <c r="MZN903" s="49"/>
      <c r="MZO903" s="49"/>
      <c r="MZP903" s="49"/>
      <c r="MZQ903" s="49"/>
      <c r="MZR903" s="49"/>
      <c r="MZS903" s="49"/>
      <c r="MZT903" s="49"/>
      <c r="MZU903" s="49"/>
      <c r="MZV903" s="49"/>
      <c r="MZW903" s="49"/>
      <c r="MZX903" s="49"/>
      <c r="MZY903" s="49"/>
      <c r="MZZ903" s="49"/>
      <c r="NAA903" s="49"/>
      <c r="NAB903" s="49"/>
      <c r="NAC903" s="49"/>
      <c r="NAD903" s="49"/>
      <c r="NAE903" s="49"/>
      <c r="NAF903" s="49"/>
      <c r="NAG903" s="49"/>
      <c r="NAH903" s="49"/>
      <c r="NAI903" s="49"/>
      <c r="NAJ903" s="49"/>
      <c r="NAK903" s="49"/>
      <c r="NAL903" s="49"/>
      <c r="NAM903" s="49"/>
      <c r="NAN903" s="49"/>
      <c r="NAO903" s="49"/>
      <c r="NAP903" s="49"/>
      <c r="NAQ903" s="49"/>
      <c r="NAR903" s="49"/>
      <c r="NAS903" s="49"/>
      <c r="NAT903" s="49"/>
      <c r="NAU903" s="49"/>
      <c r="NAV903" s="49"/>
      <c r="NAW903" s="49"/>
      <c r="NAX903" s="49"/>
      <c r="NAY903" s="49"/>
      <c r="NAZ903" s="49"/>
      <c r="NBA903" s="49"/>
      <c r="NBB903" s="49"/>
      <c r="NBC903" s="49"/>
      <c r="NBD903" s="49"/>
      <c r="NBE903" s="49"/>
      <c r="NBF903" s="49"/>
      <c r="NBG903" s="49"/>
      <c r="NBH903" s="49"/>
      <c r="NBI903" s="49"/>
      <c r="NBJ903" s="49"/>
      <c r="NBK903" s="49"/>
      <c r="NBL903" s="49"/>
      <c r="NBM903" s="49"/>
      <c r="NBN903" s="49"/>
      <c r="NBO903" s="49"/>
      <c r="NBP903" s="49"/>
      <c r="NBQ903" s="49"/>
      <c r="NBR903" s="49"/>
      <c r="NBS903" s="49"/>
      <c r="NBT903" s="49"/>
      <c r="NBU903" s="49"/>
      <c r="NBV903" s="49"/>
      <c r="NBW903" s="49"/>
      <c r="NBX903" s="49"/>
      <c r="NBY903" s="49"/>
      <c r="NBZ903" s="49"/>
      <c r="NCA903" s="49"/>
      <c r="NCB903" s="49"/>
      <c r="NCC903" s="49"/>
      <c r="NCD903" s="49"/>
      <c r="NCE903" s="49"/>
      <c r="NCF903" s="49"/>
      <c r="NCG903" s="49"/>
      <c r="NCH903" s="49"/>
      <c r="NCI903" s="49"/>
      <c r="NCJ903" s="49"/>
      <c r="NCK903" s="49"/>
      <c r="NCL903" s="49"/>
      <c r="NCM903" s="49"/>
      <c r="NCN903" s="49"/>
      <c r="NCO903" s="49"/>
      <c r="NCP903" s="49"/>
      <c r="NCQ903" s="49"/>
      <c r="NCR903" s="49"/>
      <c r="NCS903" s="49"/>
      <c r="NCT903" s="49"/>
      <c r="NCU903" s="49"/>
      <c r="NCV903" s="49"/>
      <c r="NCW903" s="49"/>
      <c r="NCX903" s="49"/>
      <c r="NCY903" s="49"/>
      <c r="NCZ903" s="49"/>
      <c r="NDA903" s="49"/>
      <c r="NDB903" s="49"/>
      <c r="NDC903" s="49"/>
      <c r="NDD903" s="49"/>
      <c r="NDE903" s="49"/>
      <c r="NDF903" s="49"/>
      <c r="NDG903" s="49"/>
      <c r="NDH903" s="49"/>
      <c r="NDI903" s="49"/>
      <c r="NDJ903" s="49"/>
      <c r="NDK903" s="49"/>
      <c r="NDL903" s="49"/>
      <c r="NDM903" s="49"/>
      <c r="NDN903" s="49"/>
      <c r="NDO903" s="49"/>
      <c r="NDP903" s="49"/>
      <c r="NDQ903" s="49"/>
      <c r="NDR903" s="49"/>
      <c r="NDS903" s="49"/>
      <c r="NDT903" s="49"/>
      <c r="NDU903" s="49"/>
      <c r="NDV903" s="49"/>
      <c r="NDW903" s="49"/>
      <c r="NDX903" s="49"/>
      <c r="NDY903" s="49"/>
      <c r="NDZ903" s="49"/>
      <c r="NEA903" s="49"/>
      <c r="NEB903" s="49"/>
      <c r="NEC903" s="49"/>
      <c r="NED903" s="49"/>
      <c r="NEE903" s="49"/>
      <c r="NEF903" s="49"/>
      <c r="NEG903" s="49"/>
      <c r="NEH903" s="49"/>
      <c r="NEI903" s="49"/>
      <c r="NEJ903" s="49"/>
      <c r="NEK903" s="49"/>
      <c r="NEL903" s="49"/>
      <c r="NEM903" s="49"/>
      <c r="NEN903" s="49"/>
      <c r="NEO903" s="49"/>
      <c r="NEP903" s="49"/>
      <c r="NEQ903" s="49"/>
      <c r="NER903" s="49"/>
      <c r="NES903" s="49"/>
      <c r="NET903" s="49"/>
      <c r="NEU903" s="49"/>
      <c r="NEV903" s="49"/>
      <c r="NEW903" s="49"/>
      <c r="NEX903" s="49"/>
      <c r="NEY903" s="49"/>
      <c r="NEZ903" s="49"/>
      <c r="NFA903" s="49"/>
      <c r="NFB903" s="49"/>
      <c r="NFC903" s="49"/>
      <c r="NFD903" s="49"/>
      <c r="NFE903" s="49"/>
      <c r="NFF903" s="49"/>
      <c r="NFG903" s="49"/>
      <c r="NFH903" s="49"/>
      <c r="NFI903" s="49"/>
      <c r="NFJ903" s="49"/>
      <c r="NFK903" s="49"/>
      <c r="NFL903" s="49"/>
      <c r="NFM903" s="49"/>
      <c r="NFN903" s="49"/>
      <c r="NFO903" s="49"/>
      <c r="NFP903" s="49"/>
      <c r="NFQ903" s="49"/>
      <c r="NFR903" s="49"/>
      <c r="NFS903" s="49"/>
      <c r="NFT903" s="49"/>
      <c r="NFU903" s="49"/>
      <c r="NFV903" s="49"/>
      <c r="NFW903" s="49"/>
      <c r="NFX903" s="49"/>
      <c r="NFY903" s="49"/>
      <c r="NFZ903" s="49"/>
      <c r="NGA903" s="49"/>
      <c r="NGB903" s="49"/>
      <c r="NGC903" s="49"/>
      <c r="NGD903" s="49"/>
      <c r="NGE903" s="49"/>
      <c r="NGF903" s="49"/>
      <c r="NGG903" s="49"/>
      <c r="NGH903" s="49"/>
      <c r="NGI903" s="49"/>
      <c r="NGJ903" s="49"/>
      <c r="NGK903" s="49"/>
      <c r="NGL903" s="49"/>
      <c r="NGM903" s="49"/>
      <c r="NGN903" s="49"/>
      <c r="NGO903" s="49"/>
      <c r="NGP903" s="49"/>
      <c r="NGQ903" s="49"/>
      <c r="NGR903" s="49"/>
      <c r="NGS903" s="49"/>
      <c r="NGT903" s="49"/>
      <c r="NGU903" s="49"/>
      <c r="NGV903" s="49"/>
      <c r="NGW903" s="49"/>
      <c r="NGX903" s="49"/>
      <c r="NGY903" s="49"/>
      <c r="NGZ903" s="49"/>
      <c r="NHA903" s="49"/>
      <c r="NHB903" s="49"/>
      <c r="NHC903" s="49"/>
      <c r="NHD903" s="49"/>
      <c r="NHE903" s="49"/>
      <c r="NHF903" s="49"/>
      <c r="NHG903" s="49"/>
      <c r="NHH903" s="49"/>
      <c r="NHI903" s="49"/>
      <c r="NHJ903" s="49"/>
      <c r="NHK903" s="49"/>
      <c r="NHL903" s="49"/>
      <c r="NHM903" s="49"/>
      <c r="NHN903" s="49"/>
      <c r="NHO903" s="49"/>
      <c r="NHP903" s="49"/>
      <c r="NHQ903" s="49"/>
      <c r="NHR903" s="49"/>
      <c r="NHS903" s="49"/>
      <c r="NHT903" s="49"/>
      <c r="NHU903" s="49"/>
      <c r="NHV903" s="49"/>
      <c r="NHW903" s="49"/>
      <c r="NHX903" s="49"/>
      <c r="NHY903" s="49"/>
      <c r="NHZ903" s="49"/>
      <c r="NIA903" s="49"/>
      <c r="NIB903" s="49"/>
      <c r="NIC903" s="49"/>
      <c r="NID903" s="49"/>
      <c r="NIE903" s="49"/>
      <c r="NIF903" s="49"/>
      <c r="NIG903" s="49"/>
      <c r="NIH903" s="49"/>
      <c r="NII903" s="49"/>
      <c r="NIJ903" s="49"/>
      <c r="NIK903" s="49"/>
      <c r="NIL903" s="49"/>
      <c r="NIM903" s="49"/>
      <c r="NIN903" s="49"/>
      <c r="NIO903" s="49"/>
      <c r="NIP903" s="49"/>
      <c r="NIQ903" s="49"/>
      <c r="NIR903" s="49"/>
      <c r="NIS903" s="49"/>
      <c r="NIT903" s="49"/>
      <c r="NIU903" s="49"/>
      <c r="NIV903" s="49"/>
      <c r="NIW903" s="49"/>
      <c r="NIX903" s="49"/>
      <c r="NIY903" s="49"/>
      <c r="NIZ903" s="49"/>
      <c r="NJA903" s="49"/>
      <c r="NJB903" s="49"/>
      <c r="NJC903" s="49"/>
      <c r="NJD903" s="49"/>
      <c r="NJE903" s="49"/>
      <c r="NJF903" s="49"/>
      <c r="NJG903" s="49"/>
      <c r="NJH903" s="49"/>
      <c r="NJI903" s="49"/>
      <c r="NJJ903" s="49"/>
      <c r="NJK903" s="49"/>
      <c r="NJL903" s="49"/>
      <c r="NJM903" s="49"/>
      <c r="NJN903" s="49"/>
      <c r="NJO903" s="49"/>
      <c r="NJP903" s="49"/>
      <c r="NJQ903" s="49"/>
      <c r="NJR903" s="49"/>
      <c r="NJS903" s="49"/>
      <c r="NJT903" s="49"/>
      <c r="NJU903" s="49"/>
      <c r="NJV903" s="49"/>
      <c r="NJW903" s="49"/>
      <c r="NJX903" s="49"/>
      <c r="NJY903" s="49"/>
      <c r="NJZ903" s="49"/>
      <c r="NKA903" s="49"/>
      <c r="NKB903" s="49"/>
      <c r="NKC903" s="49"/>
      <c r="NKD903" s="49"/>
      <c r="NKE903" s="49"/>
      <c r="NKF903" s="49"/>
      <c r="NKG903" s="49"/>
      <c r="NKH903" s="49"/>
      <c r="NKI903" s="49"/>
      <c r="NKJ903" s="49"/>
      <c r="NKK903" s="49"/>
      <c r="NKL903" s="49"/>
      <c r="NKM903" s="49"/>
      <c r="NKN903" s="49"/>
      <c r="NKO903" s="49"/>
      <c r="NKP903" s="49"/>
      <c r="NKQ903" s="49"/>
      <c r="NKR903" s="49"/>
      <c r="NKS903" s="49"/>
      <c r="NKT903" s="49"/>
      <c r="NKU903" s="49"/>
      <c r="NKV903" s="49"/>
      <c r="NKW903" s="49"/>
      <c r="NKX903" s="49"/>
      <c r="NKY903" s="49"/>
      <c r="NKZ903" s="49"/>
      <c r="NLA903" s="49"/>
      <c r="NLB903" s="49"/>
      <c r="NLC903" s="49"/>
      <c r="NLD903" s="49"/>
      <c r="NLE903" s="49"/>
      <c r="NLF903" s="49"/>
      <c r="NLG903" s="49"/>
      <c r="NLH903" s="49"/>
      <c r="NLI903" s="49"/>
      <c r="NLJ903" s="49"/>
      <c r="NLK903" s="49"/>
      <c r="NLL903" s="49"/>
      <c r="NLM903" s="49"/>
      <c r="NLN903" s="49"/>
      <c r="NLO903" s="49"/>
      <c r="NLP903" s="49"/>
      <c r="NLQ903" s="49"/>
      <c r="NLR903" s="49"/>
      <c r="NLS903" s="49"/>
      <c r="NLT903" s="49"/>
      <c r="NLU903" s="49"/>
      <c r="NLV903" s="49"/>
      <c r="NLW903" s="49"/>
      <c r="NLX903" s="49"/>
      <c r="NLY903" s="49"/>
      <c r="NLZ903" s="49"/>
      <c r="NMA903" s="49"/>
      <c r="NMB903" s="49"/>
      <c r="NMC903" s="49"/>
      <c r="NMD903" s="49"/>
      <c r="NME903" s="49"/>
      <c r="NMF903" s="49"/>
      <c r="NMG903" s="49"/>
      <c r="NMH903" s="49"/>
      <c r="NMI903" s="49"/>
      <c r="NMJ903" s="49"/>
      <c r="NMK903" s="49"/>
      <c r="NML903" s="49"/>
      <c r="NMM903" s="49"/>
      <c r="NMN903" s="49"/>
      <c r="NMO903" s="49"/>
      <c r="NMP903" s="49"/>
      <c r="NMQ903" s="49"/>
      <c r="NMR903" s="49"/>
      <c r="NMS903" s="49"/>
      <c r="NMT903" s="49"/>
      <c r="NMU903" s="49"/>
      <c r="NMV903" s="49"/>
      <c r="NMW903" s="49"/>
      <c r="NMX903" s="49"/>
      <c r="NMY903" s="49"/>
      <c r="NMZ903" s="49"/>
      <c r="NNA903" s="49"/>
      <c r="NNB903" s="49"/>
      <c r="NNC903" s="49"/>
      <c r="NND903" s="49"/>
      <c r="NNE903" s="49"/>
      <c r="NNF903" s="49"/>
      <c r="NNG903" s="49"/>
      <c r="NNH903" s="49"/>
      <c r="NNI903" s="49"/>
      <c r="NNJ903" s="49"/>
      <c r="NNK903" s="49"/>
      <c r="NNL903" s="49"/>
      <c r="NNM903" s="49"/>
      <c r="NNN903" s="49"/>
      <c r="NNO903" s="49"/>
      <c r="NNP903" s="49"/>
      <c r="NNQ903" s="49"/>
      <c r="NNR903" s="49"/>
      <c r="NNS903" s="49"/>
      <c r="NNT903" s="49"/>
      <c r="NNU903" s="49"/>
      <c r="NNV903" s="49"/>
      <c r="NNW903" s="49"/>
      <c r="NNX903" s="49"/>
      <c r="NNY903" s="49"/>
      <c r="NNZ903" s="49"/>
      <c r="NOA903" s="49"/>
      <c r="NOB903" s="49"/>
      <c r="NOC903" s="49"/>
      <c r="NOD903" s="49"/>
      <c r="NOE903" s="49"/>
      <c r="NOF903" s="49"/>
      <c r="NOG903" s="49"/>
      <c r="NOH903" s="49"/>
      <c r="NOI903" s="49"/>
      <c r="NOJ903" s="49"/>
      <c r="NOK903" s="49"/>
      <c r="NOL903" s="49"/>
      <c r="NOM903" s="49"/>
      <c r="NON903" s="49"/>
      <c r="NOO903" s="49"/>
      <c r="NOP903" s="49"/>
      <c r="NOQ903" s="49"/>
      <c r="NOR903" s="49"/>
      <c r="NOS903" s="49"/>
      <c r="NOT903" s="49"/>
      <c r="NOU903" s="49"/>
      <c r="NOV903" s="49"/>
      <c r="NOW903" s="49"/>
      <c r="NOX903" s="49"/>
      <c r="NOY903" s="49"/>
      <c r="NOZ903" s="49"/>
      <c r="NPA903" s="49"/>
      <c r="NPB903" s="49"/>
      <c r="NPC903" s="49"/>
      <c r="NPD903" s="49"/>
      <c r="NPE903" s="49"/>
      <c r="NPF903" s="49"/>
      <c r="NPG903" s="49"/>
      <c r="NPH903" s="49"/>
      <c r="NPI903" s="49"/>
      <c r="NPJ903" s="49"/>
      <c r="NPK903" s="49"/>
      <c r="NPL903" s="49"/>
      <c r="NPM903" s="49"/>
      <c r="NPN903" s="49"/>
      <c r="NPO903" s="49"/>
      <c r="NPP903" s="49"/>
      <c r="NPQ903" s="49"/>
      <c r="NPR903" s="49"/>
      <c r="NPS903" s="49"/>
      <c r="NPT903" s="49"/>
      <c r="NPU903" s="49"/>
      <c r="NPV903" s="49"/>
      <c r="NPW903" s="49"/>
      <c r="NPX903" s="49"/>
      <c r="NPY903" s="49"/>
      <c r="NPZ903" s="49"/>
      <c r="NQA903" s="49"/>
      <c r="NQB903" s="49"/>
      <c r="NQC903" s="49"/>
      <c r="NQD903" s="49"/>
      <c r="NQE903" s="49"/>
      <c r="NQF903" s="49"/>
      <c r="NQG903" s="49"/>
      <c r="NQH903" s="49"/>
      <c r="NQI903" s="49"/>
      <c r="NQJ903" s="49"/>
      <c r="NQK903" s="49"/>
      <c r="NQL903" s="49"/>
      <c r="NQM903" s="49"/>
      <c r="NQN903" s="49"/>
      <c r="NQO903" s="49"/>
      <c r="NQP903" s="49"/>
      <c r="NQQ903" s="49"/>
      <c r="NQR903" s="49"/>
      <c r="NQS903" s="49"/>
      <c r="NQT903" s="49"/>
      <c r="NQU903" s="49"/>
      <c r="NQV903" s="49"/>
      <c r="NQW903" s="49"/>
      <c r="NQX903" s="49"/>
      <c r="NQY903" s="49"/>
      <c r="NQZ903" s="49"/>
      <c r="NRA903" s="49"/>
      <c r="NRB903" s="49"/>
      <c r="NRC903" s="49"/>
      <c r="NRD903" s="49"/>
      <c r="NRE903" s="49"/>
      <c r="NRF903" s="49"/>
      <c r="NRG903" s="49"/>
      <c r="NRH903" s="49"/>
      <c r="NRI903" s="49"/>
      <c r="NRJ903" s="49"/>
      <c r="NRK903" s="49"/>
      <c r="NRL903" s="49"/>
      <c r="NRM903" s="49"/>
      <c r="NRN903" s="49"/>
      <c r="NRO903" s="49"/>
      <c r="NRP903" s="49"/>
      <c r="NRQ903" s="49"/>
      <c r="NRR903" s="49"/>
      <c r="NRS903" s="49"/>
      <c r="NRT903" s="49"/>
      <c r="NRU903" s="49"/>
      <c r="NRV903" s="49"/>
      <c r="NRW903" s="49"/>
      <c r="NRX903" s="49"/>
      <c r="NRY903" s="49"/>
      <c r="NRZ903" s="49"/>
      <c r="NSA903" s="49"/>
      <c r="NSB903" s="49"/>
      <c r="NSC903" s="49"/>
      <c r="NSD903" s="49"/>
      <c r="NSE903" s="49"/>
      <c r="NSF903" s="49"/>
      <c r="NSG903" s="49"/>
      <c r="NSH903" s="49"/>
      <c r="NSI903" s="49"/>
      <c r="NSJ903" s="49"/>
      <c r="NSK903" s="49"/>
      <c r="NSL903" s="49"/>
      <c r="NSM903" s="49"/>
      <c r="NSN903" s="49"/>
      <c r="NSO903" s="49"/>
      <c r="NSP903" s="49"/>
      <c r="NSQ903" s="49"/>
      <c r="NSR903" s="49"/>
      <c r="NSS903" s="49"/>
      <c r="NST903" s="49"/>
      <c r="NSU903" s="49"/>
      <c r="NSV903" s="49"/>
      <c r="NSW903" s="49"/>
      <c r="NSX903" s="49"/>
      <c r="NSY903" s="49"/>
      <c r="NSZ903" s="49"/>
      <c r="NTA903" s="49"/>
      <c r="NTB903" s="49"/>
      <c r="NTC903" s="49"/>
      <c r="NTD903" s="49"/>
      <c r="NTE903" s="49"/>
      <c r="NTF903" s="49"/>
      <c r="NTG903" s="49"/>
      <c r="NTH903" s="49"/>
      <c r="NTI903" s="49"/>
      <c r="NTJ903" s="49"/>
      <c r="NTK903" s="49"/>
      <c r="NTL903" s="49"/>
      <c r="NTM903" s="49"/>
      <c r="NTN903" s="49"/>
      <c r="NTO903" s="49"/>
      <c r="NTP903" s="49"/>
      <c r="NTQ903" s="49"/>
      <c r="NTR903" s="49"/>
      <c r="NTS903" s="49"/>
      <c r="NTT903" s="49"/>
      <c r="NTU903" s="49"/>
      <c r="NTV903" s="49"/>
      <c r="NTW903" s="49"/>
      <c r="NTX903" s="49"/>
      <c r="NTY903" s="49"/>
      <c r="NTZ903" s="49"/>
      <c r="NUA903" s="49"/>
      <c r="NUB903" s="49"/>
      <c r="NUC903" s="49"/>
      <c r="NUD903" s="49"/>
      <c r="NUE903" s="49"/>
      <c r="NUF903" s="49"/>
      <c r="NUG903" s="49"/>
      <c r="NUH903" s="49"/>
      <c r="NUI903" s="49"/>
      <c r="NUJ903" s="49"/>
      <c r="NUK903" s="49"/>
      <c r="NUL903" s="49"/>
      <c r="NUM903" s="49"/>
      <c r="NUN903" s="49"/>
      <c r="NUO903" s="49"/>
      <c r="NUP903" s="49"/>
      <c r="NUQ903" s="49"/>
      <c r="NUR903" s="49"/>
      <c r="NUS903" s="49"/>
      <c r="NUT903" s="49"/>
      <c r="NUU903" s="49"/>
      <c r="NUV903" s="49"/>
      <c r="NUW903" s="49"/>
      <c r="NUX903" s="49"/>
      <c r="NUY903" s="49"/>
      <c r="NUZ903" s="49"/>
      <c r="NVA903" s="49"/>
      <c r="NVB903" s="49"/>
      <c r="NVC903" s="49"/>
      <c r="NVD903" s="49"/>
      <c r="NVE903" s="49"/>
      <c r="NVF903" s="49"/>
      <c r="NVG903" s="49"/>
      <c r="NVH903" s="49"/>
      <c r="NVI903" s="49"/>
      <c r="NVJ903" s="49"/>
      <c r="NVK903" s="49"/>
      <c r="NVL903" s="49"/>
      <c r="NVM903" s="49"/>
      <c r="NVN903" s="49"/>
      <c r="NVO903" s="49"/>
      <c r="NVP903" s="49"/>
      <c r="NVQ903" s="49"/>
      <c r="NVR903" s="49"/>
      <c r="NVS903" s="49"/>
      <c r="NVT903" s="49"/>
      <c r="NVU903" s="49"/>
      <c r="NVV903" s="49"/>
      <c r="NVW903" s="49"/>
      <c r="NVX903" s="49"/>
      <c r="NVY903" s="49"/>
      <c r="NVZ903" s="49"/>
      <c r="NWA903" s="49"/>
      <c r="NWB903" s="49"/>
      <c r="NWC903" s="49"/>
      <c r="NWD903" s="49"/>
      <c r="NWE903" s="49"/>
      <c r="NWF903" s="49"/>
      <c r="NWG903" s="49"/>
      <c r="NWH903" s="49"/>
      <c r="NWI903" s="49"/>
      <c r="NWJ903" s="49"/>
      <c r="NWK903" s="49"/>
      <c r="NWL903" s="49"/>
      <c r="NWM903" s="49"/>
      <c r="NWN903" s="49"/>
      <c r="NWO903" s="49"/>
      <c r="NWP903" s="49"/>
      <c r="NWQ903" s="49"/>
      <c r="NWR903" s="49"/>
      <c r="NWS903" s="49"/>
      <c r="NWT903" s="49"/>
      <c r="NWU903" s="49"/>
      <c r="NWV903" s="49"/>
      <c r="NWW903" s="49"/>
      <c r="NWX903" s="49"/>
      <c r="NWY903" s="49"/>
      <c r="NWZ903" s="49"/>
      <c r="NXA903" s="49"/>
      <c r="NXB903" s="49"/>
      <c r="NXC903" s="49"/>
      <c r="NXD903" s="49"/>
      <c r="NXE903" s="49"/>
      <c r="NXF903" s="49"/>
      <c r="NXG903" s="49"/>
      <c r="NXH903" s="49"/>
      <c r="NXI903" s="49"/>
      <c r="NXJ903" s="49"/>
      <c r="NXK903" s="49"/>
      <c r="NXL903" s="49"/>
      <c r="NXM903" s="49"/>
      <c r="NXN903" s="49"/>
      <c r="NXO903" s="49"/>
      <c r="NXP903" s="49"/>
      <c r="NXQ903" s="49"/>
      <c r="NXR903" s="49"/>
      <c r="NXS903" s="49"/>
      <c r="NXT903" s="49"/>
      <c r="NXU903" s="49"/>
      <c r="NXV903" s="49"/>
      <c r="NXW903" s="49"/>
      <c r="NXX903" s="49"/>
      <c r="NXY903" s="49"/>
      <c r="NXZ903" s="49"/>
      <c r="NYA903" s="49"/>
      <c r="NYB903" s="49"/>
      <c r="NYC903" s="49"/>
      <c r="NYD903" s="49"/>
      <c r="NYE903" s="49"/>
      <c r="NYF903" s="49"/>
      <c r="NYG903" s="49"/>
      <c r="NYH903" s="49"/>
      <c r="NYI903" s="49"/>
      <c r="NYJ903" s="49"/>
      <c r="NYK903" s="49"/>
      <c r="NYL903" s="49"/>
      <c r="NYM903" s="49"/>
      <c r="NYN903" s="49"/>
      <c r="NYO903" s="49"/>
      <c r="NYP903" s="49"/>
      <c r="NYQ903" s="49"/>
      <c r="NYR903" s="49"/>
      <c r="NYS903" s="49"/>
      <c r="NYT903" s="49"/>
      <c r="NYU903" s="49"/>
      <c r="NYV903" s="49"/>
      <c r="NYW903" s="49"/>
      <c r="NYX903" s="49"/>
      <c r="NYY903" s="49"/>
      <c r="NYZ903" s="49"/>
      <c r="NZA903" s="49"/>
      <c r="NZB903" s="49"/>
      <c r="NZC903" s="49"/>
      <c r="NZD903" s="49"/>
      <c r="NZE903" s="49"/>
      <c r="NZF903" s="49"/>
      <c r="NZG903" s="49"/>
      <c r="NZH903" s="49"/>
      <c r="NZI903" s="49"/>
      <c r="NZJ903" s="49"/>
      <c r="NZK903" s="49"/>
      <c r="NZL903" s="49"/>
      <c r="NZM903" s="49"/>
      <c r="NZN903" s="49"/>
      <c r="NZO903" s="49"/>
      <c r="NZP903" s="49"/>
      <c r="NZQ903" s="49"/>
      <c r="NZR903" s="49"/>
      <c r="NZS903" s="49"/>
      <c r="NZT903" s="49"/>
      <c r="NZU903" s="49"/>
      <c r="NZV903" s="49"/>
      <c r="NZW903" s="49"/>
      <c r="NZX903" s="49"/>
      <c r="NZY903" s="49"/>
      <c r="NZZ903" s="49"/>
      <c r="OAA903" s="49"/>
      <c r="OAB903" s="49"/>
      <c r="OAC903" s="49"/>
      <c r="OAD903" s="49"/>
      <c r="OAE903" s="49"/>
      <c r="OAF903" s="49"/>
      <c r="OAG903" s="49"/>
      <c r="OAH903" s="49"/>
      <c r="OAI903" s="49"/>
      <c r="OAJ903" s="49"/>
      <c r="OAK903" s="49"/>
      <c r="OAL903" s="49"/>
      <c r="OAM903" s="49"/>
      <c r="OAN903" s="49"/>
      <c r="OAO903" s="49"/>
      <c r="OAP903" s="49"/>
      <c r="OAQ903" s="49"/>
      <c r="OAR903" s="49"/>
      <c r="OAS903" s="49"/>
      <c r="OAT903" s="49"/>
      <c r="OAU903" s="49"/>
      <c r="OAV903" s="49"/>
      <c r="OAW903" s="49"/>
      <c r="OAX903" s="49"/>
      <c r="OAY903" s="49"/>
      <c r="OAZ903" s="49"/>
      <c r="OBA903" s="49"/>
      <c r="OBB903" s="49"/>
      <c r="OBC903" s="49"/>
      <c r="OBD903" s="49"/>
      <c r="OBE903" s="49"/>
      <c r="OBF903" s="49"/>
      <c r="OBG903" s="49"/>
      <c r="OBH903" s="49"/>
      <c r="OBI903" s="49"/>
      <c r="OBJ903" s="49"/>
      <c r="OBK903" s="49"/>
      <c r="OBL903" s="49"/>
      <c r="OBM903" s="49"/>
      <c r="OBN903" s="49"/>
      <c r="OBO903" s="49"/>
      <c r="OBP903" s="49"/>
      <c r="OBQ903" s="49"/>
      <c r="OBR903" s="49"/>
      <c r="OBS903" s="49"/>
      <c r="OBT903" s="49"/>
      <c r="OBU903" s="49"/>
      <c r="OBV903" s="49"/>
      <c r="OBW903" s="49"/>
      <c r="OBX903" s="49"/>
      <c r="OBY903" s="49"/>
      <c r="OBZ903" s="49"/>
      <c r="OCA903" s="49"/>
      <c r="OCB903" s="49"/>
      <c r="OCC903" s="49"/>
      <c r="OCD903" s="49"/>
      <c r="OCE903" s="49"/>
      <c r="OCF903" s="49"/>
      <c r="OCG903" s="49"/>
      <c r="OCH903" s="49"/>
      <c r="OCI903" s="49"/>
      <c r="OCJ903" s="49"/>
      <c r="OCK903" s="49"/>
      <c r="OCL903" s="49"/>
      <c r="OCM903" s="49"/>
      <c r="OCN903" s="49"/>
      <c r="OCO903" s="49"/>
      <c r="OCP903" s="49"/>
      <c r="OCQ903" s="49"/>
      <c r="OCR903" s="49"/>
      <c r="OCS903" s="49"/>
      <c r="OCT903" s="49"/>
      <c r="OCU903" s="49"/>
      <c r="OCV903" s="49"/>
      <c r="OCW903" s="49"/>
      <c r="OCX903" s="49"/>
      <c r="OCY903" s="49"/>
      <c r="OCZ903" s="49"/>
      <c r="ODA903" s="49"/>
      <c r="ODB903" s="49"/>
      <c r="ODC903" s="49"/>
      <c r="ODD903" s="49"/>
      <c r="ODE903" s="49"/>
      <c r="ODF903" s="49"/>
      <c r="ODG903" s="49"/>
      <c r="ODH903" s="49"/>
      <c r="ODI903" s="49"/>
      <c r="ODJ903" s="49"/>
      <c r="ODK903" s="49"/>
      <c r="ODL903" s="49"/>
      <c r="ODM903" s="49"/>
      <c r="ODN903" s="49"/>
      <c r="ODO903" s="49"/>
      <c r="ODP903" s="49"/>
      <c r="ODQ903" s="49"/>
      <c r="ODR903" s="49"/>
      <c r="ODS903" s="49"/>
      <c r="ODT903" s="49"/>
      <c r="ODU903" s="49"/>
      <c r="ODV903" s="49"/>
      <c r="ODW903" s="49"/>
      <c r="ODX903" s="49"/>
      <c r="ODY903" s="49"/>
      <c r="ODZ903" s="49"/>
      <c r="OEA903" s="49"/>
      <c r="OEB903" s="49"/>
      <c r="OEC903" s="49"/>
      <c r="OED903" s="49"/>
      <c r="OEE903" s="49"/>
      <c r="OEF903" s="49"/>
      <c r="OEG903" s="49"/>
      <c r="OEH903" s="49"/>
      <c r="OEI903" s="49"/>
      <c r="OEJ903" s="49"/>
      <c r="OEK903" s="49"/>
      <c r="OEL903" s="49"/>
      <c r="OEM903" s="49"/>
      <c r="OEN903" s="49"/>
      <c r="OEO903" s="49"/>
      <c r="OEP903" s="49"/>
      <c r="OEQ903" s="49"/>
      <c r="OER903" s="49"/>
      <c r="OES903" s="49"/>
      <c r="OET903" s="49"/>
      <c r="OEU903" s="49"/>
      <c r="OEV903" s="49"/>
      <c r="OEW903" s="49"/>
      <c r="OEX903" s="49"/>
      <c r="OEY903" s="49"/>
      <c r="OEZ903" s="49"/>
      <c r="OFA903" s="49"/>
      <c r="OFB903" s="49"/>
      <c r="OFC903" s="49"/>
      <c r="OFD903" s="49"/>
      <c r="OFE903" s="49"/>
      <c r="OFF903" s="49"/>
      <c r="OFG903" s="49"/>
      <c r="OFH903" s="49"/>
      <c r="OFI903" s="49"/>
      <c r="OFJ903" s="49"/>
      <c r="OFK903" s="49"/>
      <c r="OFL903" s="49"/>
      <c r="OFM903" s="49"/>
      <c r="OFN903" s="49"/>
      <c r="OFO903" s="49"/>
      <c r="OFP903" s="49"/>
      <c r="OFQ903" s="49"/>
      <c r="OFR903" s="49"/>
      <c r="OFS903" s="49"/>
      <c r="OFT903" s="49"/>
      <c r="OFU903" s="49"/>
      <c r="OFV903" s="49"/>
      <c r="OFW903" s="49"/>
      <c r="OFX903" s="49"/>
      <c r="OFY903" s="49"/>
      <c r="OFZ903" s="49"/>
      <c r="OGA903" s="49"/>
      <c r="OGB903" s="49"/>
      <c r="OGC903" s="49"/>
      <c r="OGD903" s="49"/>
      <c r="OGE903" s="49"/>
      <c r="OGF903" s="49"/>
      <c r="OGG903" s="49"/>
      <c r="OGH903" s="49"/>
      <c r="OGI903" s="49"/>
      <c r="OGJ903" s="49"/>
      <c r="OGK903" s="49"/>
      <c r="OGL903" s="49"/>
      <c r="OGM903" s="49"/>
      <c r="OGN903" s="49"/>
      <c r="OGO903" s="49"/>
      <c r="OGP903" s="49"/>
      <c r="OGQ903" s="49"/>
      <c r="OGR903" s="49"/>
      <c r="OGS903" s="49"/>
      <c r="OGT903" s="49"/>
      <c r="OGU903" s="49"/>
      <c r="OGV903" s="49"/>
      <c r="OGW903" s="49"/>
      <c r="OGX903" s="49"/>
      <c r="OGY903" s="49"/>
      <c r="OGZ903" s="49"/>
      <c r="OHA903" s="49"/>
      <c r="OHB903" s="49"/>
      <c r="OHC903" s="49"/>
      <c r="OHD903" s="49"/>
      <c r="OHE903" s="49"/>
      <c r="OHF903" s="49"/>
      <c r="OHG903" s="49"/>
      <c r="OHH903" s="49"/>
      <c r="OHI903" s="49"/>
      <c r="OHJ903" s="49"/>
      <c r="OHK903" s="49"/>
      <c r="OHL903" s="49"/>
      <c r="OHM903" s="49"/>
      <c r="OHN903" s="49"/>
      <c r="OHO903" s="49"/>
      <c r="OHP903" s="49"/>
      <c r="OHQ903" s="49"/>
      <c r="OHR903" s="49"/>
      <c r="OHS903" s="49"/>
      <c r="OHT903" s="49"/>
      <c r="OHU903" s="49"/>
      <c r="OHV903" s="49"/>
      <c r="OHW903" s="49"/>
      <c r="OHX903" s="49"/>
      <c r="OHY903" s="49"/>
      <c r="OHZ903" s="49"/>
      <c r="OIA903" s="49"/>
      <c r="OIB903" s="49"/>
      <c r="OIC903" s="49"/>
      <c r="OID903" s="49"/>
      <c r="OIE903" s="49"/>
      <c r="OIF903" s="49"/>
      <c r="OIG903" s="49"/>
      <c r="OIH903" s="49"/>
      <c r="OII903" s="49"/>
      <c r="OIJ903" s="49"/>
      <c r="OIK903" s="49"/>
      <c r="OIL903" s="49"/>
      <c r="OIM903" s="49"/>
      <c r="OIN903" s="49"/>
      <c r="OIO903" s="49"/>
      <c r="OIP903" s="49"/>
      <c r="OIQ903" s="49"/>
      <c r="OIR903" s="49"/>
      <c r="OIS903" s="49"/>
      <c r="OIT903" s="49"/>
      <c r="OIU903" s="49"/>
      <c r="OIV903" s="49"/>
      <c r="OIW903" s="49"/>
      <c r="OIX903" s="49"/>
      <c r="OIY903" s="49"/>
      <c r="OIZ903" s="49"/>
      <c r="OJA903" s="49"/>
      <c r="OJB903" s="49"/>
      <c r="OJC903" s="49"/>
      <c r="OJD903" s="49"/>
      <c r="OJE903" s="49"/>
      <c r="OJF903" s="49"/>
      <c r="OJG903" s="49"/>
      <c r="OJH903" s="49"/>
      <c r="OJI903" s="49"/>
      <c r="OJJ903" s="49"/>
      <c r="OJK903" s="49"/>
      <c r="OJL903" s="49"/>
      <c r="OJM903" s="49"/>
      <c r="OJN903" s="49"/>
      <c r="OJO903" s="49"/>
      <c r="OJP903" s="49"/>
      <c r="OJQ903" s="49"/>
      <c r="OJR903" s="49"/>
      <c r="OJS903" s="49"/>
      <c r="OJT903" s="49"/>
      <c r="OJU903" s="49"/>
      <c r="OJV903" s="49"/>
      <c r="OJW903" s="49"/>
      <c r="OJX903" s="49"/>
      <c r="OJY903" s="49"/>
      <c r="OJZ903" s="49"/>
      <c r="OKA903" s="49"/>
      <c r="OKB903" s="49"/>
      <c r="OKC903" s="49"/>
      <c r="OKD903" s="49"/>
      <c r="OKE903" s="49"/>
      <c r="OKF903" s="49"/>
      <c r="OKG903" s="49"/>
      <c r="OKH903" s="49"/>
      <c r="OKI903" s="49"/>
      <c r="OKJ903" s="49"/>
      <c r="OKK903" s="49"/>
      <c r="OKL903" s="49"/>
      <c r="OKM903" s="49"/>
      <c r="OKN903" s="49"/>
      <c r="OKO903" s="49"/>
      <c r="OKP903" s="49"/>
      <c r="OKQ903" s="49"/>
      <c r="OKR903" s="49"/>
      <c r="OKS903" s="49"/>
      <c r="OKT903" s="49"/>
      <c r="OKU903" s="49"/>
      <c r="OKV903" s="49"/>
      <c r="OKW903" s="49"/>
      <c r="OKX903" s="49"/>
      <c r="OKY903" s="49"/>
      <c r="OKZ903" s="49"/>
      <c r="OLA903" s="49"/>
      <c r="OLB903" s="49"/>
      <c r="OLC903" s="49"/>
      <c r="OLD903" s="49"/>
      <c r="OLE903" s="49"/>
      <c r="OLF903" s="49"/>
      <c r="OLG903" s="49"/>
      <c r="OLH903" s="49"/>
      <c r="OLI903" s="49"/>
      <c r="OLJ903" s="49"/>
      <c r="OLK903" s="49"/>
      <c r="OLL903" s="49"/>
      <c r="OLM903" s="49"/>
      <c r="OLN903" s="49"/>
      <c r="OLO903" s="49"/>
      <c r="OLP903" s="49"/>
      <c r="OLQ903" s="49"/>
      <c r="OLR903" s="49"/>
      <c r="OLS903" s="49"/>
      <c r="OLT903" s="49"/>
      <c r="OLU903" s="49"/>
      <c r="OLV903" s="49"/>
      <c r="OLW903" s="49"/>
      <c r="OLX903" s="49"/>
      <c r="OLY903" s="49"/>
      <c r="OLZ903" s="49"/>
      <c r="OMA903" s="49"/>
      <c r="OMB903" s="49"/>
      <c r="OMC903" s="49"/>
      <c r="OMD903" s="49"/>
      <c r="OME903" s="49"/>
      <c r="OMF903" s="49"/>
      <c r="OMG903" s="49"/>
      <c r="OMH903" s="49"/>
      <c r="OMI903" s="49"/>
      <c r="OMJ903" s="49"/>
      <c r="OMK903" s="49"/>
      <c r="OML903" s="49"/>
      <c r="OMM903" s="49"/>
      <c r="OMN903" s="49"/>
      <c r="OMO903" s="49"/>
      <c r="OMP903" s="49"/>
      <c r="OMQ903" s="49"/>
      <c r="OMR903" s="49"/>
      <c r="OMS903" s="49"/>
      <c r="OMT903" s="49"/>
      <c r="OMU903" s="49"/>
      <c r="OMV903" s="49"/>
      <c r="OMW903" s="49"/>
      <c r="OMX903" s="49"/>
      <c r="OMY903" s="49"/>
      <c r="OMZ903" s="49"/>
      <c r="ONA903" s="49"/>
      <c r="ONB903" s="49"/>
      <c r="ONC903" s="49"/>
      <c r="OND903" s="49"/>
      <c r="ONE903" s="49"/>
      <c r="ONF903" s="49"/>
      <c r="ONG903" s="49"/>
      <c r="ONH903" s="49"/>
      <c r="ONI903" s="49"/>
      <c r="ONJ903" s="49"/>
      <c r="ONK903" s="49"/>
      <c r="ONL903" s="49"/>
      <c r="ONM903" s="49"/>
      <c r="ONN903" s="49"/>
      <c r="ONO903" s="49"/>
      <c r="ONP903" s="49"/>
      <c r="ONQ903" s="49"/>
      <c r="ONR903" s="49"/>
      <c r="ONS903" s="49"/>
      <c r="ONT903" s="49"/>
      <c r="ONU903" s="49"/>
      <c r="ONV903" s="49"/>
      <c r="ONW903" s="49"/>
      <c r="ONX903" s="49"/>
      <c r="ONY903" s="49"/>
      <c r="ONZ903" s="49"/>
      <c r="OOA903" s="49"/>
      <c r="OOB903" s="49"/>
      <c r="OOC903" s="49"/>
      <c r="OOD903" s="49"/>
      <c r="OOE903" s="49"/>
      <c r="OOF903" s="49"/>
      <c r="OOG903" s="49"/>
      <c r="OOH903" s="49"/>
      <c r="OOI903" s="49"/>
      <c r="OOJ903" s="49"/>
      <c r="OOK903" s="49"/>
      <c r="OOL903" s="49"/>
      <c r="OOM903" s="49"/>
      <c r="OON903" s="49"/>
      <c r="OOO903" s="49"/>
      <c r="OOP903" s="49"/>
      <c r="OOQ903" s="49"/>
      <c r="OOR903" s="49"/>
      <c r="OOS903" s="49"/>
      <c r="OOT903" s="49"/>
      <c r="OOU903" s="49"/>
      <c r="OOV903" s="49"/>
      <c r="OOW903" s="49"/>
      <c r="OOX903" s="49"/>
      <c r="OOY903" s="49"/>
      <c r="OOZ903" s="49"/>
      <c r="OPA903" s="49"/>
      <c r="OPB903" s="49"/>
      <c r="OPC903" s="49"/>
      <c r="OPD903" s="49"/>
      <c r="OPE903" s="49"/>
      <c r="OPF903" s="49"/>
      <c r="OPG903" s="49"/>
      <c r="OPH903" s="49"/>
      <c r="OPI903" s="49"/>
      <c r="OPJ903" s="49"/>
      <c r="OPK903" s="49"/>
      <c r="OPL903" s="49"/>
      <c r="OPM903" s="49"/>
      <c r="OPN903" s="49"/>
      <c r="OPO903" s="49"/>
      <c r="OPP903" s="49"/>
      <c r="OPQ903" s="49"/>
      <c r="OPR903" s="49"/>
      <c r="OPS903" s="49"/>
      <c r="OPT903" s="49"/>
      <c r="OPU903" s="49"/>
      <c r="OPV903" s="49"/>
      <c r="OPW903" s="49"/>
      <c r="OPX903" s="49"/>
      <c r="OPY903" s="49"/>
      <c r="OPZ903" s="49"/>
      <c r="OQA903" s="49"/>
      <c r="OQB903" s="49"/>
      <c r="OQC903" s="49"/>
      <c r="OQD903" s="49"/>
      <c r="OQE903" s="49"/>
      <c r="OQF903" s="49"/>
      <c r="OQG903" s="49"/>
      <c r="OQH903" s="49"/>
      <c r="OQI903" s="49"/>
      <c r="OQJ903" s="49"/>
      <c r="OQK903" s="49"/>
      <c r="OQL903" s="49"/>
      <c r="OQM903" s="49"/>
      <c r="OQN903" s="49"/>
      <c r="OQO903" s="49"/>
      <c r="OQP903" s="49"/>
      <c r="OQQ903" s="49"/>
      <c r="OQR903" s="49"/>
      <c r="OQS903" s="49"/>
      <c r="OQT903" s="49"/>
      <c r="OQU903" s="49"/>
      <c r="OQV903" s="49"/>
      <c r="OQW903" s="49"/>
      <c r="OQX903" s="49"/>
      <c r="OQY903" s="49"/>
      <c r="OQZ903" s="49"/>
      <c r="ORA903" s="49"/>
      <c r="ORB903" s="49"/>
      <c r="ORC903" s="49"/>
      <c r="ORD903" s="49"/>
      <c r="ORE903" s="49"/>
      <c r="ORF903" s="49"/>
      <c r="ORG903" s="49"/>
      <c r="ORH903" s="49"/>
      <c r="ORI903" s="49"/>
      <c r="ORJ903" s="49"/>
      <c r="ORK903" s="49"/>
      <c r="ORL903" s="49"/>
      <c r="ORM903" s="49"/>
      <c r="ORN903" s="49"/>
      <c r="ORO903" s="49"/>
      <c r="ORP903" s="49"/>
      <c r="ORQ903" s="49"/>
      <c r="ORR903" s="49"/>
      <c r="ORS903" s="49"/>
      <c r="ORT903" s="49"/>
      <c r="ORU903" s="49"/>
      <c r="ORV903" s="49"/>
      <c r="ORW903" s="49"/>
      <c r="ORX903" s="49"/>
      <c r="ORY903" s="49"/>
      <c r="ORZ903" s="49"/>
      <c r="OSA903" s="49"/>
      <c r="OSB903" s="49"/>
      <c r="OSC903" s="49"/>
      <c r="OSD903" s="49"/>
      <c r="OSE903" s="49"/>
      <c r="OSF903" s="49"/>
      <c r="OSG903" s="49"/>
      <c r="OSH903" s="49"/>
      <c r="OSI903" s="49"/>
      <c r="OSJ903" s="49"/>
      <c r="OSK903" s="49"/>
      <c r="OSL903" s="49"/>
      <c r="OSM903" s="49"/>
      <c r="OSN903" s="49"/>
      <c r="OSO903" s="49"/>
      <c r="OSP903" s="49"/>
      <c r="OSQ903" s="49"/>
      <c r="OSR903" s="49"/>
      <c r="OSS903" s="49"/>
      <c r="OST903" s="49"/>
      <c r="OSU903" s="49"/>
      <c r="OSV903" s="49"/>
      <c r="OSW903" s="49"/>
      <c r="OSX903" s="49"/>
      <c r="OSY903" s="49"/>
      <c r="OSZ903" s="49"/>
      <c r="OTA903" s="49"/>
      <c r="OTB903" s="49"/>
      <c r="OTC903" s="49"/>
      <c r="OTD903" s="49"/>
      <c r="OTE903" s="49"/>
      <c r="OTF903" s="49"/>
      <c r="OTG903" s="49"/>
      <c r="OTH903" s="49"/>
      <c r="OTI903" s="49"/>
      <c r="OTJ903" s="49"/>
      <c r="OTK903" s="49"/>
      <c r="OTL903" s="49"/>
      <c r="OTM903" s="49"/>
      <c r="OTN903" s="49"/>
      <c r="OTO903" s="49"/>
      <c r="OTP903" s="49"/>
      <c r="OTQ903" s="49"/>
      <c r="OTR903" s="49"/>
      <c r="OTS903" s="49"/>
      <c r="OTT903" s="49"/>
      <c r="OTU903" s="49"/>
      <c r="OTV903" s="49"/>
      <c r="OTW903" s="49"/>
      <c r="OTX903" s="49"/>
      <c r="OTY903" s="49"/>
      <c r="OTZ903" s="49"/>
      <c r="OUA903" s="49"/>
      <c r="OUB903" s="49"/>
      <c r="OUC903" s="49"/>
      <c r="OUD903" s="49"/>
      <c r="OUE903" s="49"/>
      <c r="OUF903" s="49"/>
      <c r="OUG903" s="49"/>
      <c r="OUH903" s="49"/>
      <c r="OUI903" s="49"/>
      <c r="OUJ903" s="49"/>
      <c r="OUK903" s="49"/>
      <c r="OUL903" s="49"/>
      <c r="OUM903" s="49"/>
      <c r="OUN903" s="49"/>
      <c r="OUO903" s="49"/>
      <c r="OUP903" s="49"/>
      <c r="OUQ903" s="49"/>
      <c r="OUR903" s="49"/>
      <c r="OUS903" s="49"/>
      <c r="OUT903" s="49"/>
      <c r="OUU903" s="49"/>
      <c r="OUV903" s="49"/>
      <c r="OUW903" s="49"/>
      <c r="OUX903" s="49"/>
      <c r="OUY903" s="49"/>
      <c r="OUZ903" s="49"/>
      <c r="OVA903" s="49"/>
      <c r="OVB903" s="49"/>
      <c r="OVC903" s="49"/>
      <c r="OVD903" s="49"/>
      <c r="OVE903" s="49"/>
      <c r="OVF903" s="49"/>
      <c r="OVG903" s="49"/>
      <c r="OVH903" s="49"/>
      <c r="OVI903" s="49"/>
      <c r="OVJ903" s="49"/>
      <c r="OVK903" s="49"/>
      <c r="OVL903" s="49"/>
      <c r="OVM903" s="49"/>
      <c r="OVN903" s="49"/>
      <c r="OVO903" s="49"/>
      <c r="OVP903" s="49"/>
      <c r="OVQ903" s="49"/>
      <c r="OVR903" s="49"/>
      <c r="OVS903" s="49"/>
      <c r="OVT903" s="49"/>
      <c r="OVU903" s="49"/>
      <c r="OVV903" s="49"/>
      <c r="OVW903" s="49"/>
      <c r="OVX903" s="49"/>
      <c r="OVY903" s="49"/>
      <c r="OVZ903" s="49"/>
      <c r="OWA903" s="49"/>
      <c r="OWB903" s="49"/>
      <c r="OWC903" s="49"/>
      <c r="OWD903" s="49"/>
      <c r="OWE903" s="49"/>
      <c r="OWF903" s="49"/>
      <c r="OWG903" s="49"/>
      <c r="OWH903" s="49"/>
      <c r="OWI903" s="49"/>
      <c r="OWJ903" s="49"/>
      <c r="OWK903" s="49"/>
      <c r="OWL903" s="49"/>
      <c r="OWM903" s="49"/>
      <c r="OWN903" s="49"/>
      <c r="OWO903" s="49"/>
      <c r="OWP903" s="49"/>
      <c r="OWQ903" s="49"/>
      <c r="OWR903" s="49"/>
      <c r="OWS903" s="49"/>
      <c r="OWT903" s="49"/>
      <c r="OWU903" s="49"/>
      <c r="OWV903" s="49"/>
      <c r="OWW903" s="49"/>
      <c r="OWX903" s="49"/>
      <c r="OWY903" s="49"/>
      <c r="OWZ903" s="49"/>
      <c r="OXA903" s="49"/>
      <c r="OXB903" s="49"/>
      <c r="OXC903" s="49"/>
      <c r="OXD903" s="49"/>
      <c r="OXE903" s="49"/>
      <c r="OXF903" s="49"/>
      <c r="OXG903" s="49"/>
      <c r="OXH903" s="49"/>
      <c r="OXI903" s="49"/>
      <c r="OXJ903" s="49"/>
      <c r="OXK903" s="49"/>
      <c r="OXL903" s="49"/>
      <c r="OXM903" s="49"/>
      <c r="OXN903" s="49"/>
      <c r="OXO903" s="49"/>
      <c r="OXP903" s="49"/>
      <c r="OXQ903" s="49"/>
      <c r="OXR903" s="49"/>
      <c r="OXS903" s="49"/>
      <c r="OXT903" s="49"/>
      <c r="OXU903" s="49"/>
      <c r="OXV903" s="49"/>
      <c r="OXW903" s="49"/>
      <c r="OXX903" s="49"/>
      <c r="OXY903" s="49"/>
      <c r="OXZ903" s="49"/>
      <c r="OYA903" s="49"/>
      <c r="OYB903" s="49"/>
      <c r="OYC903" s="49"/>
      <c r="OYD903" s="49"/>
      <c r="OYE903" s="49"/>
      <c r="OYF903" s="49"/>
      <c r="OYG903" s="49"/>
      <c r="OYH903" s="49"/>
      <c r="OYI903" s="49"/>
      <c r="OYJ903" s="49"/>
      <c r="OYK903" s="49"/>
      <c r="OYL903" s="49"/>
      <c r="OYM903" s="49"/>
      <c r="OYN903" s="49"/>
      <c r="OYO903" s="49"/>
      <c r="OYP903" s="49"/>
      <c r="OYQ903" s="49"/>
      <c r="OYR903" s="49"/>
      <c r="OYS903" s="49"/>
      <c r="OYT903" s="49"/>
      <c r="OYU903" s="49"/>
      <c r="OYV903" s="49"/>
      <c r="OYW903" s="49"/>
      <c r="OYX903" s="49"/>
      <c r="OYY903" s="49"/>
      <c r="OYZ903" s="49"/>
      <c r="OZA903" s="49"/>
      <c r="OZB903" s="49"/>
      <c r="OZC903" s="49"/>
      <c r="OZD903" s="49"/>
      <c r="OZE903" s="49"/>
      <c r="OZF903" s="49"/>
      <c r="OZG903" s="49"/>
      <c r="OZH903" s="49"/>
      <c r="OZI903" s="49"/>
      <c r="OZJ903" s="49"/>
      <c r="OZK903" s="49"/>
      <c r="OZL903" s="49"/>
      <c r="OZM903" s="49"/>
      <c r="OZN903" s="49"/>
      <c r="OZO903" s="49"/>
      <c r="OZP903" s="49"/>
      <c r="OZQ903" s="49"/>
      <c r="OZR903" s="49"/>
      <c r="OZS903" s="49"/>
      <c r="OZT903" s="49"/>
      <c r="OZU903" s="49"/>
      <c r="OZV903" s="49"/>
      <c r="OZW903" s="49"/>
      <c r="OZX903" s="49"/>
      <c r="OZY903" s="49"/>
      <c r="OZZ903" s="49"/>
      <c r="PAA903" s="49"/>
      <c r="PAB903" s="49"/>
      <c r="PAC903" s="49"/>
      <c r="PAD903" s="49"/>
      <c r="PAE903" s="49"/>
      <c r="PAF903" s="49"/>
      <c r="PAG903" s="49"/>
      <c r="PAH903" s="49"/>
      <c r="PAI903" s="49"/>
      <c r="PAJ903" s="49"/>
      <c r="PAK903" s="49"/>
      <c r="PAL903" s="49"/>
      <c r="PAM903" s="49"/>
      <c r="PAN903" s="49"/>
      <c r="PAO903" s="49"/>
      <c r="PAP903" s="49"/>
      <c r="PAQ903" s="49"/>
      <c r="PAR903" s="49"/>
      <c r="PAS903" s="49"/>
      <c r="PAT903" s="49"/>
      <c r="PAU903" s="49"/>
      <c r="PAV903" s="49"/>
      <c r="PAW903" s="49"/>
      <c r="PAX903" s="49"/>
      <c r="PAY903" s="49"/>
      <c r="PAZ903" s="49"/>
      <c r="PBA903" s="49"/>
      <c r="PBB903" s="49"/>
      <c r="PBC903" s="49"/>
      <c r="PBD903" s="49"/>
      <c r="PBE903" s="49"/>
      <c r="PBF903" s="49"/>
      <c r="PBG903" s="49"/>
      <c r="PBH903" s="49"/>
      <c r="PBI903" s="49"/>
      <c r="PBJ903" s="49"/>
      <c r="PBK903" s="49"/>
      <c r="PBL903" s="49"/>
      <c r="PBM903" s="49"/>
      <c r="PBN903" s="49"/>
      <c r="PBO903" s="49"/>
      <c r="PBP903" s="49"/>
      <c r="PBQ903" s="49"/>
      <c r="PBR903" s="49"/>
      <c r="PBS903" s="49"/>
      <c r="PBT903" s="49"/>
      <c r="PBU903" s="49"/>
      <c r="PBV903" s="49"/>
      <c r="PBW903" s="49"/>
      <c r="PBX903" s="49"/>
      <c r="PBY903" s="49"/>
      <c r="PBZ903" s="49"/>
      <c r="PCA903" s="49"/>
      <c r="PCB903" s="49"/>
      <c r="PCC903" s="49"/>
      <c r="PCD903" s="49"/>
      <c r="PCE903" s="49"/>
      <c r="PCF903" s="49"/>
      <c r="PCG903" s="49"/>
      <c r="PCH903" s="49"/>
      <c r="PCI903" s="49"/>
      <c r="PCJ903" s="49"/>
      <c r="PCK903" s="49"/>
      <c r="PCL903" s="49"/>
      <c r="PCM903" s="49"/>
      <c r="PCN903" s="49"/>
      <c r="PCO903" s="49"/>
      <c r="PCP903" s="49"/>
      <c r="PCQ903" s="49"/>
      <c r="PCR903" s="49"/>
      <c r="PCS903" s="49"/>
      <c r="PCT903" s="49"/>
      <c r="PCU903" s="49"/>
      <c r="PCV903" s="49"/>
      <c r="PCW903" s="49"/>
      <c r="PCX903" s="49"/>
      <c r="PCY903" s="49"/>
      <c r="PCZ903" s="49"/>
      <c r="PDA903" s="49"/>
      <c r="PDB903" s="49"/>
      <c r="PDC903" s="49"/>
      <c r="PDD903" s="49"/>
      <c r="PDE903" s="49"/>
      <c r="PDF903" s="49"/>
      <c r="PDG903" s="49"/>
      <c r="PDH903" s="49"/>
      <c r="PDI903" s="49"/>
      <c r="PDJ903" s="49"/>
      <c r="PDK903" s="49"/>
      <c r="PDL903" s="49"/>
      <c r="PDM903" s="49"/>
      <c r="PDN903" s="49"/>
      <c r="PDO903" s="49"/>
      <c r="PDP903" s="49"/>
      <c r="PDQ903" s="49"/>
      <c r="PDR903" s="49"/>
      <c r="PDS903" s="49"/>
      <c r="PDT903" s="49"/>
      <c r="PDU903" s="49"/>
      <c r="PDV903" s="49"/>
      <c r="PDW903" s="49"/>
      <c r="PDX903" s="49"/>
      <c r="PDY903" s="49"/>
      <c r="PDZ903" s="49"/>
      <c r="PEA903" s="49"/>
      <c r="PEB903" s="49"/>
      <c r="PEC903" s="49"/>
      <c r="PED903" s="49"/>
      <c r="PEE903" s="49"/>
      <c r="PEF903" s="49"/>
      <c r="PEG903" s="49"/>
      <c r="PEH903" s="49"/>
      <c r="PEI903" s="49"/>
      <c r="PEJ903" s="49"/>
      <c r="PEK903" s="49"/>
      <c r="PEL903" s="49"/>
      <c r="PEM903" s="49"/>
      <c r="PEN903" s="49"/>
      <c r="PEO903" s="49"/>
      <c r="PEP903" s="49"/>
      <c r="PEQ903" s="49"/>
      <c r="PER903" s="49"/>
      <c r="PES903" s="49"/>
      <c r="PET903" s="49"/>
      <c r="PEU903" s="49"/>
      <c r="PEV903" s="49"/>
      <c r="PEW903" s="49"/>
      <c r="PEX903" s="49"/>
      <c r="PEY903" s="49"/>
      <c r="PEZ903" s="49"/>
      <c r="PFA903" s="49"/>
      <c r="PFB903" s="49"/>
      <c r="PFC903" s="49"/>
      <c r="PFD903" s="49"/>
      <c r="PFE903" s="49"/>
      <c r="PFF903" s="49"/>
      <c r="PFG903" s="49"/>
      <c r="PFH903" s="49"/>
      <c r="PFI903" s="49"/>
      <c r="PFJ903" s="49"/>
      <c r="PFK903" s="49"/>
      <c r="PFL903" s="49"/>
      <c r="PFM903" s="49"/>
      <c r="PFN903" s="49"/>
      <c r="PFO903" s="49"/>
      <c r="PFP903" s="49"/>
      <c r="PFQ903" s="49"/>
      <c r="PFR903" s="49"/>
      <c r="PFS903" s="49"/>
      <c r="PFT903" s="49"/>
      <c r="PFU903" s="49"/>
      <c r="PFV903" s="49"/>
      <c r="PFW903" s="49"/>
      <c r="PFX903" s="49"/>
      <c r="PFY903" s="49"/>
      <c r="PFZ903" s="49"/>
      <c r="PGA903" s="49"/>
      <c r="PGB903" s="49"/>
      <c r="PGC903" s="49"/>
      <c r="PGD903" s="49"/>
      <c r="PGE903" s="49"/>
      <c r="PGF903" s="49"/>
      <c r="PGG903" s="49"/>
      <c r="PGH903" s="49"/>
      <c r="PGI903" s="49"/>
      <c r="PGJ903" s="49"/>
      <c r="PGK903" s="49"/>
      <c r="PGL903" s="49"/>
      <c r="PGM903" s="49"/>
      <c r="PGN903" s="49"/>
      <c r="PGO903" s="49"/>
      <c r="PGP903" s="49"/>
      <c r="PGQ903" s="49"/>
      <c r="PGR903" s="49"/>
      <c r="PGS903" s="49"/>
      <c r="PGT903" s="49"/>
      <c r="PGU903" s="49"/>
      <c r="PGV903" s="49"/>
      <c r="PGW903" s="49"/>
      <c r="PGX903" s="49"/>
      <c r="PGY903" s="49"/>
      <c r="PGZ903" s="49"/>
      <c r="PHA903" s="49"/>
      <c r="PHB903" s="49"/>
      <c r="PHC903" s="49"/>
      <c r="PHD903" s="49"/>
      <c r="PHE903" s="49"/>
      <c r="PHF903" s="49"/>
      <c r="PHG903" s="49"/>
      <c r="PHH903" s="49"/>
      <c r="PHI903" s="49"/>
      <c r="PHJ903" s="49"/>
      <c r="PHK903" s="49"/>
      <c r="PHL903" s="49"/>
      <c r="PHM903" s="49"/>
      <c r="PHN903" s="49"/>
      <c r="PHO903" s="49"/>
      <c r="PHP903" s="49"/>
      <c r="PHQ903" s="49"/>
      <c r="PHR903" s="49"/>
      <c r="PHS903" s="49"/>
      <c r="PHT903" s="49"/>
      <c r="PHU903" s="49"/>
      <c r="PHV903" s="49"/>
      <c r="PHW903" s="49"/>
      <c r="PHX903" s="49"/>
      <c r="PHY903" s="49"/>
      <c r="PHZ903" s="49"/>
      <c r="PIA903" s="49"/>
      <c r="PIB903" s="49"/>
      <c r="PIC903" s="49"/>
      <c r="PID903" s="49"/>
      <c r="PIE903" s="49"/>
      <c r="PIF903" s="49"/>
      <c r="PIG903" s="49"/>
      <c r="PIH903" s="49"/>
      <c r="PII903" s="49"/>
      <c r="PIJ903" s="49"/>
      <c r="PIK903" s="49"/>
      <c r="PIL903" s="49"/>
      <c r="PIM903" s="49"/>
      <c r="PIN903" s="49"/>
      <c r="PIO903" s="49"/>
      <c r="PIP903" s="49"/>
      <c r="PIQ903" s="49"/>
      <c r="PIR903" s="49"/>
      <c r="PIS903" s="49"/>
      <c r="PIT903" s="49"/>
      <c r="PIU903" s="49"/>
      <c r="PIV903" s="49"/>
      <c r="PIW903" s="49"/>
      <c r="PIX903" s="49"/>
      <c r="PIY903" s="49"/>
      <c r="PIZ903" s="49"/>
      <c r="PJA903" s="49"/>
      <c r="PJB903" s="49"/>
      <c r="PJC903" s="49"/>
      <c r="PJD903" s="49"/>
      <c r="PJE903" s="49"/>
      <c r="PJF903" s="49"/>
      <c r="PJG903" s="49"/>
      <c r="PJH903" s="49"/>
      <c r="PJI903" s="49"/>
      <c r="PJJ903" s="49"/>
      <c r="PJK903" s="49"/>
      <c r="PJL903" s="49"/>
      <c r="PJM903" s="49"/>
      <c r="PJN903" s="49"/>
      <c r="PJO903" s="49"/>
      <c r="PJP903" s="49"/>
      <c r="PJQ903" s="49"/>
      <c r="PJR903" s="49"/>
      <c r="PJS903" s="49"/>
      <c r="PJT903" s="49"/>
      <c r="PJU903" s="49"/>
      <c r="PJV903" s="49"/>
      <c r="PJW903" s="49"/>
      <c r="PJX903" s="49"/>
      <c r="PJY903" s="49"/>
      <c r="PJZ903" s="49"/>
      <c r="PKA903" s="49"/>
      <c r="PKB903" s="49"/>
      <c r="PKC903" s="49"/>
      <c r="PKD903" s="49"/>
      <c r="PKE903" s="49"/>
      <c r="PKF903" s="49"/>
      <c r="PKG903" s="49"/>
      <c r="PKH903" s="49"/>
      <c r="PKI903" s="49"/>
      <c r="PKJ903" s="49"/>
      <c r="PKK903" s="49"/>
      <c r="PKL903" s="49"/>
      <c r="PKM903" s="49"/>
      <c r="PKN903" s="49"/>
      <c r="PKO903" s="49"/>
      <c r="PKP903" s="49"/>
      <c r="PKQ903" s="49"/>
      <c r="PKR903" s="49"/>
      <c r="PKS903" s="49"/>
      <c r="PKT903" s="49"/>
      <c r="PKU903" s="49"/>
      <c r="PKV903" s="49"/>
      <c r="PKW903" s="49"/>
      <c r="PKX903" s="49"/>
      <c r="PKY903" s="49"/>
      <c r="PKZ903" s="49"/>
      <c r="PLA903" s="49"/>
      <c r="PLB903" s="49"/>
      <c r="PLC903" s="49"/>
      <c r="PLD903" s="49"/>
      <c r="PLE903" s="49"/>
      <c r="PLF903" s="49"/>
      <c r="PLG903" s="49"/>
      <c r="PLH903" s="49"/>
      <c r="PLI903" s="49"/>
      <c r="PLJ903" s="49"/>
      <c r="PLK903" s="49"/>
      <c r="PLL903" s="49"/>
      <c r="PLM903" s="49"/>
      <c r="PLN903" s="49"/>
      <c r="PLO903" s="49"/>
      <c r="PLP903" s="49"/>
      <c r="PLQ903" s="49"/>
      <c r="PLR903" s="49"/>
      <c r="PLS903" s="49"/>
      <c r="PLT903" s="49"/>
      <c r="PLU903" s="49"/>
      <c r="PLV903" s="49"/>
      <c r="PLW903" s="49"/>
      <c r="PLX903" s="49"/>
      <c r="PLY903" s="49"/>
      <c r="PLZ903" s="49"/>
      <c r="PMA903" s="49"/>
      <c r="PMB903" s="49"/>
      <c r="PMC903" s="49"/>
      <c r="PMD903" s="49"/>
      <c r="PME903" s="49"/>
      <c r="PMF903" s="49"/>
      <c r="PMG903" s="49"/>
      <c r="PMH903" s="49"/>
      <c r="PMI903" s="49"/>
      <c r="PMJ903" s="49"/>
      <c r="PMK903" s="49"/>
      <c r="PML903" s="49"/>
      <c r="PMM903" s="49"/>
      <c r="PMN903" s="49"/>
      <c r="PMO903" s="49"/>
      <c r="PMP903" s="49"/>
      <c r="PMQ903" s="49"/>
      <c r="PMR903" s="49"/>
      <c r="PMS903" s="49"/>
      <c r="PMT903" s="49"/>
      <c r="PMU903" s="49"/>
      <c r="PMV903" s="49"/>
      <c r="PMW903" s="49"/>
      <c r="PMX903" s="49"/>
      <c r="PMY903" s="49"/>
      <c r="PMZ903" s="49"/>
      <c r="PNA903" s="49"/>
      <c r="PNB903" s="49"/>
      <c r="PNC903" s="49"/>
      <c r="PND903" s="49"/>
      <c r="PNE903" s="49"/>
      <c r="PNF903" s="49"/>
      <c r="PNG903" s="49"/>
      <c r="PNH903" s="49"/>
      <c r="PNI903" s="49"/>
      <c r="PNJ903" s="49"/>
      <c r="PNK903" s="49"/>
      <c r="PNL903" s="49"/>
      <c r="PNM903" s="49"/>
      <c r="PNN903" s="49"/>
      <c r="PNO903" s="49"/>
      <c r="PNP903" s="49"/>
      <c r="PNQ903" s="49"/>
      <c r="PNR903" s="49"/>
      <c r="PNS903" s="49"/>
      <c r="PNT903" s="49"/>
      <c r="PNU903" s="49"/>
      <c r="PNV903" s="49"/>
      <c r="PNW903" s="49"/>
      <c r="PNX903" s="49"/>
      <c r="PNY903" s="49"/>
      <c r="PNZ903" s="49"/>
      <c r="POA903" s="49"/>
      <c r="POB903" s="49"/>
      <c r="POC903" s="49"/>
      <c r="POD903" s="49"/>
      <c r="POE903" s="49"/>
      <c r="POF903" s="49"/>
      <c r="POG903" s="49"/>
      <c r="POH903" s="49"/>
      <c r="POI903" s="49"/>
      <c r="POJ903" s="49"/>
      <c r="POK903" s="49"/>
      <c r="POL903" s="49"/>
      <c r="POM903" s="49"/>
      <c r="PON903" s="49"/>
      <c r="POO903" s="49"/>
      <c r="POP903" s="49"/>
      <c r="POQ903" s="49"/>
      <c r="POR903" s="49"/>
      <c r="POS903" s="49"/>
      <c r="POT903" s="49"/>
      <c r="POU903" s="49"/>
      <c r="POV903" s="49"/>
      <c r="POW903" s="49"/>
      <c r="POX903" s="49"/>
      <c r="POY903" s="49"/>
      <c r="POZ903" s="49"/>
      <c r="PPA903" s="49"/>
      <c r="PPB903" s="49"/>
      <c r="PPC903" s="49"/>
      <c r="PPD903" s="49"/>
      <c r="PPE903" s="49"/>
      <c r="PPF903" s="49"/>
      <c r="PPG903" s="49"/>
      <c r="PPH903" s="49"/>
      <c r="PPI903" s="49"/>
      <c r="PPJ903" s="49"/>
      <c r="PPK903" s="49"/>
      <c r="PPL903" s="49"/>
      <c r="PPM903" s="49"/>
      <c r="PPN903" s="49"/>
      <c r="PPO903" s="49"/>
      <c r="PPP903" s="49"/>
      <c r="PPQ903" s="49"/>
      <c r="PPR903" s="49"/>
      <c r="PPS903" s="49"/>
      <c r="PPT903" s="49"/>
      <c r="PPU903" s="49"/>
      <c r="PPV903" s="49"/>
      <c r="PPW903" s="49"/>
      <c r="PPX903" s="49"/>
      <c r="PPY903" s="49"/>
      <c r="PPZ903" s="49"/>
      <c r="PQA903" s="49"/>
      <c r="PQB903" s="49"/>
      <c r="PQC903" s="49"/>
      <c r="PQD903" s="49"/>
      <c r="PQE903" s="49"/>
      <c r="PQF903" s="49"/>
      <c r="PQG903" s="49"/>
      <c r="PQH903" s="49"/>
      <c r="PQI903" s="49"/>
      <c r="PQJ903" s="49"/>
      <c r="PQK903" s="49"/>
      <c r="PQL903" s="49"/>
      <c r="PQM903" s="49"/>
      <c r="PQN903" s="49"/>
      <c r="PQO903" s="49"/>
      <c r="PQP903" s="49"/>
      <c r="PQQ903" s="49"/>
      <c r="PQR903" s="49"/>
      <c r="PQS903" s="49"/>
      <c r="PQT903" s="49"/>
      <c r="PQU903" s="49"/>
      <c r="PQV903" s="49"/>
      <c r="PQW903" s="49"/>
      <c r="PQX903" s="49"/>
      <c r="PQY903" s="49"/>
      <c r="PQZ903" s="49"/>
      <c r="PRA903" s="49"/>
      <c r="PRB903" s="49"/>
      <c r="PRC903" s="49"/>
      <c r="PRD903" s="49"/>
      <c r="PRE903" s="49"/>
      <c r="PRF903" s="49"/>
      <c r="PRG903" s="49"/>
      <c r="PRH903" s="49"/>
      <c r="PRI903" s="49"/>
      <c r="PRJ903" s="49"/>
      <c r="PRK903" s="49"/>
      <c r="PRL903" s="49"/>
      <c r="PRM903" s="49"/>
      <c r="PRN903" s="49"/>
      <c r="PRO903" s="49"/>
      <c r="PRP903" s="49"/>
      <c r="PRQ903" s="49"/>
      <c r="PRR903" s="49"/>
      <c r="PRS903" s="49"/>
      <c r="PRT903" s="49"/>
      <c r="PRU903" s="49"/>
      <c r="PRV903" s="49"/>
      <c r="PRW903" s="49"/>
      <c r="PRX903" s="49"/>
      <c r="PRY903" s="49"/>
      <c r="PRZ903" s="49"/>
      <c r="PSA903" s="49"/>
      <c r="PSB903" s="49"/>
      <c r="PSC903" s="49"/>
      <c r="PSD903" s="49"/>
      <c r="PSE903" s="49"/>
      <c r="PSF903" s="49"/>
      <c r="PSG903" s="49"/>
      <c r="PSH903" s="49"/>
      <c r="PSI903" s="49"/>
      <c r="PSJ903" s="49"/>
      <c r="PSK903" s="49"/>
      <c r="PSL903" s="49"/>
      <c r="PSM903" s="49"/>
      <c r="PSN903" s="49"/>
      <c r="PSO903" s="49"/>
      <c r="PSP903" s="49"/>
      <c r="PSQ903" s="49"/>
      <c r="PSR903" s="49"/>
      <c r="PSS903" s="49"/>
      <c r="PST903" s="49"/>
      <c r="PSU903" s="49"/>
      <c r="PSV903" s="49"/>
      <c r="PSW903" s="49"/>
      <c r="PSX903" s="49"/>
      <c r="PSY903" s="49"/>
      <c r="PSZ903" s="49"/>
      <c r="PTA903" s="49"/>
      <c r="PTB903" s="49"/>
      <c r="PTC903" s="49"/>
      <c r="PTD903" s="49"/>
      <c r="PTE903" s="49"/>
      <c r="PTF903" s="49"/>
      <c r="PTG903" s="49"/>
      <c r="PTH903" s="49"/>
      <c r="PTI903" s="49"/>
      <c r="PTJ903" s="49"/>
      <c r="PTK903" s="49"/>
      <c r="PTL903" s="49"/>
      <c r="PTM903" s="49"/>
      <c r="PTN903" s="49"/>
      <c r="PTO903" s="49"/>
      <c r="PTP903" s="49"/>
      <c r="PTQ903" s="49"/>
      <c r="PTR903" s="49"/>
      <c r="PTS903" s="49"/>
      <c r="PTT903" s="49"/>
      <c r="PTU903" s="49"/>
      <c r="PTV903" s="49"/>
      <c r="PTW903" s="49"/>
      <c r="PTX903" s="49"/>
      <c r="PTY903" s="49"/>
      <c r="PTZ903" s="49"/>
      <c r="PUA903" s="49"/>
      <c r="PUB903" s="49"/>
      <c r="PUC903" s="49"/>
      <c r="PUD903" s="49"/>
      <c r="PUE903" s="49"/>
      <c r="PUF903" s="49"/>
      <c r="PUG903" s="49"/>
      <c r="PUH903" s="49"/>
      <c r="PUI903" s="49"/>
      <c r="PUJ903" s="49"/>
      <c r="PUK903" s="49"/>
      <c r="PUL903" s="49"/>
      <c r="PUM903" s="49"/>
      <c r="PUN903" s="49"/>
      <c r="PUO903" s="49"/>
      <c r="PUP903" s="49"/>
      <c r="PUQ903" s="49"/>
      <c r="PUR903" s="49"/>
      <c r="PUS903" s="49"/>
      <c r="PUT903" s="49"/>
      <c r="PUU903" s="49"/>
      <c r="PUV903" s="49"/>
      <c r="PUW903" s="49"/>
      <c r="PUX903" s="49"/>
      <c r="PUY903" s="49"/>
      <c r="PUZ903" s="49"/>
      <c r="PVA903" s="49"/>
      <c r="PVB903" s="49"/>
      <c r="PVC903" s="49"/>
      <c r="PVD903" s="49"/>
      <c r="PVE903" s="49"/>
      <c r="PVF903" s="49"/>
      <c r="PVG903" s="49"/>
      <c r="PVH903" s="49"/>
      <c r="PVI903" s="49"/>
      <c r="PVJ903" s="49"/>
      <c r="PVK903" s="49"/>
      <c r="PVL903" s="49"/>
      <c r="PVM903" s="49"/>
      <c r="PVN903" s="49"/>
      <c r="PVO903" s="49"/>
      <c r="PVP903" s="49"/>
      <c r="PVQ903" s="49"/>
      <c r="PVR903" s="49"/>
      <c r="PVS903" s="49"/>
      <c r="PVT903" s="49"/>
      <c r="PVU903" s="49"/>
      <c r="PVV903" s="49"/>
      <c r="PVW903" s="49"/>
      <c r="PVX903" s="49"/>
      <c r="PVY903" s="49"/>
      <c r="PVZ903" s="49"/>
      <c r="PWA903" s="49"/>
      <c r="PWB903" s="49"/>
      <c r="PWC903" s="49"/>
      <c r="PWD903" s="49"/>
      <c r="PWE903" s="49"/>
      <c r="PWF903" s="49"/>
      <c r="PWG903" s="49"/>
      <c r="PWH903" s="49"/>
      <c r="PWI903" s="49"/>
      <c r="PWJ903" s="49"/>
      <c r="PWK903" s="49"/>
      <c r="PWL903" s="49"/>
      <c r="PWM903" s="49"/>
      <c r="PWN903" s="49"/>
      <c r="PWO903" s="49"/>
      <c r="PWP903" s="49"/>
      <c r="PWQ903" s="49"/>
      <c r="PWR903" s="49"/>
      <c r="PWS903" s="49"/>
      <c r="PWT903" s="49"/>
      <c r="PWU903" s="49"/>
      <c r="PWV903" s="49"/>
      <c r="PWW903" s="49"/>
      <c r="PWX903" s="49"/>
      <c r="PWY903" s="49"/>
      <c r="PWZ903" s="49"/>
      <c r="PXA903" s="49"/>
      <c r="PXB903" s="49"/>
      <c r="PXC903" s="49"/>
      <c r="PXD903" s="49"/>
      <c r="PXE903" s="49"/>
      <c r="PXF903" s="49"/>
      <c r="PXG903" s="49"/>
      <c r="PXH903" s="49"/>
      <c r="PXI903" s="49"/>
      <c r="PXJ903" s="49"/>
      <c r="PXK903" s="49"/>
      <c r="PXL903" s="49"/>
      <c r="PXM903" s="49"/>
      <c r="PXN903" s="49"/>
      <c r="PXO903" s="49"/>
      <c r="PXP903" s="49"/>
      <c r="PXQ903" s="49"/>
      <c r="PXR903" s="49"/>
      <c r="PXS903" s="49"/>
      <c r="PXT903" s="49"/>
      <c r="PXU903" s="49"/>
      <c r="PXV903" s="49"/>
      <c r="PXW903" s="49"/>
      <c r="PXX903" s="49"/>
      <c r="PXY903" s="49"/>
      <c r="PXZ903" s="49"/>
      <c r="PYA903" s="49"/>
      <c r="PYB903" s="49"/>
      <c r="PYC903" s="49"/>
      <c r="PYD903" s="49"/>
      <c r="PYE903" s="49"/>
      <c r="PYF903" s="49"/>
      <c r="PYG903" s="49"/>
      <c r="PYH903" s="49"/>
      <c r="PYI903" s="49"/>
      <c r="PYJ903" s="49"/>
      <c r="PYK903" s="49"/>
      <c r="PYL903" s="49"/>
      <c r="PYM903" s="49"/>
      <c r="PYN903" s="49"/>
      <c r="PYO903" s="49"/>
      <c r="PYP903" s="49"/>
      <c r="PYQ903" s="49"/>
      <c r="PYR903" s="49"/>
      <c r="PYS903" s="49"/>
      <c r="PYT903" s="49"/>
      <c r="PYU903" s="49"/>
      <c r="PYV903" s="49"/>
      <c r="PYW903" s="49"/>
      <c r="PYX903" s="49"/>
      <c r="PYY903" s="49"/>
      <c r="PYZ903" s="49"/>
      <c r="PZA903" s="49"/>
      <c r="PZB903" s="49"/>
      <c r="PZC903" s="49"/>
      <c r="PZD903" s="49"/>
      <c r="PZE903" s="49"/>
      <c r="PZF903" s="49"/>
      <c r="PZG903" s="49"/>
      <c r="PZH903" s="49"/>
      <c r="PZI903" s="49"/>
      <c r="PZJ903" s="49"/>
      <c r="PZK903" s="49"/>
      <c r="PZL903" s="49"/>
      <c r="PZM903" s="49"/>
      <c r="PZN903" s="49"/>
      <c r="PZO903" s="49"/>
      <c r="PZP903" s="49"/>
      <c r="PZQ903" s="49"/>
      <c r="PZR903" s="49"/>
      <c r="PZS903" s="49"/>
      <c r="PZT903" s="49"/>
      <c r="PZU903" s="49"/>
      <c r="PZV903" s="49"/>
      <c r="PZW903" s="49"/>
      <c r="PZX903" s="49"/>
      <c r="PZY903" s="49"/>
      <c r="PZZ903" s="49"/>
      <c r="QAA903" s="49"/>
      <c r="QAB903" s="49"/>
      <c r="QAC903" s="49"/>
      <c r="QAD903" s="49"/>
      <c r="QAE903" s="49"/>
      <c r="QAF903" s="49"/>
      <c r="QAG903" s="49"/>
      <c r="QAH903" s="49"/>
      <c r="QAI903" s="49"/>
      <c r="QAJ903" s="49"/>
      <c r="QAK903" s="49"/>
      <c r="QAL903" s="49"/>
      <c r="QAM903" s="49"/>
      <c r="QAN903" s="49"/>
      <c r="QAO903" s="49"/>
      <c r="QAP903" s="49"/>
      <c r="QAQ903" s="49"/>
      <c r="QAR903" s="49"/>
      <c r="QAS903" s="49"/>
      <c r="QAT903" s="49"/>
      <c r="QAU903" s="49"/>
      <c r="QAV903" s="49"/>
      <c r="QAW903" s="49"/>
      <c r="QAX903" s="49"/>
      <c r="QAY903" s="49"/>
      <c r="QAZ903" s="49"/>
      <c r="QBA903" s="49"/>
      <c r="QBB903" s="49"/>
      <c r="QBC903" s="49"/>
      <c r="QBD903" s="49"/>
      <c r="QBE903" s="49"/>
      <c r="QBF903" s="49"/>
      <c r="QBG903" s="49"/>
      <c r="QBH903" s="49"/>
      <c r="QBI903" s="49"/>
      <c r="QBJ903" s="49"/>
      <c r="QBK903" s="49"/>
      <c r="QBL903" s="49"/>
      <c r="QBM903" s="49"/>
      <c r="QBN903" s="49"/>
      <c r="QBO903" s="49"/>
      <c r="QBP903" s="49"/>
      <c r="QBQ903" s="49"/>
      <c r="QBR903" s="49"/>
      <c r="QBS903" s="49"/>
      <c r="QBT903" s="49"/>
      <c r="QBU903" s="49"/>
      <c r="QBV903" s="49"/>
      <c r="QBW903" s="49"/>
      <c r="QBX903" s="49"/>
      <c r="QBY903" s="49"/>
      <c r="QBZ903" s="49"/>
      <c r="QCA903" s="49"/>
      <c r="QCB903" s="49"/>
      <c r="QCC903" s="49"/>
      <c r="QCD903" s="49"/>
      <c r="QCE903" s="49"/>
      <c r="QCF903" s="49"/>
      <c r="QCG903" s="49"/>
      <c r="QCH903" s="49"/>
      <c r="QCI903" s="49"/>
      <c r="QCJ903" s="49"/>
      <c r="QCK903" s="49"/>
      <c r="QCL903" s="49"/>
      <c r="QCM903" s="49"/>
      <c r="QCN903" s="49"/>
      <c r="QCO903" s="49"/>
      <c r="QCP903" s="49"/>
      <c r="QCQ903" s="49"/>
      <c r="QCR903" s="49"/>
      <c r="QCS903" s="49"/>
      <c r="QCT903" s="49"/>
      <c r="QCU903" s="49"/>
      <c r="QCV903" s="49"/>
      <c r="QCW903" s="49"/>
      <c r="QCX903" s="49"/>
      <c r="QCY903" s="49"/>
      <c r="QCZ903" s="49"/>
      <c r="QDA903" s="49"/>
      <c r="QDB903" s="49"/>
      <c r="QDC903" s="49"/>
      <c r="QDD903" s="49"/>
      <c r="QDE903" s="49"/>
      <c r="QDF903" s="49"/>
      <c r="QDG903" s="49"/>
      <c r="QDH903" s="49"/>
      <c r="QDI903" s="49"/>
      <c r="QDJ903" s="49"/>
      <c r="QDK903" s="49"/>
      <c r="QDL903" s="49"/>
      <c r="QDM903" s="49"/>
      <c r="QDN903" s="49"/>
      <c r="QDO903" s="49"/>
      <c r="QDP903" s="49"/>
      <c r="QDQ903" s="49"/>
      <c r="QDR903" s="49"/>
      <c r="QDS903" s="49"/>
      <c r="QDT903" s="49"/>
      <c r="QDU903" s="49"/>
      <c r="QDV903" s="49"/>
      <c r="QDW903" s="49"/>
      <c r="QDX903" s="49"/>
      <c r="QDY903" s="49"/>
      <c r="QDZ903" s="49"/>
      <c r="QEA903" s="49"/>
      <c r="QEB903" s="49"/>
      <c r="QEC903" s="49"/>
      <c r="QED903" s="49"/>
      <c r="QEE903" s="49"/>
      <c r="QEF903" s="49"/>
      <c r="QEG903" s="49"/>
      <c r="QEH903" s="49"/>
      <c r="QEI903" s="49"/>
      <c r="QEJ903" s="49"/>
      <c r="QEK903" s="49"/>
      <c r="QEL903" s="49"/>
      <c r="QEM903" s="49"/>
      <c r="QEN903" s="49"/>
      <c r="QEO903" s="49"/>
      <c r="QEP903" s="49"/>
      <c r="QEQ903" s="49"/>
      <c r="QER903" s="49"/>
      <c r="QES903" s="49"/>
      <c r="QET903" s="49"/>
      <c r="QEU903" s="49"/>
      <c r="QEV903" s="49"/>
      <c r="QEW903" s="49"/>
      <c r="QEX903" s="49"/>
      <c r="QEY903" s="49"/>
      <c r="QEZ903" s="49"/>
      <c r="QFA903" s="49"/>
      <c r="QFB903" s="49"/>
      <c r="QFC903" s="49"/>
      <c r="QFD903" s="49"/>
      <c r="QFE903" s="49"/>
      <c r="QFF903" s="49"/>
      <c r="QFG903" s="49"/>
      <c r="QFH903" s="49"/>
      <c r="QFI903" s="49"/>
      <c r="QFJ903" s="49"/>
      <c r="QFK903" s="49"/>
      <c r="QFL903" s="49"/>
      <c r="QFM903" s="49"/>
      <c r="QFN903" s="49"/>
      <c r="QFO903" s="49"/>
      <c r="QFP903" s="49"/>
      <c r="QFQ903" s="49"/>
      <c r="QFR903" s="49"/>
      <c r="QFS903" s="49"/>
      <c r="QFT903" s="49"/>
      <c r="QFU903" s="49"/>
      <c r="QFV903" s="49"/>
      <c r="QFW903" s="49"/>
      <c r="QFX903" s="49"/>
      <c r="QFY903" s="49"/>
      <c r="QFZ903" s="49"/>
      <c r="QGA903" s="49"/>
      <c r="QGB903" s="49"/>
      <c r="QGC903" s="49"/>
      <c r="QGD903" s="49"/>
      <c r="QGE903" s="49"/>
      <c r="QGF903" s="49"/>
      <c r="QGG903" s="49"/>
      <c r="QGH903" s="49"/>
      <c r="QGI903" s="49"/>
      <c r="QGJ903" s="49"/>
      <c r="QGK903" s="49"/>
      <c r="QGL903" s="49"/>
      <c r="QGM903" s="49"/>
      <c r="QGN903" s="49"/>
      <c r="QGO903" s="49"/>
      <c r="QGP903" s="49"/>
      <c r="QGQ903" s="49"/>
      <c r="QGR903" s="49"/>
      <c r="QGS903" s="49"/>
      <c r="QGT903" s="49"/>
      <c r="QGU903" s="49"/>
      <c r="QGV903" s="49"/>
      <c r="QGW903" s="49"/>
      <c r="QGX903" s="49"/>
      <c r="QGY903" s="49"/>
      <c r="QGZ903" s="49"/>
      <c r="QHA903" s="49"/>
      <c r="QHB903" s="49"/>
      <c r="QHC903" s="49"/>
      <c r="QHD903" s="49"/>
      <c r="QHE903" s="49"/>
      <c r="QHF903" s="49"/>
      <c r="QHG903" s="49"/>
      <c r="QHH903" s="49"/>
      <c r="QHI903" s="49"/>
      <c r="QHJ903" s="49"/>
      <c r="QHK903" s="49"/>
      <c r="QHL903" s="49"/>
      <c r="QHM903" s="49"/>
      <c r="QHN903" s="49"/>
      <c r="QHO903" s="49"/>
      <c r="QHP903" s="49"/>
      <c r="QHQ903" s="49"/>
      <c r="QHR903" s="49"/>
      <c r="QHS903" s="49"/>
      <c r="QHT903" s="49"/>
      <c r="QHU903" s="49"/>
      <c r="QHV903" s="49"/>
      <c r="QHW903" s="49"/>
      <c r="QHX903" s="49"/>
      <c r="QHY903" s="49"/>
      <c r="QHZ903" s="49"/>
      <c r="QIA903" s="49"/>
      <c r="QIB903" s="49"/>
      <c r="QIC903" s="49"/>
      <c r="QID903" s="49"/>
      <c r="QIE903" s="49"/>
      <c r="QIF903" s="49"/>
      <c r="QIG903" s="49"/>
      <c r="QIH903" s="49"/>
      <c r="QII903" s="49"/>
      <c r="QIJ903" s="49"/>
      <c r="QIK903" s="49"/>
      <c r="QIL903" s="49"/>
      <c r="QIM903" s="49"/>
      <c r="QIN903" s="49"/>
      <c r="QIO903" s="49"/>
      <c r="QIP903" s="49"/>
      <c r="QIQ903" s="49"/>
      <c r="QIR903" s="49"/>
      <c r="QIS903" s="49"/>
      <c r="QIT903" s="49"/>
      <c r="QIU903" s="49"/>
      <c r="QIV903" s="49"/>
      <c r="QIW903" s="49"/>
      <c r="QIX903" s="49"/>
      <c r="QIY903" s="49"/>
      <c r="QIZ903" s="49"/>
      <c r="QJA903" s="49"/>
      <c r="QJB903" s="49"/>
      <c r="QJC903" s="49"/>
      <c r="QJD903" s="49"/>
      <c r="QJE903" s="49"/>
      <c r="QJF903" s="49"/>
      <c r="QJG903" s="49"/>
      <c r="QJH903" s="49"/>
      <c r="QJI903" s="49"/>
      <c r="QJJ903" s="49"/>
      <c r="QJK903" s="49"/>
      <c r="QJL903" s="49"/>
      <c r="QJM903" s="49"/>
      <c r="QJN903" s="49"/>
      <c r="QJO903" s="49"/>
      <c r="QJP903" s="49"/>
      <c r="QJQ903" s="49"/>
      <c r="QJR903" s="49"/>
      <c r="QJS903" s="49"/>
      <c r="QJT903" s="49"/>
      <c r="QJU903" s="49"/>
      <c r="QJV903" s="49"/>
      <c r="QJW903" s="49"/>
      <c r="QJX903" s="49"/>
      <c r="QJY903" s="49"/>
      <c r="QJZ903" s="49"/>
      <c r="QKA903" s="49"/>
      <c r="QKB903" s="49"/>
      <c r="QKC903" s="49"/>
      <c r="QKD903" s="49"/>
      <c r="QKE903" s="49"/>
      <c r="QKF903" s="49"/>
      <c r="QKG903" s="49"/>
      <c r="QKH903" s="49"/>
      <c r="QKI903" s="49"/>
      <c r="QKJ903" s="49"/>
      <c r="QKK903" s="49"/>
      <c r="QKL903" s="49"/>
      <c r="QKM903" s="49"/>
      <c r="QKN903" s="49"/>
      <c r="QKO903" s="49"/>
      <c r="QKP903" s="49"/>
      <c r="QKQ903" s="49"/>
      <c r="QKR903" s="49"/>
      <c r="QKS903" s="49"/>
      <c r="QKT903" s="49"/>
      <c r="QKU903" s="49"/>
      <c r="QKV903" s="49"/>
      <c r="QKW903" s="49"/>
      <c r="QKX903" s="49"/>
      <c r="QKY903" s="49"/>
      <c r="QKZ903" s="49"/>
      <c r="QLA903" s="49"/>
      <c r="QLB903" s="49"/>
      <c r="QLC903" s="49"/>
      <c r="QLD903" s="49"/>
      <c r="QLE903" s="49"/>
      <c r="QLF903" s="49"/>
      <c r="QLG903" s="49"/>
      <c r="QLH903" s="49"/>
      <c r="QLI903" s="49"/>
      <c r="QLJ903" s="49"/>
      <c r="QLK903" s="49"/>
      <c r="QLL903" s="49"/>
      <c r="QLM903" s="49"/>
      <c r="QLN903" s="49"/>
      <c r="QLO903" s="49"/>
      <c r="QLP903" s="49"/>
      <c r="QLQ903" s="49"/>
      <c r="QLR903" s="49"/>
      <c r="QLS903" s="49"/>
      <c r="QLT903" s="49"/>
      <c r="QLU903" s="49"/>
      <c r="QLV903" s="49"/>
      <c r="QLW903" s="49"/>
      <c r="QLX903" s="49"/>
      <c r="QLY903" s="49"/>
      <c r="QLZ903" s="49"/>
      <c r="QMA903" s="49"/>
      <c r="QMB903" s="49"/>
      <c r="QMC903" s="49"/>
      <c r="QMD903" s="49"/>
      <c r="QME903" s="49"/>
      <c r="QMF903" s="49"/>
      <c r="QMG903" s="49"/>
      <c r="QMH903" s="49"/>
      <c r="QMI903" s="49"/>
      <c r="QMJ903" s="49"/>
      <c r="QMK903" s="49"/>
      <c r="QML903" s="49"/>
      <c r="QMM903" s="49"/>
      <c r="QMN903" s="49"/>
      <c r="QMO903" s="49"/>
      <c r="QMP903" s="49"/>
      <c r="QMQ903" s="49"/>
      <c r="QMR903" s="49"/>
      <c r="QMS903" s="49"/>
      <c r="QMT903" s="49"/>
      <c r="QMU903" s="49"/>
      <c r="QMV903" s="49"/>
      <c r="QMW903" s="49"/>
      <c r="QMX903" s="49"/>
      <c r="QMY903" s="49"/>
      <c r="QMZ903" s="49"/>
      <c r="QNA903" s="49"/>
      <c r="QNB903" s="49"/>
      <c r="QNC903" s="49"/>
      <c r="QND903" s="49"/>
      <c r="QNE903" s="49"/>
      <c r="QNF903" s="49"/>
      <c r="QNG903" s="49"/>
      <c r="QNH903" s="49"/>
      <c r="QNI903" s="49"/>
      <c r="QNJ903" s="49"/>
      <c r="QNK903" s="49"/>
      <c r="QNL903" s="49"/>
      <c r="QNM903" s="49"/>
      <c r="QNN903" s="49"/>
      <c r="QNO903" s="49"/>
      <c r="QNP903" s="49"/>
      <c r="QNQ903" s="49"/>
      <c r="QNR903" s="49"/>
      <c r="QNS903" s="49"/>
      <c r="QNT903" s="49"/>
      <c r="QNU903" s="49"/>
      <c r="QNV903" s="49"/>
      <c r="QNW903" s="49"/>
      <c r="QNX903" s="49"/>
      <c r="QNY903" s="49"/>
      <c r="QNZ903" s="49"/>
      <c r="QOA903" s="49"/>
      <c r="QOB903" s="49"/>
      <c r="QOC903" s="49"/>
      <c r="QOD903" s="49"/>
      <c r="QOE903" s="49"/>
      <c r="QOF903" s="49"/>
      <c r="QOG903" s="49"/>
      <c r="QOH903" s="49"/>
      <c r="QOI903" s="49"/>
      <c r="QOJ903" s="49"/>
      <c r="QOK903" s="49"/>
      <c r="QOL903" s="49"/>
      <c r="QOM903" s="49"/>
      <c r="QON903" s="49"/>
      <c r="QOO903" s="49"/>
      <c r="QOP903" s="49"/>
      <c r="QOQ903" s="49"/>
      <c r="QOR903" s="49"/>
      <c r="QOS903" s="49"/>
      <c r="QOT903" s="49"/>
      <c r="QOU903" s="49"/>
      <c r="QOV903" s="49"/>
      <c r="QOW903" s="49"/>
      <c r="QOX903" s="49"/>
      <c r="QOY903" s="49"/>
      <c r="QOZ903" s="49"/>
      <c r="QPA903" s="49"/>
      <c r="QPB903" s="49"/>
      <c r="QPC903" s="49"/>
      <c r="QPD903" s="49"/>
      <c r="QPE903" s="49"/>
      <c r="QPF903" s="49"/>
      <c r="QPG903" s="49"/>
      <c r="QPH903" s="49"/>
      <c r="QPI903" s="49"/>
      <c r="QPJ903" s="49"/>
      <c r="QPK903" s="49"/>
      <c r="QPL903" s="49"/>
      <c r="QPM903" s="49"/>
      <c r="QPN903" s="49"/>
      <c r="QPO903" s="49"/>
      <c r="QPP903" s="49"/>
      <c r="QPQ903" s="49"/>
      <c r="QPR903" s="49"/>
      <c r="QPS903" s="49"/>
      <c r="QPT903" s="49"/>
      <c r="QPU903" s="49"/>
      <c r="QPV903" s="49"/>
      <c r="QPW903" s="49"/>
      <c r="QPX903" s="49"/>
      <c r="QPY903" s="49"/>
      <c r="QPZ903" s="49"/>
      <c r="QQA903" s="49"/>
      <c r="QQB903" s="49"/>
      <c r="QQC903" s="49"/>
      <c r="QQD903" s="49"/>
      <c r="QQE903" s="49"/>
      <c r="QQF903" s="49"/>
      <c r="QQG903" s="49"/>
      <c r="QQH903" s="49"/>
      <c r="QQI903" s="49"/>
      <c r="QQJ903" s="49"/>
      <c r="QQK903" s="49"/>
      <c r="QQL903" s="49"/>
      <c r="QQM903" s="49"/>
      <c r="QQN903" s="49"/>
      <c r="QQO903" s="49"/>
      <c r="QQP903" s="49"/>
      <c r="QQQ903" s="49"/>
      <c r="QQR903" s="49"/>
      <c r="QQS903" s="49"/>
      <c r="QQT903" s="49"/>
      <c r="QQU903" s="49"/>
      <c r="QQV903" s="49"/>
      <c r="QQW903" s="49"/>
      <c r="QQX903" s="49"/>
      <c r="QQY903" s="49"/>
      <c r="QQZ903" s="49"/>
      <c r="QRA903" s="49"/>
      <c r="QRB903" s="49"/>
      <c r="QRC903" s="49"/>
      <c r="QRD903" s="49"/>
      <c r="QRE903" s="49"/>
      <c r="QRF903" s="49"/>
      <c r="QRG903" s="49"/>
      <c r="QRH903" s="49"/>
      <c r="QRI903" s="49"/>
      <c r="QRJ903" s="49"/>
      <c r="QRK903" s="49"/>
      <c r="QRL903" s="49"/>
      <c r="QRM903" s="49"/>
      <c r="QRN903" s="49"/>
      <c r="QRO903" s="49"/>
      <c r="QRP903" s="49"/>
      <c r="QRQ903" s="49"/>
      <c r="QRR903" s="49"/>
      <c r="QRS903" s="49"/>
      <c r="QRT903" s="49"/>
      <c r="QRU903" s="49"/>
      <c r="QRV903" s="49"/>
      <c r="QRW903" s="49"/>
      <c r="QRX903" s="49"/>
      <c r="QRY903" s="49"/>
      <c r="QRZ903" s="49"/>
      <c r="QSA903" s="49"/>
      <c r="QSB903" s="49"/>
      <c r="QSC903" s="49"/>
      <c r="QSD903" s="49"/>
      <c r="QSE903" s="49"/>
      <c r="QSF903" s="49"/>
      <c r="QSG903" s="49"/>
      <c r="QSH903" s="49"/>
      <c r="QSI903" s="49"/>
      <c r="QSJ903" s="49"/>
      <c r="QSK903" s="49"/>
      <c r="QSL903" s="49"/>
      <c r="QSM903" s="49"/>
      <c r="QSN903" s="49"/>
      <c r="QSO903" s="49"/>
      <c r="QSP903" s="49"/>
      <c r="QSQ903" s="49"/>
      <c r="QSR903" s="49"/>
      <c r="QSS903" s="49"/>
      <c r="QST903" s="49"/>
      <c r="QSU903" s="49"/>
      <c r="QSV903" s="49"/>
      <c r="QSW903" s="49"/>
      <c r="QSX903" s="49"/>
      <c r="QSY903" s="49"/>
      <c r="QSZ903" s="49"/>
      <c r="QTA903" s="49"/>
      <c r="QTB903" s="49"/>
      <c r="QTC903" s="49"/>
      <c r="QTD903" s="49"/>
      <c r="QTE903" s="49"/>
      <c r="QTF903" s="49"/>
      <c r="QTG903" s="49"/>
      <c r="QTH903" s="49"/>
      <c r="QTI903" s="49"/>
      <c r="QTJ903" s="49"/>
      <c r="QTK903" s="49"/>
      <c r="QTL903" s="49"/>
      <c r="QTM903" s="49"/>
      <c r="QTN903" s="49"/>
      <c r="QTO903" s="49"/>
      <c r="QTP903" s="49"/>
      <c r="QTQ903" s="49"/>
      <c r="QTR903" s="49"/>
      <c r="QTS903" s="49"/>
      <c r="QTT903" s="49"/>
      <c r="QTU903" s="49"/>
      <c r="QTV903" s="49"/>
      <c r="QTW903" s="49"/>
      <c r="QTX903" s="49"/>
      <c r="QTY903" s="49"/>
      <c r="QTZ903" s="49"/>
      <c r="QUA903" s="49"/>
      <c r="QUB903" s="49"/>
      <c r="QUC903" s="49"/>
      <c r="QUD903" s="49"/>
      <c r="QUE903" s="49"/>
      <c r="QUF903" s="49"/>
      <c r="QUG903" s="49"/>
      <c r="QUH903" s="49"/>
      <c r="QUI903" s="49"/>
      <c r="QUJ903" s="49"/>
      <c r="QUK903" s="49"/>
      <c r="QUL903" s="49"/>
      <c r="QUM903" s="49"/>
      <c r="QUN903" s="49"/>
      <c r="QUO903" s="49"/>
      <c r="QUP903" s="49"/>
      <c r="QUQ903" s="49"/>
      <c r="QUR903" s="49"/>
      <c r="QUS903" s="49"/>
      <c r="QUT903" s="49"/>
      <c r="QUU903" s="49"/>
      <c r="QUV903" s="49"/>
      <c r="QUW903" s="49"/>
      <c r="QUX903" s="49"/>
      <c r="QUY903" s="49"/>
      <c r="QUZ903" s="49"/>
      <c r="QVA903" s="49"/>
      <c r="QVB903" s="49"/>
      <c r="QVC903" s="49"/>
      <c r="QVD903" s="49"/>
      <c r="QVE903" s="49"/>
      <c r="QVF903" s="49"/>
      <c r="QVG903" s="49"/>
      <c r="QVH903" s="49"/>
      <c r="QVI903" s="49"/>
      <c r="QVJ903" s="49"/>
      <c r="QVK903" s="49"/>
      <c r="QVL903" s="49"/>
      <c r="QVM903" s="49"/>
      <c r="QVN903" s="49"/>
      <c r="QVO903" s="49"/>
      <c r="QVP903" s="49"/>
      <c r="QVQ903" s="49"/>
      <c r="QVR903" s="49"/>
      <c r="QVS903" s="49"/>
      <c r="QVT903" s="49"/>
      <c r="QVU903" s="49"/>
      <c r="QVV903" s="49"/>
      <c r="QVW903" s="49"/>
      <c r="QVX903" s="49"/>
      <c r="QVY903" s="49"/>
      <c r="QVZ903" s="49"/>
      <c r="QWA903" s="49"/>
      <c r="QWB903" s="49"/>
      <c r="QWC903" s="49"/>
      <c r="QWD903" s="49"/>
      <c r="QWE903" s="49"/>
      <c r="QWF903" s="49"/>
      <c r="QWG903" s="49"/>
      <c r="QWH903" s="49"/>
      <c r="QWI903" s="49"/>
      <c r="QWJ903" s="49"/>
      <c r="QWK903" s="49"/>
      <c r="QWL903" s="49"/>
      <c r="QWM903" s="49"/>
      <c r="QWN903" s="49"/>
      <c r="QWO903" s="49"/>
      <c r="QWP903" s="49"/>
      <c r="QWQ903" s="49"/>
      <c r="QWR903" s="49"/>
      <c r="QWS903" s="49"/>
      <c r="QWT903" s="49"/>
      <c r="QWU903" s="49"/>
      <c r="QWV903" s="49"/>
      <c r="QWW903" s="49"/>
      <c r="QWX903" s="49"/>
      <c r="QWY903" s="49"/>
      <c r="QWZ903" s="49"/>
      <c r="QXA903" s="49"/>
      <c r="QXB903" s="49"/>
      <c r="QXC903" s="49"/>
      <c r="QXD903" s="49"/>
      <c r="QXE903" s="49"/>
      <c r="QXF903" s="49"/>
      <c r="QXG903" s="49"/>
      <c r="QXH903" s="49"/>
      <c r="QXI903" s="49"/>
      <c r="QXJ903" s="49"/>
      <c r="QXK903" s="49"/>
      <c r="QXL903" s="49"/>
      <c r="QXM903" s="49"/>
      <c r="QXN903" s="49"/>
      <c r="QXO903" s="49"/>
      <c r="QXP903" s="49"/>
      <c r="QXQ903" s="49"/>
      <c r="QXR903" s="49"/>
      <c r="QXS903" s="49"/>
      <c r="QXT903" s="49"/>
      <c r="QXU903" s="49"/>
      <c r="QXV903" s="49"/>
      <c r="QXW903" s="49"/>
      <c r="QXX903" s="49"/>
      <c r="QXY903" s="49"/>
      <c r="QXZ903" s="49"/>
      <c r="QYA903" s="49"/>
      <c r="QYB903" s="49"/>
      <c r="QYC903" s="49"/>
      <c r="QYD903" s="49"/>
      <c r="QYE903" s="49"/>
      <c r="QYF903" s="49"/>
      <c r="QYG903" s="49"/>
      <c r="QYH903" s="49"/>
      <c r="QYI903" s="49"/>
      <c r="QYJ903" s="49"/>
      <c r="QYK903" s="49"/>
      <c r="QYL903" s="49"/>
      <c r="QYM903" s="49"/>
      <c r="QYN903" s="49"/>
      <c r="QYO903" s="49"/>
      <c r="QYP903" s="49"/>
      <c r="QYQ903" s="49"/>
      <c r="QYR903" s="49"/>
      <c r="QYS903" s="49"/>
      <c r="QYT903" s="49"/>
      <c r="QYU903" s="49"/>
      <c r="QYV903" s="49"/>
      <c r="QYW903" s="49"/>
      <c r="QYX903" s="49"/>
      <c r="QYY903" s="49"/>
      <c r="QYZ903" s="49"/>
      <c r="QZA903" s="49"/>
      <c r="QZB903" s="49"/>
      <c r="QZC903" s="49"/>
      <c r="QZD903" s="49"/>
      <c r="QZE903" s="49"/>
      <c r="QZF903" s="49"/>
      <c r="QZG903" s="49"/>
      <c r="QZH903" s="49"/>
      <c r="QZI903" s="49"/>
      <c r="QZJ903" s="49"/>
      <c r="QZK903" s="49"/>
      <c r="QZL903" s="49"/>
      <c r="QZM903" s="49"/>
      <c r="QZN903" s="49"/>
      <c r="QZO903" s="49"/>
      <c r="QZP903" s="49"/>
      <c r="QZQ903" s="49"/>
      <c r="QZR903" s="49"/>
      <c r="QZS903" s="49"/>
      <c r="QZT903" s="49"/>
      <c r="QZU903" s="49"/>
      <c r="QZV903" s="49"/>
      <c r="QZW903" s="49"/>
      <c r="QZX903" s="49"/>
      <c r="QZY903" s="49"/>
      <c r="QZZ903" s="49"/>
      <c r="RAA903" s="49"/>
      <c r="RAB903" s="49"/>
      <c r="RAC903" s="49"/>
      <c r="RAD903" s="49"/>
      <c r="RAE903" s="49"/>
      <c r="RAF903" s="49"/>
      <c r="RAG903" s="49"/>
      <c r="RAH903" s="49"/>
      <c r="RAI903" s="49"/>
      <c r="RAJ903" s="49"/>
      <c r="RAK903" s="49"/>
      <c r="RAL903" s="49"/>
      <c r="RAM903" s="49"/>
      <c r="RAN903" s="49"/>
      <c r="RAO903" s="49"/>
      <c r="RAP903" s="49"/>
      <c r="RAQ903" s="49"/>
      <c r="RAR903" s="49"/>
      <c r="RAS903" s="49"/>
      <c r="RAT903" s="49"/>
      <c r="RAU903" s="49"/>
      <c r="RAV903" s="49"/>
      <c r="RAW903" s="49"/>
      <c r="RAX903" s="49"/>
      <c r="RAY903" s="49"/>
      <c r="RAZ903" s="49"/>
      <c r="RBA903" s="49"/>
      <c r="RBB903" s="49"/>
      <c r="RBC903" s="49"/>
      <c r="RBD903" s="49"/>
      <c r="RBE903" s="49"/>
      <c r="RBF903" s="49"/>
      <c r="RBG903" s="49"/>
      <c r="RBH903" s="49"/>
      <c r="RBI903" s="49"/>
      <c r="RBJ903" s="49"/>
      <c r="RBK903" s="49"/>
      <c r="RBL903" s="49"/>
      <c r="RBM903" s="49"/>
      <c r="RBN903" s="49"/>
      <c r="RBO903" s="49"/>
      <c r="RBP903" s="49"/>
      <c r="RBQ903" s="49"/>
      <c r="RBR903" s="49"/>
      <c r="RBS903" s="49"/>
      <c r="RBT903" s="49"/>
      <c r="RBU903" s="49"/>
      <c r="RBV903" s="49"/>
      <c r="RBW903" s="49"/>
      <c r="RBX903" s="49"/>
      <c r="RBY903" s="49"/>
      <c r="RBZ903" s="49"/>
      <c r="RCA903" s="49"/>
      <c r="RCB903" s="49"/>
      <c r="RCC903" s="49"/>
      <c r="RCD903" s="49"/>
      <c r="RCE903" s="49"/>
      <c r="RCF903" s="49"/>
      <c r="RCG903" s="49"/>
      <c r="RCH903" s="49"/>
      <c r="RCI903" s="49"/>
      <c r="RCJ903" s="49"/>
      <c r="RCK903" s="49"/>
      <c r="RCL903" s="49"/>
      <c r="RCM903" s="49"/>
      <c r="RCN903" s="49"/>
      <c r="RCO903" s="49"/>
      <c r="RCP903" s="49"/>
      <c r="RCQ903" s="49"/>
      <c r="RCR903" s="49"/>
      <c r="RCS903" s="49"/>
      <c r="RCT903" s="49"/>
      <c r="RCU903" s="49"/>
      <c r="RCV903" s="49"/>
      <c r="RCW903" s="49"/>
      <c r="RCX903" s="49"/>
      <c r="RCY903" s="49"/>
      <c r="RCZ903" s="49"/>
      <c r="RDA903" s="49"/>
      <c r="RDB903" s="49"/>
      <c r="RDC903" s="49"/>
      <c r="RDD903" s="49"/>
      <c r="RDE903" s="49"/>
      <c r="RDF903" s="49"/>
      <c r="RDG903" s="49"/>
      <c r="RDH903" s="49"/>
      <c r="RDI903" s="49"/>
      <c r="RDJ903" s="49"/>
      <c r="RDK903" s="49"/>
      <c r="RDL903" s="49"/>
      <c r="RDM903" s="49"/>
      <c r="RDN903" s="49"/>
      <c r="RDO903" s="49"/>
      <c r="RDP903" s="49"/>
      <c r="RDQ903" s="49"/>
      <c r="RDR903" s="49"/>
      <c r="RDS903" s="49"/>
      <c r="RDT903" s="49"/>
      <c r="RDU903" s="49"/>
      <c r="RDV903" s="49"/>
      <c r="RDW903" s="49"/>
      <c r="RDX903" s="49"/>
      <c r="RDY903" s="49"/>
      <c r="RDZ903" s="49"/>
      <c r="REA903" s="49"/>
      <c r="REB903" s="49"/>
      <c r="REC903" s="49"/>
      <c r="RED903" s="49"/>
      <c r="REE903" s="49"/>
      <c r="REF903" s="49"/>
      <c r="REG903" s="49"/>
      <c r="REH903" s="49"/>
      <c r="REI903" s="49"/>
      <c r="REJ903" s="49"/>
      <c r="REK903" s="49"/>
      <c r="REL903" s="49"/>
      <c r="REM903" s="49"/>
      <c r="REN903" s="49"/>
      <c r="REO903" s="49"/>
      <c r="REP903" s="49"/>
      <c r="REQ903" s="49"/>
      <c r="RER903" s="49"/>
      <c r="RES903" s="49"/>
      <c r="RET903" s="49"/>
      <c r="REU903" s="49"/>
      <c r="REV903" s="49"/>
      <c r="REW903" s="49"/>
      <c r="REX903" s="49"/>
      <c r="REY903" s="49"/>
      <c r="REZ903" s="49"/>
      <c r="RFA903" s="49"/>
      <c r="RFB903" s="49"/>
      <c r="RFC903" s="49"/>
      <c r="RFD903" s="49"/>
      <c r="RFE903" s="49"/>
      <c r="RFF903" s="49"/>
      <c r="RFG903" s="49"/>
      <c r="RFH903" s="49"/>
      <c r="RFI903" s="49"/>
      <c r="RFJ903" s="49"/>
      <c r="RFK903" s="49"/>
      <c r="RFL903" s="49"/>
      <c r="RFM903" s="49"/>
      <c r="RFN903" s="49"/>
      <c r="RFO903" s="49"/>
      <c r="RFP903" s="49"/>
      <c r="RFQ903" s="49"/>
      <c r="RFR903" s="49"/>
      <c r="RFS903" s="49"/>
      <c r="RFT903" s="49"/>
      <c r="RFU903" s="49"/>
      <c r="RFV903" s="49"/>
      <c r="RFW903" s="49"/>
      <c r="RFX903" s="49"/>
      <c r="RFY903" s="49"/>
      <c r="RFZ903" s="49"/>
      <c r="RGA903" s="49"/>
      <c r="RGB903" s="49"/>
      <c r="RGC903" s="49"/>
      <c r="RGD903" s="49"/>
      <c r="RGE903" s="49"/>
      <c r="RGF903" s="49"/>
      <c r="RGG903" s="49"/>
      <c r="RGH903" s="49"/>
      <c r="RGI903" s="49"/>
      <c r="RGJ903" s="49"/>
      <c r="RGK903" s="49"/>
      <c r="RGL903" s="49"/>
      <c r="RGM903" s="49"/>
      <c r="RGN903" s="49"/>
      <c r="RGO903" s="49"/>
      <c r="RGP903" s="49"/>
      <c r="RGQ903" s="49"/>
      <c r="RGR903" s="49"/>
      <c r="RGS903" s="49"/>
      <c r="RGT903" s="49"/>
      <c r="RGU903" s="49"/>
      <c r="RGV903" s="49"/>
      <c r="RGW903" s="49"/>
      <c r="RGX903" s="49"/>
      <c r="RGY903" s="49"/>
      <c r="RGZ903" s="49"/>
      <c r="RHA903" s="49"/>
      <c r="RHB903" s="49"/>
      <c r="RHC903" s="49"/>
      <c r="RHD903" s="49"/>
      <c r="RHE903" s="49"/>
      <c r="RHF903" s="49"/>
      <c r="RHG903" s="49"/>
      <c r="RHH903" s="49"/>
      <c r="RHI903" s="49"/>
      <c r="RHJ903" s="49"/>
      <c r="RHK903" s="49"/>
      <c r="RHL903" s="49"/>
      <c r="RHM903" s="49"/>
      <c r="RHN903" s="49"/>
      <c r="RHO903" s="49"/>
      <c r="RHP903" s="49"/>
      <c r="RHQ903" s="49"/>
      <c r="RHR903" s="49"/>
      <c r="RHS903" s="49"/>
      <c r="RHT903" s="49"/>
      <c r="RHU903" s="49"/>
      <c r="RHV903" s="49"/>
      <c r="RHW903" s="49"/>
      <c r="RHX903" s="49"/>
      <c r="RHY903" s="49"/>
      <c r="RHZ903" s="49"/>
      <c r="RIA903" s="49"/>
      <c r="RIB903" s="49"/>
      <c r="RIC903" s="49"/>
      <c r="RID903" s="49"/>
      <c r="RIE903" s="49"/>
      <c r="RIF903" s="49"/>
      <c r="RIG903" s="49"/>
      <c r="RIH903" s="49"/>
      <c r="RII903" s="49"/>
      <c r="RIJ903" s="49"/>
      <c r="RIK903" s="49"/>
      <c r="RIL903" s="49"/>
      <c r="RIM903" s="49"/>
      <c r="RIN903" s="49"/>
      <c r="RIO903" s="49"/>
      <c r="RIP903" s="49"/>
      <c r="RIQ903" s="49"/>
      <c r="RIR903" s="49"/>
      <c r="RIS903" s="49"/>
      <c r="RIT903" s="49"/>
      <c r="RIU903" s="49"/>
      <c r="RIV903" s="49"/>
      <c r="RIW903" s="49"/>
      <c r="RIX903" s="49"/>
      <c r="RIY903" s="49"/>
      <c r="RIZ903" s="49"/>
      <c r="RJA903" s="49"/>
      <c r="RJB903" s="49"/>
      <c r="RJC903" s="49"/>
      <c r="RJD903" s="49"/>
      <c r="RJE903" s="49"/>
      <c r="RJF903" s="49"/>
      <c r="RJG903" s="49"/>
      <c r="RJH903" s="49"/>
      <c r="RJI903" s="49"/>
      <c r="RJJ903" s="49"/>
      <c r="RJK903" s="49"/>
      <c r="RJL903" s="49"/>
      <c r="RJM903" s="49"/>
      <c r="RJN903" s="49"/>
      <c r="RJO903" s="49"/>
      <c r="RJP903" s="49"/>
      <c r="RJQ903" s="49"/>
      <c r="RJR903" s="49"/>
      <c r="RJS903" s="49"/>
      <c r="RJT903" s="49"/>
      <c r="RJU903" s="49"/>
      <c r="RJV903" s="49"/>
      <c r="RJW903" s="49"/>
      <c r="RJX903" s="49"/>
      <c r="RJY903" s="49"/>
      <c r="RJZ903" s="49"/>
      <c r="RKA903" s="49"/>
      <c r="RKB903" s="49"/>
      <c r="RKC903" s="49"/>
      <c r="RKD903" s="49"/>
      <c r="RKE903" s="49"/>
      <c r="RKF903" s="49"/>
      <c r="RKG903" s="49"/>
      <c r="RKH903" s="49"/>
      <c r="RKI903" s="49"/>
      <c r="RKJ903" s="49"/>
      <c r="RKK903" s="49"/>
      <c r="RKL903" s="49"/>
      <c r="RKM903" s="49"/>
      <c r="RKN903" s="49"/>
      <c r="RKO903" s="49"/>
      <c r="RKP903" s="49"/>
      <c r="RKQ903" s="49"/>
      <c r="RKR903" s="49"/>
      <c r="RKS903" s="49"/>
      <c r="RKT903" s="49"/>
      <c r="RKU903" s="49"/>
      <c r="RKV903" s="49"/>
      <c r="RKW903" s="49"/>
      <c r="RKX903" s="49"/>
      <c r="RKY903" s="49"/>
      <c r="RKZ903" s="49"/>
      <c r="RLA903" s="49"/>
      <c r="RLB903" s="49"/>
      <c r="RLC903" s="49"/>
      <c r="RLD903" s="49"/>
      <c r="RLE903" s="49"/>
      <c r="RLF903" s="49"/>
      <c r="RLG903" s="49"/>
      <c r="RLH903" s="49"/>
      <c r="RLI903" s="49"/>
      <c r="RLJ903" s="49"/>
      <c r="RLK903" s="49"/>
      <c r="RLL903" s="49"/>
      <c r="RLM903" s="49"/>
      <c r="RLN903" s="49"/>
      <c r="RLO903" s="49"/>
      <c r="RLP903" s="49"/>
      <c r="RLQ903" s="49"/>
      <c r="RLR903" s="49"/>
      <c r="RLS903" s="49"/>
      <c r="RLT903" s="49"/>
      <c r="RLU903" s="49"/>
      <c r="RLV903" s="49"/>
      <c r="RLW903" s="49"/>
      <c r="RLX903" s="49"/>
      <c r="RLY903" s="49"/>
      <c r="RLZ903" s="49"/>
      <c r="RMA903" s="49"/>
      <c r="RMB903" s="49"/>
      <c r="RMC903" s="49"/>
      <c r="RMD903" s="49"/>
      <c r="RME903" s="49"/>
      <c r="RMF903" s="49"/>
      <c r="RMG903" s="49"/>
      <c r="RMH903" s="49"/>
      <c r="RMI903" s="49"/>
      <c r="RMJ903" s="49"/>
      <c r="RMK903" s="49"/>
      <c r="RML903" s="49"/>
      <c r="RMM903" s="49"/>
      <c r="RMN903" s="49"/>
      <c r="RMO903" s="49"/>
      <c r="RMP903" s="49"/>
      <c r="RMQ903" s="49"/>
      <c r="RMR903" s="49"/>
      <c r="RMS903" s="49"/>
      <c r="RMT903" s="49"/>
      <c r="RMU903" s="49"/>
      <c r="RMV903" s="49"/>
      <c r="RMW903" s="49"/>
      <c r="RMX903" s="49"/>
      <c r="RMY903" s="49"/>
      <c r="RMZ903" s="49"/>
      <c r="RNA903" s="49"/>
      <c r="RNB903" s="49"/>
      <c r="RNC903" s="49"/>
      <c r="RND903" s="49"/>
      <c r="RNE903" s="49"/>
      <c r="RNF903" s="49"/>
      <c r="RNG903" s="49"/>
      <c r="RNH903" s="49"/>
      <c r="RNI903" s="49"/>
      <c r="RNJ903" s="49"/>
      <c r="RNK903" s="49"/>
      <c r="RNL903" s="49"/>
      <c r="RNM903" s="49"/>
      <c r="RNN903" s="49"/>
      <c r="RNO903" s="49"/>
      <c r="RNP903" s="49"/>
      <c r="RNQ903" s="49"/>
      <c r="RNR903" s="49"/>
      <c r="RNS903" s="49"/>
      <c r="RNT903" s="49"/>
      <c r="RNU903" s="49"/>
      <c r="RNV903" s="49"/>
      <c r="RNW903" s="49"/>
      <c r="RNX903" s="49"/>
      <c r="RNY903" s="49"/>
      <c r="RNZ903" s="49"/>
      <c r="ROA903" s="49"/>
      <c r="ROB903" s="49"/>
      <c r="ROC903" s="49"/>
      <c r="ROD903" s="49"/>
      <c r="ROE903" s="49"/>
      <c r="ROF903" s="49"/>
      <c r="ROG903" s="49"/>
      <c r="ROH903" s="49"/>
      <c r="ROI903" s="49"/>
      <c r="ROJ903" s="49"/>
      <c r="ROK903" s="49"/>
      <c r="ROL903" s="49"/>
      <c r="ROM903" s="49"/>
      <c r="RON903" s="49"/>
      <c r="ROO903" s="49"/>
      <c r="ROP903" s="49"/>
      <c r="ROQ903" s="49"/>
      <c r="ROR903" s="49"/>
      <c r="ROS903" s="49"/>
      <c r="ROT903" s="49"/>
      <c r="ROU903" s="49"/>
      <c r="ROV903" s="49"/>
      <c r="ROW903" s="49"/>
      <c r="ROX903" s="49"/>
      <c r="ROY903" s="49"/>
      <c r="ROZ903" s="49"/>
      <c r="RPA903" s="49"/>
      <c r="RPB903" s="49"/>
      <c r="RPC903" s="49"/>
      <c r="RPD903" s="49"/>
      <c r="RPE903" s="49"/>
      <c r="RPF903" s="49"/>
      <c r="RPG903" s="49"/>
      <c r="RPH903" s="49"/>
      <c r="RPI903" s="49"/>
      <c r="RPJ903" s="49"/>
      <c r="RPK903" s="49"/>
      <c r="RPL903" s="49"/>
      <c r="RPM903" s="49"/>
      <c r="RPN903" s="49"/>
      <c r="RPO903" s="49"/>
      <c r="RPP903" s="49"/>
      <c r="RPQ903" s="49"/>
      <c r="RPR903" s="49"/>
      <c r="RPS903" s="49"/>
      <c r="RPT903" s="49"/>
      <c r="RPU903" s="49"/>
      <c r="RPV903" s="49"/>
      <c r="RPW903" s="49"/>
      <c r="RPX903" s="49"/>
      <c r="RPY903" s="49"/>
      <c r="RPZ903" s="49"/>
      <c r="RQA903" s="49"/>
      <c r="RQB903" s="49"/>
      <c r="RQC903" s="49"/>
      <c r="RQD903" s="49"/>
      <c r="RQE903" s="49"/>
      <c r="RQF903" s="49"/>
      <c r="RQG903" s="49"/>
      <c r="RQH903" s="49"/>
      <c r="RQI903" s="49"/>
      <c r="RQJ903" s="49"/>
      <c r="RQK903" s="49"/>
      <c r="RQL903" s="49"/>
      <c r="RQM903" s="49"/>
      <c r="RQN903" s="49"/>
      <c r="RQO903" s="49"/>
      <c r="RQP903" s="49"/>
      <c r="RQQ903" s="49"/>
      <c r="RQR903" s="49"/>
      <c r="RQS903" s="49"/>
      <c r="RQT903" s="49"/>
      <c r="RQU903" s="49"/>
      <c r="RQV903" s="49"/>
      <c r="RQW903" s="49"/>
      <c r="RQX903" s="49"/>
      <c r="RQY903" s="49"/>
      <c r="RQZ903" s="49"/>
      <c r="RRA903" s="49"/>
      <c r="RRB903" s="49"/>
      <c r="RRC903" s="49"/>
      <c r="RRD903" s="49"/>
      <c r="RRE903" s="49"/>
      <c r="RRF903" s="49"/>
      <c r="RRG903" s="49"/>
      <c r="RRH903" s="49"/>
      <c r="RRI903" s="49"/>
      <c r="RRJ903" s="49"/>
      <c r="RRK903" s="49"/>
      <c r="RRL903" s="49"/>
      <c r="RRM903" s="49"/>
      <c r="RRN903" s="49"/>
      <c r="RRO903" s="49"/>
      <c r="RRP903" s="49"/>
      <c r="RRQ903" s="49"/>
      <c r="RRR903" s="49"/>
      <c r="RRS903" s="49"/>
      <c r="RRT903" s="49"/>
      <c r="RRU903" s="49"/>
      <c r="RRV903" s="49"/>
      <c r="RRW903" s="49"/>
      <c r="RRX903" s="49"/>
      <c r="RRY903" s="49"/>
      <c r="RRZ903" s="49"/>
      <c r="RSA903" s="49"/>
      <c r="RSB903" s="49"/>
      <c r="RSC903" s="49"/>
      <c r="RSD903" s="49"/>
      <c r="RSE903" s="49"/>
      <c r="RSF903" s="49"/>
      <c r="RSG903" s="49"/>
      <c r="RSH903" s="49"/>
      <c r="RSI903" s="49"/>
      <c r="RSJ903" s="49"/>
      <c r="RSK903" s="49"/>
      <c r="RSL903" s="49"/>
      <c r="RSM903" s="49"/>
      <c r="RSN903" s="49"/>
      <c r="RSO903" s="49"/>
      <c r="RSP903" s="49"/>
      <c r="RSQ903" s="49"/>
      <c r="RSR903" s="49"/>
      <c r="RSS903" s="49"/>
      <c r="RST903" s="49"/>
      <c r="RSU903" s="49"/>
      <c r="RSV903" s="49"/>
      <c r="RSW903" s="49"/>
      <c r="RSX903" s="49"/>
      <c r="RSY903" s="49"/>
      <c r="RSZ903" s="49"/>
      <c r="RTA903" s="49"/>
      <c r="RTB903" s="49"/>
      <c r="RTC903" s="49"/>
      <c r="RTD903" s="49"/>
      <c r="RTE903" s="49"/>
      <c r="RTF903" s="49"/>
      <c r="RTG903" s="49"/>
      <c r="RTH903" s="49"/>
      <c r="RTI903" s="49"/>
      <c r="RTJ903" s="49"/>
      <c r="RTK903" s="49"/>
      <c r="RTL903" s="49"/>
      <c r="RTM903" s="49"/>
      <c r="RTN903" s="49"/>
      <c r="RTO903" s="49"/>
      <c r="RTP903" s="49"/>
      <c r="RTQ903" s="49"/>
      <c r="RTR903" s="49"/>
      <c r="RTS903" s="49"/>
      <c r="RTT903" s="49"/>
      <c r="RTU903" s="49"/>
      <c r="RTV903" s="49"/>
      <c r="RTW903" s="49"/>
      <c r="RTX903" s="49"/>
      <c r="RTY903" s="49"/>
      <c r="RTZ903" s="49"/>
      <c r="RUA903" s="49"/>
      <c r="RUB903" s="49"/>
      <c r="RUC903" s="49"/>
      <c r="RUD903" s="49"/>
      <c r="RUE903" s="49"/>
      <c r="RUF903" s="49"/>
      <c r="RUG903" s="49"/>
      <c r="RUH903" s="49"/>
      <c r="RUI903" s="49"/>
      <c r="RUJ903" s="49"/>
      <c r="RUK903" s="49"/>
      <c r="RUL903" s="49"/>
      <c r="RUM903" s="49"/>
      <c r="RUN903" s="49"/>
      <c r="RUO903" s="49"/>
      <c r="RUP903" s="49"/>
      <c r="RUQ903" s="49"/>
      <c r="RUR903" s="49"/>
      <c r="RUS903" s="49"/>
      <c r="RUT903" s="49"/>
      <c r="RUU903" s="49"/>
      <c r="RUV903" s="49"/>
      <c r="RUW903" s="49"/>
      <c r="RUX903" s="49"/>
      <c r="RUY903" s="49"/>
      <c r="RUZ903" s="49"/>
      <c r="RVA903" s="49"/>
      <c r="RVB903" s="49"/>
      <c r="RVC903" s="49"/>
      <c r="RVD903" s="49"/>
      <c r="RVE903" s="49"/>
      <c r="RVF903" s="49"/>
      <c r="RVG903" s="49"/>
      <c r="RVH903" s="49"/>
      <c r="RVI903" s="49"/>
      <c r="RVJ903" s="49"/>
      <c r="RVK903" s="49"/>
      <c r="RVL903" s="49"/>
      <c r="RVM903" s="49"/>
      <c r="RVN903" s="49"/>
      <c r="RVO903" s="49"/>
      <c r="RVP903" s="49"/>
      <c r="RVQ903" s="49"/>
      <c r="RVR903" s="49"/>
      <c r="RVS903" s="49"/>
      <c r="RVT903" s="49"/>
      <c r="RVU903" s="49"/>
      <c r="RVV903" s="49"/>
      <c r="RVW903" s="49"/>
      <c r="RVX903" s="49"/>
      <c r="RVY903" s="49"/>
      <c r="RVZ903" s="49"/>
      <c r="RWA903" s="49"/>
      <c r="RWB903" s="49"/>
      <c r="RWC903" s="49"/>
      <c r="RWD903" s="49"/>
      <c r="RWE903" s="49"/>
      <c r="RWF903" s="49"/>
      <c r="RWG903" s="49"/>
      <c r="RWH903" s="49"/>
      <c r="RWI903" s="49"/>
      <c r="RWJ903" s="49"/>
      <c r="RWK903" s="49"/>
      <c r="RWL903" s="49"/>
      <c r="RWM903" s="49"/>
      <c r="RWN903" s="49"/>
      <c r="RWO903" s="49"/>
      <c r="RWP903" s="49"/>
      <c r="RWQ903" s="49"/>
      <c r="RWR903" s="49"/>
      <c r="RWS903" s="49"/>
      <c r="RWT903" s="49"/>
      <c r="RWU903" s="49"/>
      <c r="RWV903" s="49"/>
      <c r="RWW903" s="49"/>
      <c r="RWX903" s="49"/>
      <c r="RWY903" s="49"/>
      <c r="RWZ903" s="49"/>
      <c r="RXA903" s="49"/>
      <c r="RXB903" s="49"/>
      <c r="RXC903" s="49"/>
      <c r="RXD903" s="49"/>
      <c r="RXE903" s="49"/>
      <c r="RXF903" s="49"/>
      <c r="RXG903" s="49"/>
      <c r="RXH903" s="49"/>
      <c r="RXI903" s="49"/>
      <c r="RXJ903" s="49"/>
      <c r="RXK903" s="49"/>
      <c r="RXL903" s="49"/>
      <c r="RXM903" s="49"/>
      <c r="RXN903" s="49"/>
      <c r="RXO903" s="49"/>
      <c r="RXP903" s="49"/>
      <c r="RXQ903" s="49"/>
      <c r="RXR903" s="49"/>
      <c r="RXS903" s="49"/>
      <c r="RXT903" s="49"/>
      <c r="RXU903" s="49"/>
      <c r="RXV903" s="49"/>
      <c r="RXW903" s="49"/>
      <c r="RXX903" s="49"/>
      <c r="RXY903" s="49"/>
      <c r="RXZ903" s="49"/>
      <c r="RYA903" s="49"/>
      <c r="RYB903" s="49"/>
      <c r="RYC903" s="49"/>
      <c r="RYD903" s="49"/>
      <c r="RYE903" s="49"/>
      <c r="RYF903" s="49"/>
      <c r="RYG903" s="49"/>
      <c r="RYH903" s="49"/>
      <c r="RYI903" s="49"/>
      <c r="RYJ903" s="49"/>
      <c r="RYK903" s="49"/>
      <c r="RYL903" s="49"/>
      <c r="RYM903" s="49"/>
      <c r="RYN903" s="49"/>
      <c r="RYO903" s="49"/>
      <c r="RYP903" s="49"/>
      <c r="RYQ903" s="49"/>
      <c r="RYR903" s="49"/>
      <c r="RYS903" s="49"/>
      <c r="RYT903" s="49"/>
      <c r="RYU903" s="49"/>
      <c r="RYV903" s="49"/>
      <c r="RYW903" s="49"/>
      <c r="RYX903" s="49"/>
      <c r="RYY903" s="49"/>
      <c r="RYZ903" s="49"/>
      <c r="RZA903" s="49"/>
      <c r="RZB903" s="49"/>
      <c r="RZC903" s="49"/>
      <c r="RZD903" s="49"/>
      <c r="RZE903" s="49"/>
      <c r="RZF903" s="49"/>
      <c r="RZG903" s="49"/>
      <c r="RZH903" s="49"/>
      <c r="RZI903" s="49"/>
      <c r="RZJ903" s="49"/>
      <c r="RZK903" s="49"/>
      <c r="RZL903" s="49"/>
      <c r="RZM903" s="49"/>
      <c r="RZN903" s="49"/>
      <c r="RZO903" s="49"/>
      <c r="RZP903" s="49"/>
      <c r="RZQ903" s="49"/>
      <c r="RZR903" s="49"/>
      <c r="RZS903" s="49"/>
      <c r="RZT903" s="49"/>
      <c r="RZU903" s="49"/>
      <c r="RZV903" s="49"/>
      <c r="RZW903" s="49"/>
      <c r="RZX903" s="49"/>
      <c r="RZY903" s="49"/>
      <c r="RZZ903" s="49"/>
      <c r="SAA903" s="49"/>
      <c r="SAB903" s="49"/>
      <c r="SAC903" s="49"/>
      <c r="SAD903" s="49"/>
      <c r="SAE903" s="49"/>
      <c r="SAF903" s="49"/>
      <c r="SAG903" s="49"/>
      <c r="SAH903" s="49"/>
      <c r="SAI903" s="49"/>
      <c r="SAJ903" s="49"/>
      <c r="SAK903" s="49"/>
      <c r="SAL903" s="49"/>
      <c r="SAM903" s="49"/>
      <c r="SAN903" s="49"/>
      <c r="SAO903" s="49"/>
      <c r="SAP903" s="49"/>
      <c r="SAQ903" s="49"/>
      <c r="SAR903" s="49"/>
      <c r="SAS903" s="49"/>
      <c r="SAT903" s="49"/>
      <c r="SAU903" s="49"/>
      <c r="SAV903" s="49"/>
      <c r="SAW903" s="49"/>
      <c r="SAX903" s="49"/>
      <c r="SAY903" s="49"/>
      <c r="SAZ903" s="49"/>
      <c r="SBA903" s="49"/>
      <c r="SBB903" s="49"/>
      <c r="SBC903" s="49"/>
      <c r="SBD903" s="49"/>
      <c r="SBE903" s="49"/>
      <c r="SBF903" s="49"/>
      <c r="SBG903" s="49"/>
      <c r="SBH903" s="49"/>
      <c r="SBI903" s="49"/>
      <c r="SBJ903" s="49"/>
      <c r="SBK903" s="49"/>
      <c r="SBL903" s="49"/>
      <c r="SBM903" s="49"/>
      <c r="SBN903" s="49"/>
      <c r="SBO903" s="49"/>
      <c r="SBP903" s="49"/>
      <c r="SBQ903" s="49"/>
      <c r="SBR903" s="49"/>
      <c r="SBS903" s="49"/>
      <c r="SBT903" s="49"/>
      <c r="SBU903" s="49"/>
      <c r="SBV903" s="49"/>
      <c r="SBW903" s="49"/>
      <c r="SBX903" s="49"/>
      <c r="SBY903" s="49"/>
      <c r="SBZ903" s="49"/>
      <c r="SCA903" s="49"/>
      <c r="SCB903" s="49"/>
      <c r="SCC903" s="49"/>
      <c r="SCD903" s="49"/>
      <c r="SCE903" s="49"/>
      <c r="SCF903" s="49"/>
      <c r="SCG903" s="49"/>
      <c r="SCH903" s="49"/>
      <c r="SCI903" s="49"/>
      <c r="SCJ903" s="49"/>
      <c r="SCK903" s="49"/>
      <c r="SCL903" s="49"/>
      <c r="SCM903" s="49"/>
      <c r="SCN903" s="49"/>
      <c r="SCO903" s="49"/>
      <c r="SCP903" s="49"/>
      <c r="SCQ903" s="49"/>
      <c r="SCR903" s="49"/>
      <c r="SCS903" s="49"/>
      <c r="SCT903" s="49"/>
      <c r="SCU903" s="49"/>
      <c r="SCV903" s="49"/>
      <c r="SCW903" s="49"/>
      <c r="SCX903" s="49"/>
      <c r="SCY903" s="49"/>
      <c r="SCZ903" s="49"/>
      <c r="SDA903" s="49"/>
      <c r="SDB903" s="49"/>
      <c r="SDC903" s="49"/>
      <c r="SDD903" s="49"/>
      <c r="SDE903" s="49"/>
      <c r="SDF903" s="49"/>
      <c r="SDG903" s="49"/>
      <c r="SDH903" s="49"/>
      <c r="SDI903" s="49"/>
      <c r="SDJ903" s="49"/>
      <c r="SDK903" s="49"/>
      <c r="SDL903" s="49"/>
      <c r="SDM903" s="49"/>
      <c r="SDN903" s="49"/>
      <c r="SDO903" s="49"/>
      <c r="SDP903" s="49"/>
      <c r="SDQ903" s="49"/>
      <c r="SDR903" s="49"/>
      <c r="SDS903" s="49"/>
      <c r="SDT903" s="49"/>
      <c r="SDU903" s="49"/>
      <c r="SDV903" s="49"/>
      <c r="SDW903" s="49"/>
      <c r="SDX903" s="49"/>
      <c r="SDY903" s="49"/>
      <c r="SDZ903" s="49"/>
      <c r="SEA903" s="49"/>
      <c r="SEB903" s="49"/>
      <c r="SEC903" s="49"/>
      <c r="SED903" s="49"/>
      <c r="SEE903" s="49"/>
      <c r="SEF903" s="49"/>
      <c r="SEG903" s="49"/>
      <c r="SEH903" s="49"/>
      <c r="SEI903" s="49"/>
      <c r="SEJ903" s="49"/>
      <c r="SEK903" s="49"/>
      <c r="SEL903" s="49"/>
      <c r="SEM903" s="49"/>
      <c r="SEN903" s="49"/>
      <c r="SEO903" s="49"/>
      <c r="SEP903" s="49"/>
      <c r="SEQ903" s="49"/>
      <c r="SER903" s="49"/>
      <c r="SES903" s="49"/>
      <c r="SET903" s="49"/>
      <c r="SEU903" s="49"/>
      <c r="SEV903" s="49"/>
      <c r="SEW903" s="49"/>
      <c r="SEX903" s="49"/>
      <c r="SEY903" s="49"/>
      <c r="SEZ903" s="49"/>
      <c r="SFA903" s="49"/>
      <c r="SFB903" s="49"/>
      <c r="SFC903" s="49"/>
      <c r="SFD903" s="49"/>
      <c r="SFE903" s="49"/>
      <c r="SFF903" s="49"/>
      <c r="SFG903" s="49"/>
      <c r="SFH903" s="49"/>
      <c r="SFI903" s="49"/>
      <c r="SFJ903" s="49"/>
      <c r="SFK903" s="49"/>
      <c r="SFL903" s="49"/>
      <c r="SFM903" s="49"/>
      <c r="SFN903" s="49"/>
      <c r="SFO903" s="49"/>
      <c r="SFP903" s="49"/>
      <c r="SFQ903" s="49"/>
      <c r="SFR903" s="49"/>
      <c r="SFS903" s="49"/>
      <c r="SFT903" s="49"/>
      <c r="SFU903" s="49"/>
      <c r="SFV903" s="49"/>
      <c r="SFW903" s="49"/>
      <c r="SFX903" s="49"/>
      <c r="SFY903" s="49"/>
      <c r="SFZ903" s="49"/>
      <c r="SGA903" s="49"/>
      <c r="SGB903" s="49"/>
      <c r="SGC903" s="49"/>
      <c r="SGD903" s="49"/>
      <c r="SGE903" s="49"/>
      <c r="SGF903" s="49"/>
      <c r="SGG903" s="49"/>
      <c r="SGH903" s="49"/>
      <c r="SGI903" s="49"/>
      <c r="SGJ903" s="49"/>
      <c r="SGK903" s="49"/>
      <c r="SGL903" s="49"/>
      <c r="SGM903" s="49"/>
      <c r="SGN903" s="49"/>
      <c r="SGO903" s="49"/>
      <c r="SGP903" s="49"/>
      <c r="SGQ903" s="49"/>
      <c r="SGR903" s="49"/>
      <c r="SGS903" s="49"/>
      <c r="SGT903" s="49"/>
      <c r="SGU903" s="49"/>
      <c r="SGV903" s="49"/>
      <c r="SGW903" s="49"/>
      <c r="SGX903" s="49"/>
      <c r="SGY903" s="49"/>
      <c r="SGZ903" s="49"/>
      <c r="SHA903" s="49"/>
      <c r="SHB903" s="49"/>
      <c r="SHC903" s="49"/>
      <c r="SHD903" s="49"/>
      <c r="SHE903" s="49"/>
      <c r="SHF903" s="49"/>
      <c r="SHG903" s="49"/>
      <c r="SHH903" s="49"/>
      <c r="SHI903" s="49"/>
      <c r="SHJ903" s="49"/>
      <c r="SHK903" s="49"/>
      <c r="SHL903" s="49"/>
      <c r="SHM903" s="49"/>
      <c r="SHN903" s="49"/>
      <c r="SHO903" s="49"/>
      <c r="SHP903" s="49"/>
      <c r="SHQ903" s="49"/>
      <c r="SHR903" s="49"/>
      <c r="SHS903" s="49"/>
      <c r="SHT903" s="49"/>
      <c r="SHU903" s="49"/>
      <c r="SHV903" s="49"/>
      <c r="SHW903" s="49"/>
      <c r="SHX903" s="49"/>
      <c r="SHY903" s="49"/>
      <c r="SHZ903" s="49"/>
      <c r="SIA903" s="49"/>
      <c r="SIB903" s="49"/>
      <c r="SIC903" s="49"/>
      <c r="SID903" s="49"/>
      <c r="SIE903" s="49"/>
      <c r="SIF903" s="49"/>
      <c r="SIG903" s="49"/>
      <c r="SIH903" s="49"/>
      <c r="SII903" s="49"/>
      <c r="SIJ903" s="49"/>
      <c r="SIK903" s="49"/>
      <c r="SIL903" s="49"/>
      <c r="SIM903" s="49"/>
      <c r="SIN903" s="49"/>
      <c r="SIO903" s="49"/>
      <c r="SIP903" s="49"/>
      <c r="SIQ903" s="49"/>
      <c r="SIR903" s="49"/>
      <c r="SIS903" s="49"/>
      <c r="SIT903" s="49"/>
      <c r="SIU903" s="49"/>
      <c r="SIV903" s="49"/>
      <c r="SIW903" s="49"/>
      <c r="SIX903" s="49"/>
      <c r="SIY903" s="49"/>
      <c r="SIZ903" s="49"/>
      <c r="SJA903" s="49"/>
      <c r="SJB903" s="49"/>
      <c r="SJC903" s="49"/>
      <c r="SJD903" s="49"/>
      <c r="SJE903" s="49"/>
      <c r="SJF903" s="49"/>
      <c r="SJG903" s="49"/>
      <c r="SJH903" s="49"/>
      <c r="SJI903" s="49"/>
      <c r="SJJ903" s="49"/>
      <c r="SJK903" s="49"/>
      <c r="SJL903" s="49"/>
      <c r="SJM903" s="49"/>
      <c r="SJN903" s="49"/>
      <c r="SJO903" s="49"/>
      <c r="SJP903" s="49"/>
      <c r="SJQ903" s="49"/>
      <c r="SJR903" s="49"/>
      <c r="SJS903" s="49"/>
      <c r="SJT903" s="49"/>
      <c r="SJU903" s="49"/>
      <c r="SJV903" s="49"/>
      <c r="SJW903" s="49"/>
      <c r="SJX903" s="49"/>
      <c r="SJY903" s="49"/>
      <c r="SJZ903" s="49"/>
      <c r="SKA903" s="49"/>
      <c r="SKB903" s="49"/>
      <c r="SKC903" s="49"/>
      <c r="SKD903" s="49"/>
      <c r="SKE903" s="49"/>
      <c r="SKF903" s="49"/>
      <c r="SKG903" s="49"/>
      <c r="SKH903" s="49"/>
      <c r="SKI903" s="49"/>
      <c r="SKJ903" s="49"/>
      <c r="SKK903" s="49"/>
      <c r="SKL903" s="49"/>
      <c r="SKM903" s="49"/>
      <c r="SKN903" s="49"/>
      <c r="SKO903" s="49"/>
      <c r="SKP903" s="49"/>
      <c r="SKQ903" s="49"/>
      <c r="SKR903" s="49"/>
      <c r="SKS903" s="49"/>
      <c r="SKT903" s="49"/>
      <c r="SKU903" s="49"/>
      <c r="SKV903" s="49"/>
      <c r="SKW903" s="49"/>
      <c r="SKX903" s="49"/>
      <c r="SKY903" s="49"/>
      <c r="SKZ903" s="49"/>
      <c r="SLA903" s="49"/>
      <c r="SLB903" s="49"/>
      <c r="SLC903" s="49"/>
      <c r="SLD903" s="49"/>
      <c r="SLE903" s="49"/>
      <c r="SLF903" s="49"/>
      <c r="SLG903" s="49"/>
      <c r="SLH903" s="49"/>
      <c r="SLI903" s="49"/>
      <c r="SLJ903" s="49"/>
      <c r="SLK903" s="49"/>
      <c r="SLL903" s="49"/>
      <c r="SLM903" s="49"/>
      <c r="SLN903" s="49"/>
      <c r="SLO903" s="49"/>
      <c r="SLP903" s="49"/>
      <c r="SLQ903" s="49"/>
      <c r="SLR903" s="49"/>
      <c r="SLS903" s="49"/>
      <c r="SLT903" s="49"/>
      <c r="SLU903" s="49"/>
      <c r="SLV903" s="49"/>
      <c r="SLW903" s="49"/>
      <c r="SLX903" s="49"/>
      <c r="SLY903" s="49"/>
      <c r="SLZ903" s="49"/>
      <c r="SMA903" s="49"/>
      <c r="SMB903" s="49"/>
      <c r="SMC903" s="49"/>
      <c r="SMD903" s="49"/>
      <c r="SME903" s="49"/>
      <c r="SMF903" s="49"/>
      <c r="SMG903" s="49"/>
      <c r="SMH903" s="49"/>
      <c r="SMI903" s="49"/>
      <c r="SMJ903" s="49"/>
      <c r="SMK903" s="49"/>
      <c r="SML903" s="49"/>
      <c r="SMM903" s="49"/>
      <c r="SMN903" s="49"/>
      <c r="SMO903" s="49"/>
      <c r="SMP903" s="49"/>
      <c r="SMQ903" s="49"/>
      <c r="SMR903" s="49"/>
      <c r="SMS903" s="49"/>
      <c r="SMT903" s="49"/>
      <c r="SMU903" s="49"/>
      <c r="SMV903" s="49"/>
      <c r="SMW903" s="49"/>
      <c r="SMX903" s="49"/>
      <c r="SMY903" s="49"/>
      <c r="SMZ903" s="49"/>
      <c r="SNA903" s="49"/>
      <c r="SNB903" s="49"/>
      <c r="SNC903" s="49"/>
      <c r="SND903" s="49"/>
      <c r="SNE903" s="49"/>
      <c r="SNF903" s="49"/>
      <c r="SNG903" s="49"/>
      <c r="SNH903" s="49"/>
      <c r="SNI903" s="49"/>
      <c r="SNJ903" s="49"/>
      <c r="SNK903" s="49"/>
      <c r="SNL903" s="49"/>
      <c r="SNM903" s="49"/>
      <c r="SNN903" s="49"/>
      <c r="SNO903" s="49"/>
      <c r="SNP903" s="49"/>
      <c r="SNQ903" s="49"/>
      <c r="SNR903" s="49"/>
      <c r="SNS903" s="49"/>
      <c r="SNT903" s="49"/>
      <c r="SNU903" s="49"/>
      <c r="SNV903" s="49"/>
      <c r="SNW903" s="49"/>
      <c r="SNX903" s="49"/>
      <c r="SNY903" s="49"/>
      <c r="SNZ903" s="49"/>
      <c r="SOA903" s="49"/>
      <c r="SOB903" s="49"/>
      <c r="SOC903" s="49"/>
      <c r="SOD903" s="49"/>
      <c r="SOE903" s="49"/>
      <c r="SOF903" s="49"/>
      <c r="SOG903" s="49"/>
      <c r="SOH903" s="49"/>
      <c r="SOI903" s="49"/>
      <c r="SOJ903" s="49"/>
      <c r="SOK903" s="49"/>
      <c r="SOL903" s="49"/>
      <c r="SOM903" s="49"/>
      <c r="SON903" s="49"/>
      <c r="SOO903" s="49"/>
      <c r="SOP903" s="49"/>
      <c r="SOQ903" s="49"/>
      <c r="SOR903" s="49"/>
      <c r="SOS903" s="49"/>
      <c r="SOT903" s="49"/>
      <c r="SOU903" s="49"/>
      <c r="SOV903" s="49"/>
      <c r="SOW903" s="49"/>
      <c r="SOX903" s="49"/>
      <c r="SOY903" s="49"/>
      <c r="SOZ903" s="49"/>
      <c r="SPA903" s="49"/>
      <c r="SPB903" s="49"/>
      <c r="SPC903" s="49"/>
      <c r="SPD903" s="49"/>
      <c r="SPE903" s="49"/>
      <c r="SPF903" s="49"/>
      <c r="SPG903" s="49"/>
      <c r="SPH903" s="49"/>
      <c r="SPI903" s="49"/>
      <c r="SPJ903" s="49"/>
      <c r="SPK903" s="49"/>
      <c r="SPL903" s="49"/>
      <c r="SPM903" s="49"/>
      <c r="SPN903" s="49"/>
      <c r="SPO903" s="49"/>
      <c r="SPP903" s="49"/>
      <c r="SPQ903" s="49"/>
      <c r="SPR903" s="49"/>
      <c r="SPS903" s="49"/>
      <c r="SPT903" s="49"/>
      <c r="SPU903" s="49"/>
      <c r="SPV903" s="49"/>
      <c r="SPW903" s="49"/>
      <c r="SPX903" s="49"/>
      <c r="SPY903" s="49"/>
      <c r="SPZ903" s="49"/>
      <c r="SQA903" s="49"/>
      <c r="SQB903" s="49"/>
      <c r="SQC903" s="49"/>
      <c r="SQD903" s="49"/>
      <c r="SQE903" s="49"/>
      <c r="SQF903" s="49"/>
      <c r="SQG903" s="49"/>
      <c r="SQH903" s="49"/>
      <c r="SQI903" s="49"/>
      <c r="SQJ903" s="49"/>
      <c r="SQK903" s="49"/>
      <c r="SQL903" s="49"/>
      <c r="SQM903" s="49"/>
      <c r="SQN903" s="49"/>
      <c r="SQO903" s="49"/>
      <c r="SQP903" s="49"/>
      <c r="SQQ903" s="49"/>
      <c r="SQR903" s="49"/>
      <c r="SQS903" s="49"/>
      <c r="SQT903" s="49"/>
      <c r="SQU903" s="49"/>
      <c r="SQV903" s="49"/>
      <c r="SQW903" s="49"/>
      <c r="SQX903" s="49"/>
      <c r="SQY903" s="49"/>
      <c r="SQZ903" s="49"/>
      <c r="SRA903" s="49"/>
      <c r="SRB903" s="49"/>
      <c r="SRC903" s="49"/>
      <c r="SRD903" s="49"/>
      <c r="SRE903" s="49"/>
      <c r="SRF903" s="49"/>
      <c r="SRG903" s="49"/>
      <c r="SRH903" s="49"/>
      <c r="SRI903" s="49"/>
      <c r="SRJ903" s="49"/>
      <c r="SRK903" s="49"/>
      <c r="SRL903" s="49"/>
      <c r="SRM903" s="49"/>
      <c r="SRN903" s="49"/>
      <c r="SRO903" s="49"/>
      <c r="SRP903" s="49"/>
      <c r="SRQ903" s="49"/>
      <c r="SRR903" s="49"/>
      <c r="SRS903" s="49"/>
      <c r="SRT903" s="49"/>
      <c r="SRU903" s="49"/>
      <c r="SRV903" s="49"/>
      <c r="SRW903" s="49"/>
      <c r="SRX903" s="49"/>
      <c r="SRY903" s="49"/>
      <c r="SRZ903" s="49"/>
      <c r="SSA903" s="49"/>
      <c r="SSB903" s="49"/>
      <c r="SSC903" s="49"/>
      <c r="SSD903" s="49"/>
      <c r="SSE903" s="49"/>
      <c r="SSF903" s="49"/>
      <c r="SSG903" s="49"/>
      <c r="SSH903" s="49"/>
      <c r="SSI903" s="49"/>
      <c r="SSJ903" s="49"/>
      <c r="SSK903" s="49"/>
      <c r="SSL903" s="49"/>
      <c r="SSM903" s="49"/>
      <c r="SSN903" s="49"/>
      <c r="SSO903" s="49"/>
      <c r="SSP903" s="49"/>
      <c r="SSQ903" s="49"/>
      <c r="SSR903" s="49"/>
      <c r="SSS903" s="49"/>
      <c r="SST903" s="49"/>
      <c r="SSU903" s="49"/>
      <c r="SSV903" s="49"/>
      <c r="SSW903" s="49"/>
      <c r="SSX903" s="49"/>
      <c r="SSY903" s="49"/>
      <c r="SSZ903" s="49"/>
      <c r="STA903" s="49"/>
      <c r="STB903" s="49"/>
      <c r="STC903" s="49"/>
      <c r="STD903" s="49"/>
      <c r="STE903" s="49"/>
      <c r="STF903" s="49"/>
      <c r="STG903" s="49"/>
      <c r="STH903" s="49"/>
      <c r="STI903" s="49"/>
      <c r="STJ903" s="49"/>
      <c r="STK903" s="49"/>
      <c r="STL903" s="49"/>
      <c r="STM903" s="49"/>
      <c r="STN903" s="49"/>
      <c r="STO903" s="49"/>
      <c r="STP903" s="49"/>
      <c r="STQ903" s="49"/>
      <c r="STR903" s="49"/>
      <c r="STS903" s="49"/>
      <c r="STT903" s="49"/>
      <c r="STU903" s="49"/>
      <c r="STV903" s="49"/>
      <c r="STW903" s="49"/>
      <c r="STX903" s="49"/>
      <c r="STY903" s="49"/>
      <c r="STZ903" s="49"/>
      <c r="SUA903" s="49"/>
      <c r="SUB903" s="49"/>
      <c r="SUC903" s="49"/>
      <c r="SUD903" s="49"/>
      <c r="SUE903" s="49"/>
      <c r="SUF903" s="49"/>
      <c r="SUG903" s="49"/>
      <c r="SUH903" s="49"/>
      <c r="SUI903" s="49"/>
      <c r="SUJ903" s="49"/>
      <c r="SUK903" s="49"/>
      <c r="SUL903" s="49"/>
      <c r="SUM903" s="49"/>
      <c r="SUN903" s="49"/>
      <c r="SUO903" s="49"/>
      <c r="SUP903" s="49"/>
      <c r="SUQ903" s="49"/>
      <c r="SUR903" s="49"/>
      <c r="SUS903" s="49"/>
      <c r="SUT903" s="49"/>
      <c r="SUU903" s="49"/>
      <c r="SUV903" s="49"/>
      <c r="SUW903" s="49"/>
      <c r="SUX903" s="49"/>
      <c r="SUY903" s="49"/>
      <c r="SUZ903" s="49"/>
      <c r="SVA903" s="49"/>
      <c r="SVB903" s="49"/>
      <c r="SVC903" s="49"/>
      <c r="SVD903" s="49"/>
      <c r="SVE903" s="49"/>
      <c r="SVF903" s="49"/>
      <c r="SVG903" s="49"/>
      <c r="SVH903" s="49"/>
      <c r="SVI903" s="49"/>
      <c r="SVJ903" s="49"/>
      <c r="SVK903" s="49"/>
      <c r="SVL903" s="49"/>
      <c r="SVM903" s="49"/>
      <c r="SVN903" s="49"/>
      <c r="SVO903" s="49"/>
      <c r="SVP903" s="49"/>
      <c r="SVQ903" s="49"/>
      <c r="SVR903" s="49"/>
      <c r="SVS903" s="49"/>
      <c r="SVT903" s="49"/>
      <c r="SVU903" s="49"/>
      <c r="SVV903" s="49"/>
      <c r="SVW903" s="49"/>
      <c r="SVX903" s="49"/>
      <c r="SVY903" s="49"/>
      <c r="SVZ903" s="49"/>
      <c r="SWA903" s="49"/>
      <c r="SWB903" s="49"/>
      <c r="SWC903" s="49"/>
      <c r="SWD903" s="49"/>
      <c r="SWE903" s="49"/>
      <c r="SWF903" s="49"/>
      <c r="SWG903" s="49"/>
      <c r="SWH903" s="49"/>
      <c r="SWI903" s="49"/>
      <c r="SWJ903" s="49"/>
      <c r="SWK903" s="49"/>
      <c r="SWL903" s="49"/>
      <c r="SWM903" s="49"/>
      <c r="SWN903" s="49"/>
      <c r="SWO903" s="49"/>
      <c r="SWP903" s="49"/>
      <c r="SWQ903" s="49"/>
      <c r="SWR903" s="49"/>
      <c r="SWS903" s="49"/>
      <c r="SWT903" s="49"/>
      <c r="SWU903" s="49"/>
      <c r="SWV903" s="49"/>
      <c r="SWW903" s="49"/>
      <c r="SWX903" s="49"/>
      <c r="SWY903" s="49"/>
      <c r="SWZ903" s="49"/>
      <c r="SXA903" s="49"/>
      <c r="SXB903" s="49"/>
      <c r="SXC903" s="49"/>
      <c r="SXD903" s="49"/>
      <c r="SXE903" s="49"/>
      <c r="SXF903" s="49"/>
      <c r="SXG903" s="49"/>
      <c r="SXH903" s="49"/>
      <c r="SXI903" s="49"/>
      <c r="SXJ903" s="49"/>
      <c r="SXK903" s="49"/>
      <c r="SXL903" s="49"/>
      <c r="SXM903" s="49"/>
      <c r="SXN903" s="49"/>
      <c r="SXO903" s="49"/>
      <c r="SXP903" s="49"/>
      <c r="SXQ903" s="49"/>
      <c r="SXR903" s="49"/>
      <c r="SXS903" s="49"/>
      <c r="SXT903" s="49"/>
      <c r="SXU903" s="49"/>
      <c r="SXV903" s="49"/>
      <c r="SXW903" s="49"/>
      <c r="SXX903" s="49"/>
      <c r="SXY903" s="49"/>
      <c r="SXZ903" s="49"/>
      <c r="SYA903" s="49"/>
      <c r="SYB903" s="49"/>
      <c r="SYC903" s="49"/>
      <c r="SYD903" s="49"/>
      <c r="SYE903" s="49"/>
      <c r="SYF903" s="49"/>
      <c r="SYG903" s="49"/>
      <c r="SYH903" s="49"/>
      <c r="SYI903" s="49"/>
      <c r="SYJ903" s="49"/>
      <c r="SYK903" s="49"/>
      <c r="SYL903" s="49"/>
      <c r="SYM903" s="49"/>
      <c r="SYN903" s="49"/>
      <c r="SYO903" s="49"/>
      <c r="SYP903" s="49"/>
      <c r="SYQ903" s="49"/>
      <c r="SYR903" s="49"/>
      <c r="SYS903" s="49"/>
      <c r="SYT903" s="49"/>
      <c r="SYU903" s="49"/>
      <c r="SYV903" s="49"/>
      <c r="SYW903" s="49"/>
      <c r="SYX903" s="49"/>
      <c r="SYY903" s="49"/>
      <c r="SYZ903" s="49"/>
      <c r="SZA903" s="49"/>
      <c r="SZB903" s="49"/>
      <c r="SZC903" s="49"/>
      <c r="SZD903" s="49"/>
      <c r="SZE903" s="49"/>
      <c r="SZF903" s="49"/>
      <c r="SZG903" s="49"/>
      <c r="SZH903" s="49"/>
      <c r="SZI903" s="49"/>
      <c r="SZJ903" s="49"/>
      <c r="SZK903" s="49"/>
      <c r="SZL903" s="49"/>
      <c r="SZM903" s="49"/>
      <c r="SZN903" s="49"/>
      <c r="SZO903" s="49"/>
      <c r="SZP903" s="49"/>
      <c r="SZQ903" s="49"/>
      <c r="SZR903" s="49"/>
      <c r="SZS903" s="49"/>
      <c r="SZT903" s="49"/>
      <c r="SZU903" s="49"/>
      <c r="SZV903" s="49"/>
      <c r="SZW903" s="49"/>
      <c r="SZX903" s="49"/>
      <c r="SZY903" s="49"/>
      <c r="SZZ903" s="49"/>
      <c r="TAA903" s="49"/>
      <c r="TAB903" s="49"/>
      <c r="TAC903" s="49"/>
      <c r="TAD903" s="49"/>
      <c r="TAE903" s="49"/>
      <c r="TAF903" s="49"/>
      <c r="TAG903" s="49"/>
      <c r="TAH903" s="49"/>
      <c r="TAI903" s="49"/>
      <c r="TAJ903" s="49"/>
      <c r="TAK903" s="49"/>
      <c r="TAL903" s="49"/>
      <c r="TAM903" s="49"/>
      <c r="TAN903" s="49"/>
      <c r="TAO903" s="49"/>
      <c r="TAP903" s="49"/>
      <c r="TAQ903" s="49"/>
      <c r="TAR903" s="49"/>
      <c r="TAS903" s="49"/>
      <c r="TAT903" s="49"/>
      <c r="TAU903" s="49"/>
      <c r="TAV903" s="49"/>
      <c r="TAW903" s="49"/>
      <c r="TAX903" s="49"/>
      <c r="TAY903" s="49"/>
      <c r="TAZ903" s="49"/>
      <c r="TBA903" s="49"/>
      <c r="TBB903" s="49"/>
      <c r="TBC903" s="49"/>
      <c r="TBD903" s="49"/>
      <c r="TBE903" s="49"/>
      <c r="TBF903" s="49"/>
      <c r="TBG903" s="49"/>
      <c r="TBH903" s="49"/>
      <c r="TBI903" s="49"/>
      <c r="TBJ903" s="49"/>
      <c r="TBK903" s="49"/>
      <c r="TBL903" s="49"/>
      <c r="TBM903" s="49"/>
      <c r="TBN903" s="49"/>
      <c r="TBO903" s="49"/>
      <c r="TBP903" s="49"/>
      <c r="TBQ903" s="49"/>
      <c r="TBR903" s="49"/>
      <c r="TBS903" s="49"/>
      <c r="TBT903" s="49"/>
      <c r="TBU903" s="49"/>
      <c r="TBV903" s="49"/>
      <c r="TBW903" s="49"/>
      <c r="TBX903" s="49"/>
      <c r="TBY903" s="49"/>
      <c r="TBZ903" s="49"/>
      <c r="TCA903" s="49"/>
      <c r="TCB903" s="49"/>
      <c r="TCC903" s="49"/>
      <c r="TCD903" s="49"/>
      <c r="TCE903" s="49"/>
      <c r="TCF903" s="49"/>
      <c r="TCG903" s="49"/>
      <c r="TCH903" s="49"/>
      <c r="TCI903" s="49"/>
      <c r="TCJ903" s="49"/>
      <c r="TCK903" s="49"/>
      <c r="TCL903" s="49"/>
      <c r="TCM903" s="49"/>
      <c r="TCN903" s="49"/>
      <c r="TCO903" s="49"/>
      <c r="TCP903" s="49"/>
      <c r="TCQ903" s="49"/>
      <c r="TCR903" s="49"/>
      <c r="TCS903" s="49"/>
      <c r="TCT903" s="49"/>
      <c r="TCU903" s="49"/>
      <c r="TCV903" s="49"/>
      <c r="TCW903" s="49"/>
      <c r="TCX903" s="49"/>
      <c r="TCY903" s="49"/>
      <c r="TCZ903" s="49"/>
      <c r="TDA903" s="49"/>
      <c r="TDB903" s="49"/>
      <c r="TDC903" s="49"/>
      <c r="TDD903" s="49"/>
      <c r="TDE903" s="49"/>
      <c r="TDF903" s="49"/>
      <c r="TDG903" s="49"/>
      <c r="TDH903" s="49"/>
      <c r="TDI903" s="49"/>
      <c r="TDJ903" s="49"/>
      <c r="TDK903" s="49"/>
      <c r="TDL903" s="49"/>
      <c r="TDM903" s="49"/>
      <c r="TDN903" s="49"/>
      <c r="TDO903" s="49"/>
      <c r="TDP903" s="49"/>
      <c r="TDQ903" s="49"/>
      <c r="TDR903" s="49"/>
      <c r="TDS903" s="49"/>
      <c r="TDT903" s="49"/>
      <c r="TDU903" s="49"/>
      <c r="TDV903" s="49"/>
      <c r="TDW903" s="49"/>
      <c r="TDX903" s="49"/>
      <c r="TDY903" s="49"/>
      <c r="TDZ903" s="49"/>
      <c r="TEA903" s="49"/>
      <c r="TEB903" s="49"/>
      <c r="TEC903" s="49"/>
      <c r="TED903" s="49"/>
      <c r="TEE903" s="49"/>
      <c r="TEF903" s="49"/>
      <c r="TEG903" s="49"/>
      <c r="TEH903" s="49"/>
      <c r="TEI903" s="49"/>
      <c r="TEJ903" s="49"/>
      <c r="TEK903" s="49"/>
      <c r="TEL903" s="49"/>
      <c r="TEM903" s="49"/>
      <c r="TEN903" s="49"/>
      <c r="TEO903" s="49"/>
      <c r="TEP903" s="49"/>
      <c r="TEQ903" s="49"/>
      <c r="TER903" s="49"/>
      <c r="TES903" s="49"/>
      <c r="TET903" s="49"/>
      <c r="TEU903" s="49"/>
      <c r="TEV903" s="49"/>
      <c r="TEW903" s="49"/>
      <c r="TEX903" s="49"/>
      <c r="TEY903" s="49"/>
      <c r="TEZ903" s="49"/>
      <c r="TFA903" s="49"/>
      <c r="TFB903" s="49"/>
      <c r="TFC903" s="49"/>
      <c r="TFD903" s="49"/>
      <c r="TFE903" s="49"/>
      <c r="TFF903" s="49"/>
      <c r="TFG903" s="49"/>
      <c r="TFH903" s="49"/>
      <c r="TFI903" s="49"/>
      <c r="TFJ903" s="49"/>
      <c r="TFK903" s="49"/>
      <c r="TFL903" s="49"/>
      <c r="TFM903" s="49"/>
      <c r="TFN903" s="49"/>
      <c r="TFO903" s="49"/>
      <c r="TFP903" s="49"/>
      <c r="TFQ903" s="49"/>
      <c r="TFR903" s="49"/>
      <c r="TFS903" s="49"/>
      <c r="TFT903" s="49"/>
      <c r="TFU903" s="49"/>
      <c r="TFV903" s="49"/>
      <c r="TFW903" s="49"/>
      <c r="TFX903" s="49"/>
      <c r="TFY903" s="49"/>
      <c r="TFZ903" s="49"/>
      <c r="TGA903" s="49"/>
      <c r="TGB903" s="49"/>
      <c r="TGC903" s="49"/>
      <c r="TGD903" s="49"/>
      <c r="TGE903" s="49"/>
      <c r="TGF903" s="49"/>
      <c r="TGG903" s="49"/>
      <c r="TGH903" s="49"/>
      <c r="TGI903" s="49"/>
      <c r="TGJ903" s="49"/>
      <c r="TGK903" s="49"/>
      <c r="TGL903" s="49"/>
      <c r="TGM903" s="49"/>
      <c r="TGN903" s="49"/>
      <c r="TGO903" s="49"/>
      <c r="TGP903" s="49"/>
      <c r="TGQ903" s="49"/>
      <c r="TGR903" s="49"/>
      <c r="TGS903" s="49"/>
      <c r="TGT903" s="49"/>
      <c r="TGU903" s="49"/>
      <c r="TGV903" s="49"/>
      <c r="TGW903" s="49"/>
      <c r="TGX903" s="49"/>
      <c r="TGY903" s="49"/>
      <c r="TGZ903" s="49"/>
      <c r="THA903" s="49"/>
      <c r="THB903" s="49"/>
      <c r="THC903" s="49"/>
      <c r="THD903" s="49"/>
      <c r="THE903" s="49"/>
      <c r="THF903" s="49"/>
      <c r="THG903" s="49"/>
      <c r="THH903" s="49"/>
      <c r="THI903" s="49"/>
      <c r="THJ903" s="49"/>
      <c r="THK903" s="49"/>
      <c r="THL903" s="49"/>
      <c r="THM903" s="49"/>
      <c r="THN903" s="49"/>
      <c r="THO903" s="49"/>
      <c r="THP903" s="49"/>
      <c r="THQ903" s="49"/>
      <c r="THR903" s="49"/>
      <c r="THS903" s="49"/>
      <c r="THT903" s="49"/>
      <c r="THU903" s="49"/>
      <c r="THV903" s="49"/>
      <c r="THW903" s="49"/>
      <c r="THX903" s="49"/>
      <c r="THY903" s="49"/>
      <c r="THZ903" s="49"/>
      <c r="TIA903" s="49"/>
      <c r="TIB903" s="49"/>
      <c r="TIC903" s="49"/>
      <c r="TID903" s="49"/>
      <c r="TIE903" s="49"/>
      <c r="TIF903" s="49"/>
      <c r="TIG903" s="49"/>
      <c r="TIH903" s="49"/>
      <c r="TII903" s="49"/>
      <c r="TIJ903" s="49"/>
      <c r="TIK903" s="49"/>
      <c r="TIL903" s="49"/>
      <c r="TIM903" s="49"/>
      <c r="TIN903" s="49"/>
      <c r="TIO903" s="49"/>
      <c r="TIP903" s="49"/>
      <c r="TIQ903" s="49"/>
      <c r="TIR903" s="49"/>
      <c r="TIS903" s="49"/>
      <c r="TIT903" s="49"/>
      <c r="TIU903" s="49"/>
      <c r="TIV903" s="49"/>
      <c r="TIW903" s="49"/>
      <c r="TIX903" s="49"/>
      <c r="TIY903" s="49"/>
      <c r="TIZ903" s="49"/>
      <c r="TJA903" s="49"/>
      <c r="TJB903" s="49"/>
      <c r="TJC903" s="49"/>
      <c r="TJD903" s="49"/>
      <c r="TJE903" s="49"/>
      <c r="TJF903" s="49"/>
      <c r="TJG903" s="49"/>
      <c r="TJH903" s="49"/>
      <c r="TJI903" s="49"/>
      <c r="TJJ903" s="49"/>
      <c r="TJK903" s="49"/>
      <c r="TJL903" s="49"/>
      <c r="TJM903" s="49"/>
      <c r="TJN903" s="49"/>
      <c r="TJO903" s="49"/>
      <c r="TJP903" s="49"/>
      <c r="TJQ903" s="49"/>
      <c r="TJR903" s="49"/>
      <c r="TJS903" s="49"/>
      <c r="TJT903" s="49"/>
      <c r="TJU903" s="49"/>
      <c r="TJV903" s="49"/>
      <c r="TJW903" s="49"/>
      <c r="TJX903" s="49"/>
      <c r="TJY903" s="49"/>
      <c r="TJZ903" s="49"/>
      <c r="TKA903" s="49"/>
      <c r="TKB903" s="49"/>
      <c r="TKC903" s="49"/>
      <c r="TKD903" s="49"/>
      <c r="TKE903" s="49"/>
      <c r="TKF903" s="49"/>
      <c r="TKG903" s="49"/>
      <c r="TKH903" s="49"/>
      <c r="TKI903" s="49"/>
      <c r="TKJ903" s="49"/>
      <c r="TKK903" s="49"/>
      <c r="TKL903" s="49"/>
      <c r="TKM903" s="49"/>
      <c r="TKN903" s="49"/>
      <c r="TKO903" s="49"/>
      <c r="TKP903" s="49"/>
      <c r="TKQ903" s="49"/>
      <c r="TKR903" s="49"/>
      <c r="TKS903" s="49"/>
      <c r="TKT903" s="49"/>
      <c r="TKU903" s="49"/>
      <c r="TKV903" s="49"/>
      <c r="TKW903" s="49"/>
      <c r="TKX903" s="49"/>
      <c r="TKY903" s="49"/>
      <c r="TKZ903" s="49"/>
      <c r="TLA903" s="49"/>
      <c r="TLB903" s="49"/>
      <c r="TLC903" s="49"/>
      <c r="TLD903" s="49"/>
      <c r="TLE903" s="49"/>
      <c r="TLF903" s="49"/>
      <c r="TLG903" s="49"/>
      <c r="TLH903" s="49"/>
      <c r="TLI903" s="49"/>
      <c r="TLJ903" s="49"/>
      <c r="TLK903" s="49"/>
      <c r="TLL903" s="49"/>
      <c r="TLM903" s="49"/>
      <c r="TLN903" s="49"/>
      <c r="TLO903" s="49"/>
      <c r="TLP903" s="49"/>
      <c r="TLQ903" s="49"/>
      <c r="TLR903" s="49"/>
      <c r="TLS903" s="49"/>
      <c r="TLT903" s="49"/>
      <c r="TLU903" s="49"/>
      <c r="TLV903" s="49"/>
      <c r="TLW903" s="49"/>
      <c r="TLX903" s="49"/>
      <c r="TLY903" s="49"/>
      <c r="TLZ903" s="49"/>
      <c r="TMA903" s="49"/>
      <c r="TMB903" s="49"/>
      <c r="TMC903" s="49"/>
      <c r="TMD903" s="49"/>
      <c r="TME903" s="49"/>
      <c r="TMF903" s="49"/>
      <c r="TMG903" s="49"/>
      <c r="TMH903" s="49"/>
      <c r="TMI903" s="49"/>
      <c r="TMJ903" s="49"/>
      <c r="TMK903" s="49"/>
      <c r="TML903" s="49"/>
      <c r="TMM903" s="49"/>
      <c r="TMN903" s="49"/>
      <c r="TMO903" s="49"/>
      <c r="TMP903" s="49"/>
      <c r="TMQ903" s="49"/>
      <c r="TMR903" s="49"/>
      <c r="TMS903" s="49"/>
      <c r="TMT903" s="49"/>
      <c r="TMU903" s="49"/>
      <c r="TMV903" s="49"/>
      <c r="TMW903" s="49"/>
      <c r="TMX903" s="49"/>
      <c r="TMY903" s="49"/>
      <c r="TMZ903" s="49"/>
      <c r="TNA903" s="49"/>
      <c r="TNB903" s="49"/>
      <c r="TNC903" s="49"/>
      <c r="TND903" s="49"/>
      <c r="TNE903" s="49"/>
      <c r="TNF903" s="49"/>
      <c r="TNG903" s="49"/>
      <c r="TNH903" s="49"/>
      <c r="TNI903" s="49"/>
      <c r="TNJ903" s="49"/>
      <c r="TNK903" s="49"/>
      <c r="TNL903" s="49"/>
      <c r="TNM903" s="49"/>
      <c r="TNN903" s="49"/>
      <c r="TNO903" s="49"/>
      <c r="TNP903" s="49"/>
      <c r="TNQ903" s="49"/>
      <c r="TNR903" s="49"/>
      <c r="TNS903" s="49"/>
      <c r="TNT903" s="49"/>
      <c r="TNU903" s="49"/>
      <c r="TNV903" s="49"/>
      <c r="TNW903" s="49"/>
      <c r="TNX903" s="49"/>
      <c r="TNY903" s="49"/>
      <c r="TNZ903" s="49"/>
      <c r="TOA903" s="49"/>
      <c r="TOB903" s="49"/>
      <c r="TOC903" s="49"/>
      <c r="TOD903" s="49"/>
      <c r="TOE903" s="49"/>
      <c r="TOF903" s="49"/>
      <c r="TOG903" s="49"/>
      <c r="TOH903" s="49"/>
      <c r="TOI903" s="49"/>
      <c r="TOJ903" s="49"/>
      <c r="TOK903" s="49"/>
      <c r="TOL903" s="49"/>
      <c r="TOM903" s="49"/>
      <c r="TON903" s="49"/>
      <c r="TOO903" s="49"/>
      <c r="TOP903" s="49"/>
      <c r="TOQ903" s="49"/>
      <c r="TOR903" s="49"/>
      <c r="TOS903" s="49"/>
      <c r="TOT903" s="49"/>
      <c r="TOU903" s="49"/>
      <c r="TOV903" s="49"/>
      <c r="TOW903" s="49"/>
      <c r="TOX903" s="49"/>
      <c r="TOY903" s="49"/>
      <c r="TOZ903" s="49"/>
      <c r="TPA903" s="49"/>
      <c r="TPB903" s="49"/>
      <c r="TPC903" s="49"/>
      <c r="TPD903" s="49"/>
      <c r="TPE903" s="49"/>
      <c r="TPF903" s="49"/>
      <c r="TPG903" s="49"/>
      <c r="TPH903" s="49"/>
      <c r="TPI903" s="49"/>
      <c r="TPJ903" s="49"/>
      <c r="TPK903" s="49"/>
      <c r="TPL903" s="49"/>
      <c r="TPM903" s="49"/>
      <c r="TPN903" s="49"/>
      <c r="TPO903" s="49"/>
      <c r="TPP903" s="49"/>
      <c r="TPQ903" s="49"/>
      <c r="TPR903" s="49"/>
      <c r="TPS903" s="49"/>
      <c r="TPT903" s="49"/>
      <c r="TPU903" s="49"/>
      <c r="TPV903" s="49"/>
      <c r="TPW903" s="49"/>
      <c r="TPX903" s="49"/>
      <c r="TPY903" s="49"/>
      <c r="TPZ903" s="49"/>
      <c r="TQA903" s="49"/>
      <c r="TQB903" s="49"/>
      <c r="TQC903" s="49"/>
      <c r="TQD903" s="49"/>
      <c r="TQE903" s="49"/>
      <c r="TQF903" s="49"/>
      <c r="TQG903" s="49"/>
      <c r="TQH903" s="49"/>
      <c r="TQI903" s="49"/>
      <c r="TQJ903" s="49"/>
      <c r="TQK903" s="49"/>
      <c r="TQL903" s="49"/>
      <c r="TQM903" s="49"/>
      <c r="TQN903" s="49"/>
      <c r="TQO903" s="49"/>
      <c r="TQP903" s="49"/>
      <c r="TQQ903" s="49"/>
      <c r="TQR903" s="49"/>
      <c r="TQS903" s="49"/>
      <c r="TQT903" s="49"/>
      <c r="TQU903" s="49"/>
      <c r="TQV903" s="49"/>
      <c r="TQW903" s="49"/>
      <c r="TQX903" s="49"/>
      <c r="TQY903" s="49"/>
      <c r="TQZ903" s="49"/>
      <c r="TRA903" s="49"/>
      <c r="TRB903" s="49"/>
      <c r="TRC903" s="49"/>
      <c r="TRD903" s="49"/>
      <c r="TRE903" s="49"/>
      <c r="TRF903" s="49"/>
      <c r="TRG903" s="49"/>
      <c r="TRH903" s="49"/>
      <c r="TRI903" s="49"/>
      <c r="TRJ903" s="49"/>
      <c r="TRK903" s="49"/>
      <c r="TRL903" s="49"/>
      <c r="TRM903" s="49"/>
      <c r="TRN903" s="49"/>
      <c r="TRO903" s="49"/>
      <c r="TRP903" s="49"/>
      <c r="TRQ903" s="49"/>
      <c r="TRR903" s="49"/>
      <c r="TRS903" s="49"/>
      <c r="TRT903" s="49"/>
      <c r="TRU903" s="49"/>
      <c r="TRV903" s="49"/>
      <c r="TRW903" s="49"/>
      <c r="TRX903" s="49"/>
      <c r="TRY903" s="49"/>
      <c r="TRZ903" s="49"/>
      <c r="TSA903" s="49"/>
      <c r="TSB903" s="49"/>
      <c r="TSC903" s="49"/>
      <c r="TSD903" s="49"/>
      <c r="TSE903" s="49"/>
      <c r="TSF903" s="49"/>
      <c r="TSG903" s="49"/>
      <c r="TSH903" s="49"/>
      <c r="TSI903" s="49"/>
      <c r="TSJ903" s="49"/>
      <c r="TSK903" s="49"/>
      <c r="TSL903" s="49"/>
      <c r="TSM903" s="49"/>
      <c r="TSN903" s="49"/>
      <c r="TSO903" s="49"/>
      <c r="TSP903" s="49"/>
      <c r="TSQ903" s="49"/>
      <c r="TSR903" s="49"/>
      <c r="TSS903" s="49"/>
      <c r="TST903" s="49"/>
      <c r="TSU903" s="49"/>
      <c r="TSV903" s="49"/>
      <c r="TSW903" s="49"/>
      <c r="TSX903" s="49"/>
      <c r="TSY903" s="49"/>
      <c r="TSZ903" s="49"/>
      <c r="TTA903" s="49"/>
      <c r="TTB903" s="49"/>
      <c r="TTC903" s="49"/>
      <c r="TTD903" s="49"/>
      <c r="TTE903" s="49"/>
      <c r="TTF903" s="49"/>
      <c r="TTG903" s="49"/>
      <c r="TTH903" s="49"/>
      <c r="TTI903" s="49"/>
      <c r="TTJ903" s="49"/>
      <c r="TTK903" s="49"/>
      <c r="TTL903" s="49"/>
      <c r="TTM903" s="49"/>
      <c r="TTN903" s="49"/>
      <c r="TTO903" s="49"/>
      <c r="TTP903" s="49"/>
      <c r="TTQ903" s="49"/>
      <c r="TTR903" s="49"/>
      <c r="TTS903" s="49"/>
      <c r="TTT903" s="49"/>
      <c r="TTU903" s="49"/>
      <c r="TTV903" s="49"/>
      <c r="TTW903" s="49"/>
      <c r="TTX903" s="49"/>
      <c r="TTY903" s="49"/>
      <c r="TTZ903" s="49"/>
      <c r="TUA903" s="49"/>
      <c r="TUB903" s="49"/>
      <c r="TUC903" s="49"/>
      <c r="TUD903" s="49"/>
      <c r="TUE903" s="49"/>
      <c r="TUF903" s="49"/>
      <c r="TUG903" s="49"/>
      <c r="TUH903" s="49"/>
      <c r="TUI903" s="49"/>
      <c r="TUJ903" s="49"/>
      <c r="TUK903" s="49"/>
      <c r="TUL903" s="49"/>
      <c r="TUM903" s="49"/>
      <c r="TUN903" s="49"/>
      <c r="TUO903" s="49"/>
      <c r="TUP903" s="49"/>
      <c r="TUQ903" s="49"/>
      <c r="TUR903" s="49"/>
      <c r="TUS903" s="49"/>
      <c r="TUT903" s="49"/>
      <c r="TUU903" s="49"/>
      <c r="TUV903" s="49"/>
      <c r="TUW903" s="49"/>
      <c r="TUX903" s="49"/>
      <c r="TUY903" s="49"/>
      <c r="TUZ903" s="49"/>
      <c r="TVA903" s="49"/>
      <c r="TVB903" s="49"/>
      <c r="TVC903" s="49"/>
      <c r="TVD903" s="49"/>
      <c r="TVE903" s="49"/>
      <c r="TVF903" s="49"/>
      <c r="TVG903" s="49"/>
      <c r="TVH903" s="49"/>
      <c r="TVI903" s="49"/>
      <c r="TVJ903" s="49"/>
      <c r="TVK903" s="49"/>
      <c r="TVL903" s="49"/>
      <c r="TVM903" s="49"/>
      <c r="TVN903" s="49"/>
      <c r="TVO903" s="49"/>
      <c r="TVP903" s="49"/>
      <c r="TVQ903" s="49"/>
      <c r="TVR903" s="49"/>
      <c r="TVS903" s="49"/>
      <c r="TVT903" s="49"/>
      <c r="TVU903" s="49"/>
      <c r="TVV903" s="49"/>
      <c r="TVW903" s="49"/>
      <c r="TVX903" s="49"/>
      <c r="TVY903" s="49"/>
      <c r="TVZ903" s="49"/>
      <c r="TWA903" s="49"/>
      <c r="TWB903" s="49"/>
      <c r="TWC903" s="49"/>
      <c r="TWD903" s="49"/>
      <c r="TWE903" s="49"/>
      <c r="TWF903" s="49"/>
      <c r="TWG903" s="49"/>
      <c r="TWH903" s="49"/>
      <c r="TWI903" s="49"/>
      <c r="TWJ903" s="49"/>
      <c r="TWK903" s="49"/>
      <c r="TWL903" s="49"/>
      <c r="TWM903" s="49"/>
      <c r="TWN903" s="49"/>
      <c r="TWO903" s="49"/>
      <c r="TWP903" s="49"/>
      <c r="TWQ903" s="49"/>
      <c r="TWR903" s="49"/>
      <c r="TWS903" s="49"/>
      <c r="TWT903" s="49"/>
      <c r="TWU903" s="49"/>
      <c r="TWV903" s="49"/>
      <c r="TWW903" s="49"/>
      <c r="TWX903" s="49"/>
      <c r="TWY903" s="49"/>
      <c r="TWZ903" s="49"/>
      <c r="TXA903" s="49"/>
      <c r="TXB903" s="49"/>
      <c r="TXC903" s="49"/>
      <c r="TXD903" s="49"/>
      <c r="TXE903" s="49"/>
      <c r="TXF903" s="49"/>
      <c r="TXG903" s="49"/>
      <c r="TXH903" s="49"/>
      <c r="TXI903" s="49"/>
      <c r="TXJ903" s="49"/>
      <c r="TXK903" s="49"/>
      <c r="TXL903" s="49"/>
      <c r="TXM903" s="49"/>
      <c r="TXN903" s="49"/>
      <c r="TXO903" s="49"/>
      <c r="TXP903" s="49"/>
      <c r="TXQ903" s="49"/>
      <c r="TXR903" s="49"/>
      <c r="TXS903" s="49"/>
      <c r="TXT903" s="49"/>
      <c r="TXU903" s="49"/>
      <c r="TXV903" s="49"/>
      <c r="TXW903" s="49"/>
      <c r="TXX903" s="49"/>
      <c r="TXY903" s="49"/>
      <c r="TXZ903" s="49"/>
      <c r="TYA903" s="49"/>
      <c r="TYB903" s="49"/>
      <c r="TYC903" s="49"/>
      <c r="TYD903" s="49"/>
      <c r="TYE903" s="49"/>
      <c r="TYF903" s="49"/>
      <c r="TYG903" s="49"/>
      <c r="TYH903" s="49"/>
      <c r="TYI903" s="49"/>
      <c r="TYJ903" s="49"/>
      <c r="TYK903" s="49"/>
      <c r="TYL903" s="49"/>
      <c r="TYM903" s="49"/>
      <c r="TYN903" s="49"/>
      <c r="TYO903" s="49"/>
      <c r="TYP903" s="49"/>
      <c r="TYQ903" s="49"/>
      <c r="TYR903" s="49"/>
      <c r="TYS903" s="49"/>
      <c r="TYT903" s="49"/>
      <c r="TYU903" s="49"/>
      <c r="TYV903" s="49"/>
      <c r="TYW903" s="49"/>
      <c r="TYX903" s="49"/>
      <c r="TYY903" s="49"/>
      <c r="TYZ903" s="49"/>
      <c r="TZA903" s="49"/>
      <c r="TZB903" s="49"/>
      <c r="TZC903" s="49"/>
      <c r="TZD903" s="49"/>
      <c r="TZE903" s="49"/>
      <c r="TZF903" s="49"/>
      <c r="TZG903" s="49"/>
      <c r="TZH903" s="49"/>
      <c r="TZI903" s="49"/>
      <c r="TZJ903" s="49"/>
      <c r="TZK903" s="49"/>
      <c r="TZL903" s="49"/>
      <c r="TZM903" s="49"/>
      <c r="TZN903" s="49"/>
      <c r="TZO903" s="49"/>
      <c r="TZP903" s="49"/>
      <c r="TZQ903" s="49"/>
      <c r="TZR903" s="49"/>
      <c r="TZS903" s="49"/>
      <c r="TZT903" s="49"/>
      <c r="TZU903" s="49"/>
      <c r="TZV903" s="49"/>
      <c r="TZW903" s="49"/>
      <c r="TZX903" s="49"/>
      <c r="TZY903" s="49"/>
      <c r="TZZ903" s="49"/>
      <c r="UAA903" s="49"/>
      <c r="UAB903" s="49"/>
      <c r="UAC903" s="49"/>
      <c r="UAD903" s="49"/>
      <c r="UAE903" s="49"/>
      <c r="UAF903" s="49"/>
      <c r="UAG903" s="49"/>
      <c r="UAH903" s="49"/>
      <c r="UAI903" s="49"/>
      <c r="UAJ903" s="49"/>
      <c r="UAK903" s="49"/>
      <c r="UAL903" s="49"/>
      <c r="UAM903" s="49"/>
      <c r="UAN903" s="49"/>
      <c r="UAO903" s="49"/>
      <c r="UAP903" s="49"/>
      <c r="UAQ903" s="49"/>
      <c r="UAR903" s="49"/>
      <c r="UAS903" s="49"/>
      <c r="UAT903" s="49"/>
      <c r="UAU903" s="49"/>
      <c r="UAV903" s="49"/>
      <c r="UAW903" s="49"/>
      <c r="UAX903" s="49"/>
      <c r="UAY903" s="49"/>
      <c r="UAZ903" s="49"/>
      <c r="UBA903" s="49"/>
      <c r="UBB903" s="49"/>
      <c r="UBC903" s="49"/>
      <c r="UBD903" s="49"/>
      <c r="UBE903" s="49"/>
      <c r="UBF903" s="49"/>
      <c r="UBG903" s="49"/>
      <c r="UBH903" s="49"/>
      <c r="UBI903" s="49"/>
      <c r="UBJ903" s="49"/>
      <c r="UBK903" s="49"/>
      <c r="UBL903" s="49"/>
      <c r="UBM903" s="49"/>
      <c r="UBN903" s="49"/>
      <c r="UBO903" s="49"/>
      <c r="UBP903" s="49"/>
      <c r="UBQ903" s="49"/>
      <c r="UBR903" s="49"/>
      <c r="UBS903" s="49"/>
      <c r="UBT903" s="49"/>
      <c r="UBU903" s="49"/>
      <c r="UBV903" s="49"/>
      <c r="UBW903" s="49"/>
      <c r="UBX903" s="49"/>
      <c r="UBY903" s="49"/>
      <c r="UBZ903" s="49"/>
      <c r="UCA903" s="49"/>
      <c r="UCB903" s="49"/>
      <c r="UCC903" s="49"/>
      <c r="UCD903" s="49"/>
      <c r="UCE903" s="49"/>
      <c r="UCF903" s="49"/>
      <c r="UCG903" s="49"/>
      <c r="UCH903" s="49"/>
      <c r="UCI903" s="49"/>
      <c r="UCJ903" s="49"/>
      <c r="UCK903" s="49"/>
      <c r="UCL903" s="49"/>
      <c r="UCM903" s="49"/>
      <c r="UCN903" s="49"/>
      <c r="UCO903" s="49"/>
      <c r="UCP903" s="49"/>
      <c r="UCQ903" s="49"/>
      <c r="UCR903" s="49"/>
      <c r="UCS903" s="49"/>
      <c r="UCT903" s="49"/>
      <c r="UCU903" s="49"/>
      <c r="UCV903" s="49"/>
      <c r="UCW903" s="49"/>
      <c r="UCX903" s="49"/>
      <c r="UCY903" s="49"/>
      <c r="UCZ903" s="49"/>
      <c r="UDA903" s="49"/>
      <c r="UDB903" s="49"/>
      <c r="UDC903" s="49"/>
      <c r="UDD903" s="49"/>
      <c r="UDE903" s="49"/>
      <c r="UDF903" s="49"/>
      <c r="UDG903" s="49"/>
      <c r="UDH903" s="49"/>
      <c r="UDI903" s="49"/>
      <c r="UDJ903" s="49"/>
      <c r="UDK903" s="49"/>
      <c r="UDL903" s="49"/>
      <c r="UDM903" s="49"/>
      <c r="UDN903" s="49"/>
      <c r="UDO903" s="49"/>
      <c r="UDP903" s="49"/>
      <c r="UDQ903" s="49"/>
      <c r="UDR903" s="49"/>
      <c r="UDS903" s="49"/>
      <c r="UDT903" s="49"/>
      <c r="UDU903" s="49"/>
      <c r="UDV903" s="49"/>
      <c r="UDW903" s="49"/>
      <c r="UDX903" s="49"/>
      <c r="UDY903" s="49"/>
      <c r="UDZ903" s="49"/>
      <c r="UEA903" s="49"/>
      <c r="UEB903" s="49"/>
      <c r="UEC903" s="49"/>
      <c r="UED903" s="49"/>
      <c r="UEE903" s="49"/>
      <c r="UEF903" s="49"/>
      <c r="UEG903" s="49"/>
      <c r="UEH903" s="49"/>
      <c r="UEI903" s="49"/>
      <c r="UEJ903" s="49"/>
      <c r="UEK903" s="49"/>
      <c r="UEL903" s="49"/>
      <c r="UEM903" s="49"/>
      <c r="UEN903" s="49"/>
      <c r="UEO903" s="49"/>
      <c r="UEP903" s="49"/>
      <c r="UEQ903" s="49"/>
      <c r="UER903" s="49"/>
      <c r="UES903" s="49"/>
      <c r="UET903" s="49"/>
      <c r="UEU903" s="49"/>
      <c r="UEV903" s="49"/>
      <c r="UEW903" s="49"/>
      <c r="UEX903" s="49"/>
      <c r="UEY903" s="49"/>
      <c r="UEZ903" s="49"/>
      <c r="UFA903" s="49"/>
      <c r="UFB903" s="49"/>
      <c r="UFC903" s="49"/>
      <c r="UFD903" s="49"/>
      <c r="UFE903" s="49"/>
      <c r="UFF903" s="49"/>
      <c r="UFG903" s="49"/>
      <c r="UFH903" s="49"/>
      <c r="UFI903" s="49"/>
      <c r="UFJ903" s="49"/>
      <c r="UFK903" s="49"/>
      <c r="UFL903" s="49"/>
      <c r="UFM903" s="49"/>
      <c r="UFN903" s="49"/>
      <c r="UFO903" s="49"/>
      <c r="UFP903" s="49"/>
      <c r="UFQ903" s="49"/>
      <c r="UFR903" s="49"/>
      <c r="UFS903" s="49"/>
      <c r="UFT903" s="49"/>
      <c r="UFU903" s="49"/>
      <c r="UFV903" s="49"/>
      <c r="UFW903" s="49"/>
      <c r="UFX903" s="49"/>
      <c r="UFY903" s="49"/>
      <c r="UFZ903" s="49"/>
      <c r="UGA903" s="49"/>
      <c r="UGB903" s="49"/>
      <c r="UGC903" s="49"/>
      <c r="UGD903" s="49"/>
      <c r="UGE903" s="49"/>
      <c r="UGF903" s="49"/>
      <c r="UGG903" s="49"/>
      <c r="UGH903" s="49"/>
      <c r="UGI903" s="49"/>
      <c r="UGJ903" s="49"/>
      <c r="UGK903" s="49"/>
      <c r="UGL903" s="49"/>
      <c r="UGM903" s="49"/>
      <c r="UGN903" s="49"/>
      <c r="UGO903" s="49"/>
      <c r="UGP903" s="49"/>
      <c r="UGQ903" s="49"/>
      <c r="UGR903" s="49"/>
      <c r="UGS903" s="49"/>
      <c r="UGT903" s="49"/>
      <c r="UGU903" s="49"/>
      <c r="UGV903" s="49"/>
      <c r="UGW903" s="49"/>
      <c r="UGX903" s="49"/>
      <c r="UGY903" s="49"/>
      <c r="UGZ903" s="49"/>
      <c r="UHA903" s="49"/>
      <c r="UHB903" s="49"/>
      <c r="UHC903" s="49"/>
      <c r="UHD903" s="49"/>
      <c r="UHE903" s="49"/>
      <c r="UHF903" s="49"/>
      <c r="UHG903" s="49"/>
      <c r="UHH903" s="49"/>
      <c r="UHI903" s="49"/>
      <c r="UHJ903" s="49"/>
      <c r="UHK903" s="49"/>
      <c r="UHL903" s="49"/>
      <c r="UHM903" s="49"/>
      <c r="UHN903" s="49"/>
      <c r="UHO903" s="49"/>
      <c r="UHP903" s="49"/>
      <c r="UHQ903" s="49"/>
      <c r="UHR903" s="49"/>
      <c r="UHS903" s="49"/>
      <c r="UHT903" s="49"/>
      <c r="UHU903" s="49"/>
      <c r="UHV903" s="49"/>
      <c r="UHW903" s="49"/>
      <c r="UHX903" s="49"/>
      <c r="UHY903" s="49"/>
      <c r="UHZ903" s="49"/>
      <c r="UIA903" s="49"/>
      <c r="UIB903" s="49"/>
      <c r="UIC903" s="49"/>
      <c r="UID903" s="49"/>
      <c r="UIE903" s="49"/>
      <c r="UIF903" s="49"/>
      <c r="UIG903" s="49"/>
      <c r="UIH903" s="49"/>
      <c r="UII903" s="49"/>
      <c r="UIJ903" s="49"/>
      <c r="UIK903" s="49"/>
      <c r="UIL903" s="49"/>
      <c r="UIM903" s="49"/>
      <c r="UIN903" s="49"/>
      <c r="UIO903" s="49"/>
      <c r="UIP903" s="49"/>
      <c r="UIQ903" s="49"/>
      <c r="UIR903" s="49"/>
      <c r="UIS903" s="49"/>
      <c r="UIT903" s="49"/>
      <c r="UIU903" s="49"/>
      <c r="UIV903" s="49"/>
      <c r="UIW903" s="49"/>
      <c r="UIX903" s="49"/>
      <c r="UIY903" s="49"/>
      <c r="UIZ903" s="49"/>
      <c r="UJA903" s="49"/>
      <c r="UJB903" s="49"/>
      <c r="UJC903" s="49"/>
      <c r="UJD903" s="49"/>
      <c r="UJE903" s="49"/>
      <c r="UJF903" s="49"/>
      <c r="UJG903" s="49"/>
      <c r="UJH903" s="49"/>
      <c r="UJI903" s="49"/>
      <c r="UJJ903" s="49"/>
      <c r="UJK903" s="49"/>
      <c r="UJL903" s="49"/>
      <c r="UJM903" s="49"/>
      <c r="UJN903" s="49"/>
      <c r="UJO903" s="49"/>
      <c r="UJP903" s="49"/>
      <c r="UJQ903" s="49"/>
      <c r="UJR903" s="49"/>
      <c r="UJS903" s="49"/>
      <c r="UJT903" s="49"/>
      <c r="UJU903" s="49"/>
      <c r="UJV903" s="49"/>
      <c r="UJW903" s="49"/>
      <c r="UJX903" s="49"/>
      <c r="UJY903" s="49"/>
      <c r="UJZ903" s="49"/>
      <c r="UKA903" s="49"/>
      <c r="UKB903" s="49"/>
      <c r="UKC903" s="49"/>
      <c r="UKD903" s="49"/>
      <c r="UKE903" s="49"/>
      <c r="UKF903" s="49"/>
      <c r="UKG903" s="49"/>
      <c r="UKH903" s="49"/>
      <c r="UKI903" s="49"/>
      <c r="UKJ903" s="49"/>
      <c r="UKK903" s="49"/>
      <c r="UKL903" s="49"/>
      <c r="UKM903" s="49"/>
      <c r="UKN903" s="49"/>
      <c r="UKO903" s="49"/>
      <c r="UKP903" s="49"/>
      <c r="UKQ903" s="49"/>
      <c r="UKR903" s="49"/>
      <c r="UKS903" s="49"/>
      <c r="UKT903" s="49"/>
      <c r="UKU903" s="49"/>
      <c r="UKV903" s="49"/>
      <c r="UKW903" s="49"/>
      <c r="UKX903" s="49"/>
      <c r="UKY903" s="49"/>
      <c r="UKZ903" s="49"/>
      <c r="ULA903" s="49"/>
      <c r="ULB903" s="49"/>
      <c r="ULC903" s="49"/>
      <c r="ULD903" s="49"/>
      <c r="ULE903" s="49"/>
      <c r="ULF903" s="49"/>
      <c r="ULG903" s="49"/>
      <c r="ULH903" s="49"/>
      <c r="ULI903" s="49"/>
      <c r="ULJ903" s="49"/>
      <c r="ULK903" s="49"/>
      <c r="ULL903" s="49"/>
      <c r="ULM903" s="49"/>
      <c r="ULN903" s="49"/>
      <c r="ULO903" s="49"/>
      <c r="ULP903" s="49"/>
      <c r="ULQ903" s="49"/>
      <c r="ULR903" s="49"/>
      <c r="ULS903" s="49"/>
      <c r="ULT903" s="49"/>
      <c r="ULU903" s="49"/>
      <c r="ULV903" s="49"/>
      <c r="ULW903" s="49"/>
      <c r="ULX903" s="49"/>
      <c r="ULY903" s="49"/>
      <c r="ULZ903" s="49"/>
      <c r="UMA903" s="49"/>
      <c r="UMB903" s="49"/>
      <c r="UMC903" s="49"/>
      <c r="UMD903" s="49"/>
      <c r="UME903" s="49"/>
      <c r="UMF903" s="49"/>
      <c r="UMG903" s="49"/>
      <c r="UMH903" s="49"/>
      <c r="UMI903" s="49"/>
      <c r="UMJ903" s="49"/>
      <c r="UMK903" s="49"/>
      <c r="UML903" s="49"/>
      <c r="UMM903" s="49"/>
      <c r="UMN903" s="49"/>
      <c r="UMO903" s="49"/>
      <c r="UMP903" s="49"/>
      <c r="UMQ903" s="49"/>
      <c r="UMR903" s="49"/>
      <c r="UMS903" s="49"/>
      <c r="UMT903" s="49"/>
      <c r="UMU903" s="49"/>
      <c r="UMV903" s="49"/>
      <c r="UMW903" s="49"/>
      <c r="UMX903" s="49"/>
      <c r="UMY903" s="49"/>
      <c r="UMZ903" s="49"/>
      <c r="UNA903" s="49"/>
      <c r="UNB903" s="49"/>
      <c r="UNC903" s="49"/>
      <c r="UND903" s="49"/>
      <c r="UNE903" s="49"/>
      <c r="UNF903" s="49"/>
      <c r="UNG903" s="49"/>
      <c r="UNH903" s="49"/>
      <c r="UNI903" s="49"/>
      <c r="UNJ903" s="49"/>
      <c r="UNK903" s="49"/>
      <c r="UNL903" s="49"/>
      <c r="UNM903" s="49"/>
      <c r="UNN903" s="49"/>
      <c r="UNO903" s="49"/>
      <c r="UNP903" s="49"/>
      <c r="UNQ903" s="49"/>
      <c r="UNR903" s="49"/>
      <c r="UNS903" s="49"/>
      <c r="UNT903" s="49"/>
      <c r="UNU903" s="49"/>
      <c r="UNV903" s="49"/>
      <c r="UNW903" s="49"/>
      <c r="UNX903" s="49"/>
      <c r="UNY903" s="49"/>
      <c r="UNZ903" s="49"/>
      <c r="UOA903" s="49"/>
      <c r="UOB903" s="49"/>
      <c r="UOC903" s="49"/>
      <c r="UOD903" s="49"/>
      <c r="UOE903" s="49"/>
      <c r="UOF903" s="49"/>
      <c r="UOG903" s="49"/>
      <c r="UOH903" s="49"/>
      <c r="UOI903" s="49"/>
      <c r="UOJ903" s="49"/>
      <c r="UOK903" s="49"/>
      <c r="UOL903" s="49"/>
      <c r="UOM903" s="49"/>
      <c r="UON903" s="49"/>
      <c r="UOO903" s="49"/>
      <c r="UOP903" s="49"/>
      <c r="UOQ903" s="49"/>
      <c r="UOR903" s="49"/>
      <c r="UOS903" s="49"/>
      <c r="UOT903" s="49"/>
      <c r="UOU903" s="49"/>
      <c r="UOV903" s="49"/>
      <c r="UOW903" s="49"/>
      <c r="UOX903" s="49"/>
      <c r="UOY903" s="49"/>
      <c r="UOZ903" s="49"/>
      <c r="UPA903" s="49"/>
      <c r="UPB903" s="49"/>
      <c r="UPC903" s="49"/>
      <c r="UPD903" s="49"/>
      <c r="UPE903" s="49"/>
      <c r="UPF903" s="49"/>
      <c r="UPG903" s="49"/>
      <c r="UPH903" s="49"/>
      <c r="UPI903" s="49"/>
      <c r="UPJ903" s="49"/>
      <c r="UPK903" s="49"/>
      <c r="UPL903" s="49"/>
      <c r="UPM903" s="49"/>
      <c r="UPN903" s="49"/>
      <c r="UPO903" s="49"/>
      <c r="UPP903" s="49"/>
      <c r="UPQ903" s="49"/>
      <c r="UPR903" s="49"/>
      <c r="UPS903" s="49"/>
      <c r="UPT903" s="49"/>
      <c r="UPU903" s="49"/>
      <c r="UPV903" s="49"/>
      <c r="UPW903" s="49"/>
      <c r="UPX903" s="49"/>
      <c r="UPY903" s="49"/>
      <c r="UPZ903" s="49"/>
      <c r="UQA903" s="49"/>
      <c r="UQB903" s="49"/>
      <c r="UQC903" s="49"/>
      <c r="UQD903" s="49"/>
      <c r="UQE903" s="49"/>
      <c r="UQF903" s="49"/>
      <c r="UQG903" s="49"/>
      <c r="UQH903" s="49"/>
      <c r="UQI903" s="49"/>
      <c r="UQJ903" s="49"/>
      <c r="UQK903" s="49"/>
      <c r="UQL903" s="49"/>
      <c r="UQM903" s="49"/>
      <c r="UQN903" s="49"/>
      <c r="UQO903" s="49"/>
      <c r="UQP903" s="49"/>
      <c r="UQQ903" s="49"/>
      <c r="UQR903" s="49"/>
      <c r="UQS903" s="49"/>
      <c r="UQT903" s="49"/>
      <c r="UQU903" s="49"/>
      <c r="UQV903" s="49"/>
      <c r="UQW903" s="49"/>
      <c r="UQX903" s="49"/>
      <c r="UQY903" s="49"/>
      <c r="UQZ903" s="49"/>
      <c r="URA903" s="49"/>
      <c r="URB903" s="49"/>
      <c r="URC903" s="49"/>
      <c r="URD903" s="49"/>
      <c r="URE903" s="49"/>
      <c r="URF903" s="49"/>
      <c r="URG903" s="49"/>
      <c r="URH903" s="49"/>
      <c r="URI903" s="49"/>
      <c r="URJ903" s="49"/>
      <c r="URK903" s="49"/>
      <c r="URL903" s="49"/>
      <c r="URM903" s="49"/>
      <c r="URN903" s="49"/>
      <c r="URO903" s="49"/>
      <c r="URP903" s="49"/>
      <c r="URQ903" s="49"/>
      <c r="URR903" s="49"/>
      <c r="URS903" s="49"/>
      <c r="URT903" s="49"/>
      <c r="URU903" s="49"/>
      <c r="URV903" s="49"/>
      <c r="URW903" s="49"/>
      <c r="URX903" s="49"/>
      <c r="URY903" s="49"/>
      <c r="URZ903" s="49"/>
      <c r="USA903" s="49"/>
      <c r="USB903" s="49"/>
      <c r="USC903" s="49"/>
      <c r="USD903" s="49"/>
      <c r="USE903" s="49"/>
      <c r="USF903" s="49"/>
      <c r="USG903" s="49"/>
      <c r="USH903" s="49"/>
      <c r="USI903" s="49"/>
      <c r="USJ903" s="49"/>
      <c r="USK903" s="49"/>
      <c r="USL903" s="49"/>
      <c r="USM903" s="49"/>
      <c r="USN903" s="49"/>
      <c r="USO903" s="49"/>
      <c r="USP903" s="49"/>
      <c r="USQ903" s="49"/>
      <c r="USR903" s="49"/>
      <c r="USS903" s="49"/>
      <c r="UST903" s="49"/>
      <c r="USU903" s="49"/>
      <c r="USV903" s="49"/>
      <c r="USW903" s="49"/>
      <c r="USX903" s="49"/>
      <c r="USY903" s="49"/>
      <c r="USZ903" s="49"/>
      <c r="UTA903" s="49"/>
      <c r="UTB903" s="49"/>
      <c r="UTC903" s="49"/>
      <c r="UTD903" s="49"/>
      <c r="UTE903" s="49"/>
      <c r="UTF903" s="49"/>
      <c r="UTG903" s="49"/>
      <c r="UTH903" s="49"/>
      <c r="UTI903" s="49"/>
      <c r="UTJ903" s="49"/>
      <c r="UTK903" s="49"/>
      <c r="UTL903" s="49"/>
      <c r="UTM903" s="49"/>
      <c r="UTN903" s="49"/>
      <c r="UTO903" s="49"/>
      <c r="UTP903" s="49"/>
      <c r="UTQ903" s="49"/>
      <c r="UTR903" s="49"/>
      <c r="UTS903" s="49"/>
      <c r="UTT903" s="49"/>
      <c r="UTU903" s="49"/>
      <c r="UTV903" s="49"/>
      <c r="UTW903" s="49"/>
      <c r="UTX903" s="49"/>
      <c r="UTY903" s="49"/>
      <c r="UTZ903" s="49"/>
      <c r="UUA903" s="49"/>
      <c r="UUB903" s="49"/>
      <c r="UUC903" s="49"/>
      <c r="UUD903" s="49"/>
      <c r="UUE903" s="49"/>
      <c r="UUF903" s="49"/>
      <c r="UUG903" s="49"/>
      <c r="UUH903" s="49"/>
      <c r="UUI903" s="49"/>
      <c r="UUJ903" s="49"/>
      <c r="UUK903" s="49"/>
      <c r="UUL903" s="49"/>
      <c r="UUM903" s="49"/>
      <c r="UUN903" s="49"/>
      <c r="UUO903" s="49"/>
      <c r="UUP903" s="49"/>
      <c r="UUQ903" s="49"/>
      <c r="UUR903" s="49"/>
      <c r="UUS903" s="49"/>
      <c r="UUT903" s="49"/>
      <c r="UUU903" s="49"/>
      <c r="UUV903" s="49"/>
      <c r="UUW903" s="49"/>
      <c r="UUX903" s="49"/>
      <c r="UUY903" s="49"/>
      <c r="UUZ903" s="49"/>
      <c r="UVA903" s="49"/>
      <c r="UVB903" s="49"/>
      <c r="UVC903" s="49"/>
      <c r="UVD903" s="49"/>
      <c r="UVE903" s="49"/>
      <c r="UVF903" s="49"/>
      <c r="UVG903" s="49"/>
      <c r="UVH903" s="49"/>
      <c r="UVI903" s="49"/>
      <c r="UVJ903" s="49"/>
      <c r="UVK903" s="49"/>
      <c r="UVL903" s="49"/>
      <c r="UVM903" s="49"/>
      <c r="UVN903" s="49"/>
      <c r="UVO903" s="49"/>
      <c r="UVP903" s="49"/>
      <c r="UVQ903" s="49"/>
      <c r="UVR903" s="49"/>
      <c r="UVS903" s="49"/>
      <c r="UVT903" s="49"/>
      <c r="UVU903" s="49"/>
      <c r="UVV903" s="49"/>
      <c r="UVW903" s="49"/>
      <c r="UVX903" s="49"/>
      <c r="UVY903" s="49"/>
      <c r="UVZ903" s="49"/>
      <c r="UWA903" s="49"/>
      <c r="UWB903" s="49"/>
      <c r="UWC903" s="49"/>
      <c r="UWD903" s="49"/>
      <c r="UWE903" s="49"/>
      <c r="UWF903" s="49"/>
      <c r="UWG903" s="49"/>
      <c r="UWH903" s="49"/>
      <c r="UWI903" s="49"/>
      <c r="UWJ903" s="49"/>
      <c r="UWK903" s="49"/>
      <c r="UWL903" s="49"/>
      <c r="UWM903" s="49"/>
      <c r="UWN903" s="49"/>
      <c r="UWO903" s="49"/>
      <c r="UWP903" s="49"/>
      <c r="UWQ903" s="49"/>
      <c r="UWR903" s="49"/>
      <c r="UWS903" s="49"/>
      <c r="UWT903" s="49"/>
      <c r="UWU903" s="49"/>
      <c r="UWV903" s="49"/>
      <c r="UWW903" s="49"/>
      <c r="UWX903" s="49"/>
      <c r="UWY903" s="49"/>
      <c r="UWZ903" s="49"/>
      <c r="UXA903" s="49"/>
      <c r="UXB903" s="49"/>
      <c r="UXC903" s="49"/>
      <c r="UXD903" s="49"/>
      <c r="UXE903" s="49"/>
      <c r="UXF903" s="49"/>
      <c r="UXG903" s="49"/>
      <c r="UXH903" s="49"/>
      <c r="UXI903" s="49"/>
      <c r="UXJ903" s="49"/>
      <c r="UXK903" s="49"/>
      <c r="UXL903" s="49"/>
      <c r="UXM903" s="49"/>
      <c r="UXN903" s="49"/>
      <c r="UXO903" s="49"/>
      <c r="UXP903" s="49"/>
      <c r="UXQ903" s="49"/>
      <c r="UXR903" s="49"/>
      <c r="UXS903" s="49"/>
      <c r="UXT903" s="49"/>
      <c r="UXU903" s="49"/>
      <c r="UXV903" s="49"/>
      <c r="UXW903" s="49"/>
      <c r="UXX903" s="49"/>
      <c r="UXY903" s="49"/>
      <c r="UXZ903" s="49"/>
      <c r="UYA903" s="49"/>
      <c r="UYB903" s="49"/>
      <c r="UYC903" s="49"/>
      <c r="UYD903" s="49"/>
      <c r="UYE903" s="49"/>
      <c r="UYF903" s="49"/>
      <c r="UYG903" s="49"/>
      <c r="UYH903" s="49"/>
      <c r="UYI903" s="49"/>
      <c r="UYJ903" s="49"/>
      <c r="UYK903" s="49"/>
      <c r="UYL903" s="49"/>
      <c r="UYM903" s="49"/>
      <c r="UYN903" s="49"/>
      <c r="UYO903" s="49"/>
      <c r="UYP903" s="49"/>
      <c r="UYQ903" s="49"/>
      <c r="UYR903" s="49"/>
      <c r="UYS903" s="49"/>
      <c r="UYT903" s="49"/>
      <c r="UYU903" s="49"/>
      <c r="UYV903" s="49"/>
      <c r="UYW903" s="49"/>
      <c r="UYX903" s="49"/>
      <c r="UYY903" s="49"/>
      <c r="UYZ903" s="49"/>
      <c r="UZA903" s="49"/>
      <c r="UZB903" s="49"/>
      <c r="UZC903" s="49"/>
      <c r="UZD903" s="49"/>
      <c r="UZE903" s="49"/>
      <c r="UZF903" s="49"/>
      <c r="UZG903" s="49"/>
      <c r="UZH903" s="49"/>
      <c r="UZI903" s="49"/>
      <c r="UZJ903" s="49"/>
      <c r="UZK903" s="49"/>
      <c r="UZL903" s="49"/>
      <c r="UZM903" s="49"/>
      <c r="UZN903" s="49"/>
      <c r="UZO903" s="49"/>
      <c r="UZP903" s="49"/>
      <c r="UZQ903" s="49"/>
      <c r="UZR903" s="49"/>
      <c r="UZS903" s="49"/>
      <c r="UZT903" s="49"/>
      <c r="UZU903" s="49"/>
      <c r="UZV903" s="49"/>
      <c r="UZW903" s="49"/>
      <c r="UZX903" s="49"/>
      <c r="UZY903" s="49"/>
      <c r="UZZ903" s="49"/>
      <c r="VAA903" s="49"/>
      <c r="VAB903" s="49"/>
      <c r="VAC903" s="49"/>
      <c r="VAD903" s="49"/>
      <c r="VAE903" s="49"/>
      <c r="VAF903" s="49"/>
      <c r="VAG903" s="49"/>
      <c r="VAH903" s="49"/>
      <c r="VAI903" s="49"/>
      <c r="VAJ903" s="49"/>
      <c r="VAK903" s="49"/>
      <c r="VAL903" s="49"/>
      <c r="VAM903" s="49"/>
      <c r="VAN903" s="49"/>
      <c r="VAO903" s="49"/>
      <c r="VAP903" s="49"/>
      <c r="VAQ903" s="49"/>
      <c r="VAR903" s="49"/>
      <c r="VAS903" s="49"/>
      <c r="VAT903" s="49"/>
      <c r="VAU903" s="49"/>
      <c r="VAV903" s="49"/>
      <c r="VAW903" s="49"/>
      <c r="VAX903" s="49"/>
      <c r="VAY903" s="49"/>
      <c r="VAZ903" s="49"/>
      <c r="VBA903" s="49"/>
      <c r="VBB903" s="49"/>
      <c r="VBC903" s="49"/>
      <c r="VBD903" s="49"/>
      <c r="VBE903" s="49"/>
      <c r="VBF903" s="49"/>
      <c r="VBG903" s="49"/>
      <c r="VBH903" s="49"/>
      <c r="VBI903" s="49"/>
      <c r="VBJ903" s="49"/>
      <c r="VBK903" s="49"/>
      <c r="VBL903" s="49"/>
      <c r="VBM903" s="49"/>
      <c r="VBN903" s="49"/>
      <c r="VBO903" s="49"/>
      <c r="VBP903" s="49"/>
      <c r="VBQ903" s="49"/>
      <c r="VBR903" s="49"/>
      <c r="VBS903" s="49"/>
      <c r="VBT903" s="49"/>
      <c r="VBU903" s="49"/>
      <c r="VBV903" s="49"/>
      <c r="VBW903" s="49"/>
      <c r="VBX903" s="49"/>
      <c r="VBY903" s="49"/>
      <c r="VBZ903" s="49"/>
      <c r="VCA903" s="49"/>
      <c r="VCB903" s="49"/>
      <c r="VCC903" s="49"/>
      <c r="VCD903" s="49"/>
      <c r="VCE903" s="49"/>
      <c r="VCF903" s="49"/>
      <c r="VCG903" s="49"/>
      <c r="VCH903" s="49"/>
      <c r="VCI903" s="49"/>
      <c r="VCJ903" s="49"/>
      <c r="VCK903" s="49"/>
      <c r="VCL903" s="49"/>
      <c r="VCM903" s="49"/>
      <c r="VCN903" s="49"/>
      <c r="VCO903" s="49"/>
      <c r="VCP903" s="49"/>
      <c r="VCQ903" s="49"/>
      <c r="VCR903" s="49"/>
      <c r="VCS903" s="49"/>
      <c r="VCT903" s="49"/>
      <c r="VCU903" s="49"/>
      <c r="VCV903" s="49"/>
      <c r="VCW903" s="49"/>
      <c r="VCX903" s="49"/>
      <c r="VCY903" s="49"/>
      <c r="VCZ903" s="49"/>
      <c r="VDA903" s="49"/>
      <c r="VDB903" s="49"/>
      <c r="VDC903" s="49"/>
      <c r="VDD903" s="49"/>
      <c r="VDE903" s="49"/>
      <c r="VDF903" s="49"/>
      <c r="VDG903" s="49"/>
      <c r="VDH903" s="49"/>
      <c r="VDI903" s="49"/>
      <c r="VDJ903" s="49"/>
      <c r="VDK903" s="49"/>
      <c r="VDL903" s="49"/>
      <c r="VDM903" s="49"/>
      <c r="VDN903" s="49"/>
      <c r="VDO903" s="49"/>
      <c r="VDP903" s="49"/>
      <c r="VDQ903" s="49"/>
      <c r="VDR903" s="49"/>
      <c r="VDS903" s="49"/>
      <c r="VDT903" s="49"/>
      <c r="VDU903" s="49"/>
      <c r="VDV903" s="49"/>
      <c r="VDW903" s="49"/>
      <c r="VDX903" s="49"/>
      <c r="VDY903" s="49"/>
      <c r="VDZ903" s="49"/>
      <c r="VEA903" s="49"/>
      <c r="VEB903" s="49"/>
      <c r="VEC903" s="49"/>
      <c r="VED903" s="49"/>
      <c r="VEE903" s="49"/>
      <c r="VEF903" s="49"/>
      <c r="VEG903" s="49"/>
      <c r="VEH903" s="49"/>
      <c r="VEI903" s="49"/>
      <c r="VEJ903" s="49"/>
      <c r="VEK903" s="49"/>
      <c r="VEL903" s="49"/>
      <c r="VEM903" s="49"/>
      <c r="VEN903" s="49"/>
      <c r="VEO903" s="49"/>
      <c r="VEP903" s="49"/>
      <c r="VEQ903" s="49"/>
      <c r="VER903" s="49"/>
      <c r="VES903" s="49"/>
      <c r="VET903" s="49"/>
      <c r="VEU903" s="49"/>
      <c r="VEV903" s="49"/>
      <c r="VEW903" s="49"/>
      <c r="VEX903" s="49"/>
      <c r="VEY903" s="49"/>
      <c r="VEZ903" s="49"/>
      <c r="VFA903" s="49"/>
      <c r="VFB903" s="49"/>
      <c r="VFC903" s="49"/>
      <c r="VFD903" s="49"/>
      <c r="VFE903" s="49"/>
      <c r="VFF903" s="49"/>
      <c r="VFG903" s="49"/>
      <c r="VFH903" s="49"/>
      <c r="VFI903" s="49"/>
      <c r="VFJ903" s="49"/>
      <c r="VFK903" s="49"/>
      <c r="VFL903" s="49"/>
      <c r="VFM903" s="49"/>
      <c r="VFN903" s="49"/>
      <c r="VFO903" s="49"/>
      <c r="VFP903" s="49"/>
      <c r="VFQ903" s="49"/>
      <c r="VFR903" s="49"/>
      <c r="VFS903" s="49"/>
      <c r="VFT903" s="49"/>
      <c r="VFU903" s="49"/>
      <c r="VFV903" s="49"/>
      <c r="VFW903" s="49"/>
      <c r="VFX903" s="49"/>
      <c r="VFY903" s="49"/>
      <c r="VFZ903" s="49"/>
      <c r="VGA903" s="49"/>
      <c r="VGB903" s="49"/>
      <c r="VGC903" s="49"/>
      <c r="VGD903" s="49"/>
      <c r="VGE903" s="49"/>
      <c r="VGF903" s="49"/>
      <c r="VGG903" s="49"/>
      <c r="VGH903" s="49"/>
      <c r="VGI903" s="49"/>
      <c r="VGJ903" s="49"/>
      <c r="VGK903" s="49"/>
      <c r="VGL903" s="49"/>
      <c r="VGM903" s="49"/>
      <c r="VGN903" s="49"/>
      <c r="VGO903" s="49"/>
      <c r="VGP903" s="49"/>
      <c r="VGQ903" s="49"/>
      <c r="VGR903" s="49"/>
      <c r="VGS903" s="49"/>
      <c r="VGT903" s="49"/>
      <c r="VGU903" s="49"/>
      <c r="VGV903" s="49"/>
      <c r="VGW903" s="49"/>
      <c r="VGX903" s="49"/>
      <c r="VGY903" s="49"/>
      <c r="VGZ903" s="49"/>
      <c r="VHA903" s="49"/>
      <c r="VHB903" s="49"/>
      <c r="VHC903" s="49"/>
      <c r="VHD903" s="49"/>
      <c r="VHE903" s="49"/>
      <c r="VHF903" s="49"/>
      <c r="VHG903" s="49"/>
      <c r="VHH903" s="49"/>
      <c r="VHI903" s="49"/>
      <c r="VHJ903" s="49"/>
      <c r="VHK903" s="49"/>
      <c r="VHL903" s="49"/>
      <c r="VHM903" s="49"/>
      <c r="VHN903" s="49"/>
      <c r="VHO903" s="49"/>
      <c r="VHP903" s="49"/>
      <c r="VHQ903" s="49"/>
      <c r="VHR903" s="49"/>
      <c r="VHS903" s="49"/>
      <c r="VHT903" s="49"/>
      <c r="VHU903" s="49"/>
      <c r="VHV903" s="49"/>
      <c r="VHW903" s="49"/>
      <c r="VHX903" s="49"/>
      <c r="VHY903" s="49"/>
      <c r="VHZ903" s="49"/>
      <c r="VIA903" s="49"/>
      <c r="VIB903" s="49"/>
      <c r="VIC903" s="49"/>
      <c r="VID903" s="49"/>
      <c r="VIE903" s="49"/>
      <c r="VIF903" s="49"/>
      <c r="VIG903" s="49"/>
      <c r="VIH903" s="49"/>
      <c r="VII903" s="49"/>
      <c r="VIJ903" s="49"/>
      <c r="VIK903" s="49"/>
      <c r="VIL903" s="49"/>
      <c r="VIM903" s="49"/>
      <c r="VIN903" s="49"/>
      <c r="VIO903" s="49"/>
      <c r="VIP903" s="49"/>
      <c r="VIQ903" s="49"/>
      <c r="VIR903" s="49"/>
      <c r="VIS903" s="49"/>
      <c r="VIT903" s="49"/>
      <c r="VIU903" s="49"/>
      <c r="VIV903" s="49"/>
      <c r="VIW903" s="49"/>
      <c r="VIX903" s="49"/>
      <c r="VIY903" s="49"/>
      <c r="VIZ903" s="49"/>
      <c r="VJA903" s="49"/>
      <c r="VJB903" s="49"/>
      <c r="VJC903" s="49"/>
      <c r="VJD903" s="49"/>
      <c r="VJE903" s="49"/>
      <c r="VJF903" s="49"/>
      <c r="VJG903" s="49"/>
      <c r="VJH903" s="49"/>
      <c r="VJI903" s="49"/>
      <c r="VJJ903" s="49"/>
      <c r="VJK903" s="49"/>
      <c r="VJL903" s="49"/>
      <c r="VJM903" s="49"/>
      <c r="VJN903" s="49"/>
      <c r="VJO903" s="49"/>
      <c r="VJP903" s="49"/>
      <c r="VJQ903" s="49"/>
      <c r="VJR903" s="49"/>
      <c r="VJS903" s="49"/>
      <c r="VJT903" s="49"/>
      <c r="VJU903" s="49"/>
      <c r="VJV903" s="49"/>
      <c r="VJW903" s="49"/>
      <c r="VJX903" s="49"/>
      <c r="VJY903" s="49"/>
      <c r="VJZ903" s="49"/>
      <c r="VKA903" s="49"/>
      <c r="VKB903" s="49"/>
      <c r="VKC903" s="49"/>
      <c r="VKD903" s="49"/>
      <c r="VKE903" s="49"/>
      <c r="VKF903" s="49"/>
      <c r="VKG903" s="49"/>
      <c r="VKH903" s="49"/>
      <c r="VKI903" s="49"/>
      <c r="VKJ903" s="49"/>
      <c r="VKK903" s="49"/>
      <c r="VKL903" s="49"/>
      <c r="VKM903" s="49"/>
      <c r="VKN903" s="49"/>
      <c r="VKO903" s="49"/>
      <c r="VKP903" s="49"/>
      <c r="VKQ903" s="49"/>
      <c r="VKR903" s="49"/>
      <c r="VKS903" s="49"/>
      <c r="VKT903" s="49"/>
      <c r="VKU903" s="49"/>
      <c r="VKV903" s="49"/>
      <c r="VKW903" s="49"/>
      <c r="VKX903" s="49"/>
      <c r="VKY903" s="49"/>
      <c r="VKZ903" s="49"/>
      <c r="VLA903" s="49"/>
      <c r="VLB903" s="49"/>
      <c r="VLC903" s="49"/>
      <c r="VLD903" s="49"/>
      <c r="VLE903" s="49"/>
      <c r="VLF903" s="49"/>
      <c r="VLG903" s="49"/>
      <c r="VLH903" s="49"/>
      <c r="VLI903" s="49"/>
      <c r="VLJ903" s="49"/>
      <c r="VLK903" s="49"/>
      <c r="VLL903" s="49"/>
      <c r="VLM903" s="49"/>
      <c r="VLN903" s="49"/>
      <c r="VLO903" s="49"/>
      <c r="VLP903" s="49"/>
      <c r="VLQ903" s="49"/>
      <c r="VLR903" s="49"/>
      <c r="VLS903" s="49"/>
      <c r="VLT903" s="49"/>
      <c r="VLU903" s="49"/>
      <c r="VLV903" s="49"/>
      <c r="VLW903" s="49"/>
      <c r="VLX903" s="49"/>
      <c r="VLY903" s="49"/>
      <c r="VLZ903" s="49"/>
      <c r="VMA903" s="49"/>
      <c r="VMB903" s="49"/>
      <c r="VMC903" s="49"/>
      <c r="VMD903" s="49"/>
      <c r="VME903" s="49"/>
      <c r="VMF903" s="49"/>
      <c r="VMG903" s="49"/>
      <c r="VMH903" s="49"/>
      <c r="VMI903" s="49"/>
      <c r="VMJ903" s="49"/>
      <c r="VMK903" s="49"/>
      <c r="VML903" s="49"/>
      <c r="VMM903" s="49"/>
      <c r="VMN903" s="49"/>
      <c r="VMO903" s="49"/>
      <c r="VMP903" s="49"/>
      <c r="VMQ903" s="49"/>
      <c r="VMR903" s="49"/>
      <c r="VMS903" s="49"/>
      <c r="VMT903" s="49"/>
      <c r="VMU903" s="49"/>
      <c r="VMV903" s="49"/>
      <c r="VMW903" s="49"/>
      <c r="VMX903" s="49"/>
      <c r="VMY903" s="49"/>
      <c r="VMZ903" s="49"/>
      <c r="VNA903" s="49"/>
      <c r="VNB903" s="49"/>
      <c r="VNC903" s="49"/>
      <c r="VND903" s="49"/>
      <c r="VNE903" s="49"/>
      <c r="VNF903" s="49"/>
      <c r="VNG903" s="49"/>
      <c r="VNH903" s="49"/>
      <c r="VNI903" s="49"/>
      <c r="VNJ903" s="49"/>
      <c r="VNK903" s="49"/>
      <c r="VNL903" s="49"/>
      <c r="VNM903" s="49"/>
      <c r="VNN903" s="49"/>
      <c r="VNO903" s="49"/>
      <c r="VNP903" s="49"/>
      <c r="VNQ903" s="49"/>
      <c r="VNR903" s="49"/>
      <c r="VNS903" s="49"/>
      <c r="VNT903" s="49"/>
      <c r="VNU903" s="49"/>
      <c r="VNV903" s="49"/>
      <c r="VNW903" s="49"/>
      <c r="VNX903" s="49"/>
      <c r="VNY903" s="49"/>
      <c r="VNZ903" s="49"/>
      <c r="VOA903" s="49"/>
      <c r="VOB903" s="49"/>
      <c r="VOC903" s="49"/>
      <c r="VOD903" s="49"/>
      <c r="VOE903" s="49"/>
      <c r="VOF903" s="49"/>
      <c r="VOG903" s="49"/>
      <c r="VOH903" s="49"/>
      <c r="VOI903" s="49"/>
      <c r="VOJ903" s="49"/>
      <c r="VOK903" s="49"/>
      <c r="VOL903" s="49"/>
      <c r="VOM903" s="49"/>
      <c r="VON903" s="49"/>
      <c r="VOO903" s="49"/>
      <c r="VOP903" s="49"/>
      <c r="VOQ903" s="49"/>
      <c r="VOR903" s="49"/>
      <c r="VOS903" s="49"/>
      <c r="VOT903" s="49"/>
      <c r="VOU903" s="49"/>
      <c r="VOV903" s="49"/>
      <c r="VOW903" s="49"/>
      <c r="VOX903" s="49"/>
      <c r="VOY903" s="49"/>
      <c r="VOZ903" s="49"/>
      <c r="VPA903" s="49"/>
      <c r="VPB903" s="49"/>
      <c r="VPC903" s="49"/>
      <c r="VPD903" s="49"/>
      <c r="VPE903" s="49"/>
      <c r="VPF903" s="49"/>
      <c r="VPG903" s="49"/>
      <c r="VPH903" s="49"/>
      <c r="VPI903" s="49"/>
      <c r="VPJ903" s="49"/>
      <c r="VPK903" s="49"/>
      <c r="VPL903" s="49"/>
      <c r="VPM903" s="49"/>
      <c r="VPN903" s="49"/>
      <c r="VPO903" s="49"/>
      <c r="VPP903" s="49"/>
      <c r="VPQ903" s="49"/>
      <c r="VPR903" s="49"/>
      <c r="VPS903" s="49"/>
      <c r="VPT903" s="49"/>
      <c r="VPU903" s="49"/>
      <c r="VPV903" s="49"/>
      <c r="VPW903" s="49"/>
      <c r="VPX903" s="49"/>
      <c r="VPY903" s="49"/>
      <c r="VPZ903" s="49"/>
      <c r="VQA903" s="49"/>
      <c r="VQB903" s="49"/>
      <c r="VQC903" s="49"/>
      <c r="VQD903" s="49"/>
      <c r="VQE903" s="49"/>
      <c r="VQF903" s="49"/>
      <c r="VQG903" s="49"/>
      <c r="VQH903" s="49"/>
      <c r="VQI903" s="49"/>
      <c r="VQJ903" s="49"/>
      <c r="VQK903" s="49"/>
      <c r="VQL903" s="49"/>
      <c r="VQM903" s="49"/>
      <c r="VQN903" s="49"/>
      <c r="VQO903" s="49"/>
      <c r="VQP903" s="49"/>
      <c r="VQQ903" s="49"/>
      <c r="VQR903" s="49"/>
      <c r="VQS903" s="49"/>
      <c r="VQT903" s="49"/>
      <c r="VQU903" s="49"/>
      <c r="VQV903" s="49"/>
      <c r="VQW903" s="49"/>
      <c r="VQX903" s="49"/>
      <c r="VQY903" s="49"/>
      <c r="VQZ903" s="49"/>
      <c r="VRA903" s="49"/>
      <c r="VRB903" s="49"/>
      <c r="VRC903" s="49"/>
      <c r="VRD903" s="49"/>
      <c r="VRE903" s="49"/>
      <c r="VRF903" s="49"/>
      <c r="VRG903" s="49"/>
      <c r="VRH903" s="49"/>
      <c r="VRI903" s="49"/>
      <c r="VRJ903" s="49"/>
      <c r="VRK903" s="49"/>
      <c r="VRL903" s="49"/>
      <c r="VRM903" s="49"/>
      <c r="VRN903" s="49"/>
      <c r="VRO903" s="49"/>
      <c r="VRP903" s="49"/>
      <c r="VRQ903" s="49"/>
      <c r="VRR903" s="49"/>
      <c r="VRS903" s="49"/>
      <c r="VRT903" s="49"/>
      <c r="VRU903" s="49"/>
      <c r="VRV903" s="49"/>
      <c r="VRW903" s="49"/>
      <c r="VRX903" s="49"/>
      <c r="VRY903" s="49"/>
      <c r="VRZ903" s="49"/>
      <c r="VSA903" s="49"/>
      <c r="VSB903" s="49"/>
      <c r="VSC903" s="49"/>
      <c r="VSD903" s="49"/>
      <c r="VSE903" s="49"/>
      <c r="VSF903" s="49"/>
      <c r="VSG903" s="49"/>
      <c r="VSH903" s="49"/>
      <c r="VSI903" s="49"/>
      <c r="VSJ903" s="49"/>
      <c r="VSK903" s="49"/>
      <c r="VSL903" s="49"/>
      <c r="VSM903" s="49"/>
      <c r="VSN903" s="49"/>
      <c r="VSO903" s="49"/>
      <c r="VSP903" s="49"/>
      <c r="VSQ903" s="49"/>
      <c r="VSR903" s="49"/>
      <c r="VSS903" s="49"/>
      <c r="VST903" s="49"/>
      <c r="VSU903" s="49"/>
      <c r="VSV903" s="49"/>
      <c r="VSW903" s="49"/>
      <c r="VSX903" s="49"/>
      <c r="VSY903" s="49"/>
      <c r="VSZ903" s="49"/>
      <c r="VTA903" s="49"/>
      <c r="VTB903" s="49"/>
      <c r="VTC903" s="49"/>
      <c r="VTD903" s="49"/>
      <c r="VTE903" s="49"/>
      <c r="VTF903" s="49"/>
      <c r="VTG903" s="49"/>
      <c r="VTH903" s="49"/>
      <c r="VTI903" s="49"/>
      <c r="VTJ903" s="49"/>
      <c r="VTK903" s="49"/>
      <c r="VTL903" s="49"/>
      <c r="VTM903" s="49"/>
      <c r="VTN903" s="49"/>
      <c r="VTO903" s="49"/>
      <c r="VTP903" s="49"/>
      <c r="VTQ903" s="49"/>
      <c r="VTR903" s="49"/>
      <c r="VTS903" s="49"/>
      <c r="VTT903" s="49"/>
      <c r="VTU903" s="49"/>
      <c r="VTV903" s="49"/>
      <c r="VTW903" s="49"/>
      <c r="VTX903" s="49"/>
      <c r="VTY903" s="49"/>
      <c r="VTZ903" s="49"/>
      <c r="VUA903" s="49"/>
      <c r="VUB903" s="49"/>
      <c r="VUC903" s="49"/>
      <c r="VUD903" s="49"/>
      <c r="VUE903" s="49"/>
      <c r="VUF903" s="49"/>
      <c r="VUG903" s="49"/>
      <c r="VUH903" s="49"/>
      <c r="VUI903" s="49"/>
      <c r="VUJ903" s="49"/>
      <c r="VUK903" s="49"/>
      <c r="VUL903" s="49"/>
      <c r="VUM903" s="49"/>
      <c r="VUN903" s="49"/>
      <c r="VUO903" s="49"/>
      <c r="VUP903" s="49"/>
      <c r="VUQ903" s="49"/>
      <c r="VUR903" s="49"/>
      <c r="VUS903" s="49"/>
      <c r="VUT903" s="49"/>
      <c r="VUU903" s="49"/>
      <c r="VUV903" s="49"/>
      <c r="VUW903" s="49"/>
      <c r="VUX903" s="49"/>
      <c r="VUY903" s="49"/>
      <c r="VUZ903" s="49"/>
      <c r="VVA903" s="49"/>
      <c r="VVB903" s="49"/>
      <c r="VVC903" s="49"/>
      <c r="VVD903" s="49"/>
      <c r="VVE903" s="49"/>
      <c r="VVF903" s="49"/>
      <c r="VVG903" s="49"/>
      <c r="VVH903" s="49"/>
      <c r="VVI903" s="49"/>
      <c r="VVJ903" s="49"/>
      <c r="VVK903" s="49"/>
      <c r="VVL903" s="49"/>
      <c r="VVM903" s="49"/>
      <c r="VVN903" s="49"/>
      <c r="VVO903" s="49"/>
      <c r="VVP903" s="49"/>
      <c r="VVQ903" s="49"/>
      <c r="VVR903" s="49"/>
      <c r="VVS903" s="49"/>
      <c r="VVT903" s="49"/>
      <c r="VVU903" s="49"/>
      <c r="VVV903" s="49"/>
      <c r="VVW903" s="49"/>
      <c r="VVX903" s="49"/>
      <c r="VVY903" s="49"/>
      <c r="VVZ903" s="49"/>
      <c r="VWA903" s="49"/>
      <c r="VWB903" s="49"/>
      <c r="VWC903" s="49"/>
      <c r="VWD903" s="49"/>
      <c r="VWE903" s="49"/>
      <c r="VWF903" s="49"/>
      <c r="VWG903" s="49"/>
      <c r="VWH903" s="49"/>
      <c r="VWI903" s="49"/>
      <c r="VWJ903" s="49"/>
      <c r="VWK903" s="49"/>
      <c r="VWL903" s="49"/>
      <c r="VWM903" s="49"/>
      <c r="VWN903" s="49"/>
      <c r="VWO903" s="49"/>
      <c r="VWP903" s="49"/>
      <c r="VWQ903" s="49"/>
      <c r="VWR903" s="49"/>
      <c r="VWS903" s="49"/>
      <c r="VWT903" s="49"/>
      <c r="VWU903" s="49"/>
      <c r="VWV903" s="49"/>
      <c r="VWW903" s="49"/>
      <c r="VWX903" s="49"/>
      <c r="VWY903" s="49"/>
      <c r="VWZ903" s="49"/>
      <c r="VXA903" s="49"/>
      <c r="VXB903" s="49"/>
      <c r="VXC903" s="49"/>
      <c r="VXD903" s="49"/>
      <c r="VXE903" s="49"/>
      <c r="VXF903" s="49"/>
      <c r="VXG903" s="49"/>
      <c r="VXH903" s="49"/>
      <c r="VXI903" s="49"/>
      <c r="VXJ903" s="49"/>
      <c r="VXK903" s="49"/>
      <c r="VXL903" s="49"/>
      <c r="VXM903" s="49"/>
      <c r="VXN903" s="49"/>
      <c r="VXO903" s="49"/>
      <c r="VXP903" s="49"/>
      <c r="VXQ903" s="49"/>
      <c r="VXR903" s="49"/>
      <c r="VXS903" s="49"/>
      <c r="VXT903" s="49"/>
      <c r="VXU903" s="49"/>
      <c r="VXV903" s="49"/>
      <c r="VXW903" s="49"/>
      <c r="VXX903" s="49"/>
      <c r="VXY903" s="49"/>
      <c r="VXZ903" s="49"/>
      <c r="VYA903" s="49"/>
      <c r="VYB903" s="49"/>
      <c r="VYC903" s="49"/>
      <c r="VYD903" s="49"/>
      <c r="VYE903" s="49"/>
      <c r="VYF903" s="49"/>
      <c r="VYG903" s="49"/>
      <c r="VYH903" s="49"/>
      <c r="VYI903" s="49"/>
      <c r="VYJ903" s="49"/>
      <c r="VYK903" s="49"/>
      <c r="VYL903" s="49"/>
      <c r="VYM903" s="49"/>
      <c r="VYN903" s="49"/>
      <c r="VYO903" s="49"/>
      <c r="VYP903" s="49"/>
      <c r="VYQ903" s="49"/>
      <c r="VYR903" s="49"/>
      <c r="VYS903" s="49"/>
      <c r="VYT903" s="49"/>
      <c r="VYU903" s="49"/>
      <c r="VYV903" s="49"/>
      <c r="VYW903" s="49"/>
      <c r="VYX903" s="49"/>
      <c r="VYY903" s="49"/>
      <c r="VYZ903" s="49"/>
      <c r="VZA903" s="49"/>
      <c r="VZB903" s="49"/>
      <c r="VZC903" s="49"/>
      <c r="VZD903" s="49"/>
      <c r="VZE903" s="49"/>
      <c r="VZF903" s="49"/>
      <c r="VZG903" s="49"/>
      <c r="VZH903" s="49"/>
      <c r="VZI903" s="49"/>
      <c r="VZJ903" s="49"/>
      <c r="VZK903" s="49"/>
      <c r="VZL903" s="49"/>
      <c r="VZM903" s="49"/>
      <c r="VZN903" s="49"/>
      <c r="VZO903" s="49"/>
      <c r="VZP903" s="49"/>
      <c r="VZQ903" s="49"/>
      <c r="VZR903" s="49"/>
      <c r="VZS903" s="49"/>
      <c r="VZT903" s="49"/>
      <c r="VZU903" s="49"/>
      <c r="VZV903" s="49"/>
      <c r="VZW903" s="49"/>
      <c r="VZX903" s="49"/>
      <c r="VZY903" s="49"/>
      <c r="VZZ903" s="49"/>
      <c r="WAA903" s="49"/>
      <c r="WAB903" s="49"/>
      <c r="WAC903" s="49"/>
      <c r="WAD903" s="49"/>
      <c r="WAE903" s="49"/>
      <c r="WAF903" s="49"/>
      <c r="WAG903" s="49"/>
      <c r="WAH903" s="49"/>
      <c r="WAI903" s="49"/>
      <c r="WAJ903" s="49"/>
      <c r="WAK903" s="49"/>
      <c r="WAL903" s="49"/>
      <c r="WAM903" s="49"/>
      <c r="WAN903" s="49"/>
      <c r="WAO903" s="49"/>
      <c r="WAP903" s="49"/>
      <c r="WAQ903" s="49"/>
      <c r="WAR903" s="49"/>
      <c r="WAS903" s="49"/>
      <c r="WAT903" s="49"/>
      <c r="WAU903" s="49"/>
      <c r="WAV903" s="49"/>
      <c r="WAW903" s="49"/>
      <c r="WAX903" s="49"/>
      <c r="WAY903" s="49"/>
      <c r="WAZ903" s="49"/>
      <c r="WBA903" s="49"/>
      <c r="WBB903" s="49"/>
      <c r="WBC903" s="49"/>
      <c r="WBD903" s="49"/>
      <c r="WBE903" s="49"/>
      <c r="WBF903" s="49"/>
      <c r="WBG903" s="49"/>
      <c r="WBH903" s="49"/>
      <c r="WBI903" s="49"/>
      <c r="WBJ903" s="49"/>
      <c r="WBK903" s="49"/>
      <c r="WBL903" s="49"/>
      <c r="WBM903" s="49"/>
      <c r="WBN903" s="49"/>
      <c r="WBO903" s="49"/>
      <c r="WBP903" s="49"/>
      <c r="WBQ903" s="49"/>
      <c r="WBR903" s="49"/>
      <c r="WBS903" s="49"/>
      <c r="WBT903" s="49"/>
      <c r="WBU903" s="49"/>
      <c r="WBV903" s="49"/>
      <c r="WBW903" s="49"/>
      <c r="WBX903" s="49"/>
      <c r="WBY903" s="49"/>
      <c r="WBZ903" s="49"/>
      <c r="WCA903" s="49"/>
      <c r="WCB903" s="49"/>
      <c r="WCC903" s="49"/>
      <c r="WCD903" s="49"/>
      <c r="WCE903" s="49"/>
      <c r="WCF903" s="49"/>
      <c r="WCG903" s="49"/>
      <c r="WCH903" s="49"/>
      <c r="WCI903" s="49"/>
      <c r="WCJ903" s="49"/>
      <c r="WCK903" s="49"/>
      <c r="WCL903" s="49"/>
      <c r="WCM903" s="49"/>
      <c r="WCN903" s="49"/>
      <c r="WCO903" s="49"/>
      <c r="WCP903" s="49"/>
      <c r="WCQ903" s="49"/>
      <c r="WCR903" s="49"/>
      <c r="WCS903" s="49"/>
      <c r="WCT903" s="49"/>
      <c r="WCU903" s="49"/>
      <c r="WCV903" s="49"/>
      <c r="WCW903" s="49"/>
      <c r="WCX903" s="49"/>
      <c r="WCY903" s="49"/>
      <c r="WCZ903" s="49"/>
      <c r="WDA903" s="49"/>
      <c r="WDB903" s="49"/>
      <c r="WDC903" s="49"/>
      <c r="WDD903" s="49"/>
      <c r="WDE903" s="49"/>
      <c r="WDF903" s="49"/>
      <c r="WDG903" s="49"/>
      <c r="WDH903" s="49"/>
      <c r="WDI903" s="49"/>
      <c r="WDJ903" s="49"/>
      <c r="WDK903" s="49"/>
      <c r="WDL903" s="49"/>
      <c r="WDM903" s="49"/>
      <c r="WDN903" s="49"/>
      <c r="WDO903" s="49"/>
      <c r="WDP903" s="49"/>
      <c r="WDQ903" s="49"/>
      <c r="WDR903" s="49"/>
      <c r="WDS903" s="49"/>
      <c r="WDT903" s="49"/>
      <c r="WDU903" s="49"/>
      <c r="WDV903" s="49"/>
      <c r="WDW903" s="49"/>
      <c r="WDX903" s="49"/>
      <c r="WDY903" s="49"/>
      <c r="WDZ903" s="49"/>
      <c r="WEA903" s="49"/>
      <c r="WEB903" s="49"/>
      <c r="WEC903" s="49"/>
      <c r="WED903" s="49"/>
      <c r="WEE903" s="49"/>
      <c r="WEF903" s="49"/>
      <c r="WEG903" s="49"/>
      <c r="WEH903" s="49"/>
      <c r="WEI903" s="49"/>
      <c r="WEJ903" s="49"/>
      <c r="WEK903" s="49"/>
      <c r="WEL903" s="49"/>
      <c r="WEM903" s="49"/>
      <c r="WEN903" s="49"/>
      <c r="WEO903" s="49"/>
      <c r="WEP903" s="49"/>
      <c r="WEQ903" s="49"/>
      <c r="WER903" s="49"/>
      <c r="WES903" s="49"/>
      <c r="WET903" s="49"/>
      <c r="WEU903" s="49"/>
      <c r="WEV903" s="49"/>
      <c r="WEW903" s="49"/>
      <c r="WEX903" s="49"/>
      <c r="WEY903" s="49"/>
      <c r="WEZ903" s="49"/>
      <c r="WFA903" s="49"/>
      <c r="WFB903" s="49"/>
      <c r="WFC903" s="49"/>
      <c r="WFD903" s="49"/>
      <c r="WFE903" s="49"/>
      <c r="WFF903" s="49"/>
      <c r="WFG903" s="49"/>
      <c r="WFH903" s="49"/>
      <c r="WFI903" s="49"/>
      <c r="WFJ903" s="49"/>
      <c r="WFK903" s="49"/>
      <c r="WFL903" s="49"/>
      <c r="WFM903" s="49"/>
      <c r="WFN903" s="49"/>
      <c r="WFO903" s="49"/>
      <c r="WFP903" s="49"/>
      <c r="WFQ903" s="49"/>
      <c r="WFR903" s="49"/>
      <c r="WFS903" s="49"/>
      <c r="WFT903" s="49"/>
      <c r="WFU903" s="49"/>
      <c r="WFV903" s="49"/>
      <c r="WFW903" s="49"/>
      <c r="WFX903" s="49"/>
      <c r="WFY903" s="49"/>
      <c r="WFZ903" s="49"/>
      <c r="WGA903" s="49"/>
      <c r="WGB903" s="49"/>
      <c r="WGC903" s="49"/>
      <c r="WGD903" s="49"/>
      <c r="WGE903" s="49"/>
      <c r="WGF903" s="49"/>
      <c r="WGG903" s="49"/>
      <c r="WGH903" s="49"/>
      <c r="WGI903" s="49"/>
      <c r="WGJ903" s="49"/>
      <c r="WGK903" s="49"/>
      <c r="WGL903" s="49"/>
      <c r="WGM903" s="49"/>
      <c r="WGN903" s="49"/>
      <c r="WGO903" s="49"/>
      <c r="WGP903" s="49"/>
      <c r="WGQ903" s="49"/>
      <c r="WGR903" s="49"/>
      <c r="WGS903" s="49"/>
      <c r="WGT903" s="49"/>
      <c r="WGU903" s="49"/>
      <c r="WGV903" s="49"/>
      <c r="WGW903" s="49"/>
      <c r="WGX903" s="49"/>
      <c r="WGY903" s="49"/>
      <c r="WGZ903" s="49"/>
      <c r="WHA903" s="49"/>
      <c r="WHB903" s="49"/>
      <c r="WHC903" s="49"/>
      <c r="WHD903" s="49"/>
      <c r="WHE903" s="49"/>
      <c r="WHF903" s="49"/>
      <c r="WHG903" s="49"/>
      <c r="WHH903" s="49"/>
      <c r="WHI903" s="49"/>
      <c r="WHJ903" s="49"/>
      <c r="WHK903" s="49"/>
      <c r="WHL903" s="49"/>
      <c r="WHM903" s="49"/>
      <c r="WHN903" s="49"/>
      <c r="WHO903" s="49"/>
      <c r="WHP903" s="49"/>
      <c r="WHQ903" s="49"/>
      <c r="WHR903" s="49"/>
      <c r="WHS903" s="49"/>
      <c r="WHT903" s="49"/>
      <c r="WHU903" s="49"/>
      <c r="WHV903" s="49"/>
      <c r="WHW903" s="49"/>
      <c r="WHX903" s="49"/>
      <c r="WHY903" s="49"/>
      <c r="WHZ903" s="49"/>
      <c r="WIA903" s="49"/>
      <c r="WIB903" s="49"/>
      <c r="WIC903" s="49"/>
      <c r="WID903" s="49"/>
      <c r="WIE903" s="49"/>
      <c r="WIF903" s="49"/>
      <c r="WIG903" s="49"/>
      <c r="WIH903" s="49"/>
      <c r="WII903" s="49"/>
      <c r="WIJ903" s="49"/>
      <c r="WIK903" s="49"/>
      <c r="WIL903" s="49"/>
      <c r="WIM903" s="49"/>
      <c r="WIN903" s="49"/>
      <c r="WIO903" s="49"/>
      <c r="WIP903" s="49"/>
      <c r="WIQ903" s="49"/>
      <c r="WIR903" s="49"/>
      <c r="WIS903" s="49"/>
      <c r="WIT903" s="49"/>
      <c r="WIU903" s="49"/>
      <c r="WIV903" s="49"/>
      <c r="WIW903" s="49"/>
      <c r="WIX903" s="49"/>
      <c r="WIY903" s="49"/>
      <c r="WIZ903" s="49"/>
      <c r="WJA903" s="49"/>
      <c r="WJB903" s="49"/>
      <c r="WJC903" s="49"/>
      <c r="WJD903" s="49"/>
      <c r="WJE903" s="49"/>
      <c r="WJF903" s="49"/>
      <c r="WJG903" s="49"/>
      <c r="WJH903" s="49"/>
      <c r="WJI903" s="49"/>
      <c r="WJJ903" s="49"/>
      <c r="WJK903" s="49"/>
      <c r="WJL903" s="49"/>
      <c r="WJM903" s="49"/>
      <c r="WJN903" s="49"/>
      <c r="WJO903" s="49"/>
      <c r="WJP903" s="49"/>
      <c r="WJQ903" s="49"/>
      <c r="WJR903" s="49"/>
      <c r="WJS903" s="49"/>
      <c r="WJT903" s="49"/>
      <c r="WJU903" s="49"/>
      <c r="WJV903" s="49"/>
      <c r="WJW903" s="49"/>
      <c r="WJX903" s="49"/>
      <c r="WJY903" s="49"/>
      <c r="WJZ903" s="49"/>
      <c r="WKA903" s="49"/>
      <c r="WKB903" s="49"/>
      <c r="WKC903" s="49"/>
      <c r="WKD903" s="49"/>
      <c r="WKE903" s="49"/>
      <c r="WKF903" s="49"/>
      <c r="WKG903" s="49"/>
      <c r="WKH903" s="49"/>
      <c r="WKI903" s="49"/>
      <c r="WKJ903" s="49"/>
      <c r="WKK903" s="49"/>
      <c r="WKL903" s="49"/>
      <c r="WKM903" s="49"/>
      <c r="WKN903" s="49"/>
      <c r="WKO903" s="49"/>
      <c r="WKP903" s="49"/>
      <c r="WKQ903" s="49"/>
      <c r="WKR903" s="49"/>
      <c r="WKS903" s="49"/>
      <c r="WKT903" s="49"/>
      <c r="WKU903" s="49"/>
      <c r="WKV903" s="49"/>
      <c r="WKW903" s="49"/>
      <c r="WKX903" s="49"/>
      <c r="WKY903" s="49"/>
      <c r="WKZ903" s="49"/>
      <c r="WLA903" s="49"/>
      <c r="WLB903" s="49"/>
      <c r="WLC903" s="49"/>
      <c r="WLD903" s="49"/>
      <c r="WLE903" s="49"/>
      <c r="WLF903" s="49"/>
      <c r="WLG903" s="49"/>
      <c r="WLH903" s="49"/>
      <c r="WLI903" s="49"/>
      <c r="WLJ903" s="49"/>
      <c r="WLK903" s="49"/>
      <c r="WLL903" s="49"/>
      <c r="WLM903" s="49"/>
      <c r="WLN903" s="49"/>
      <c r="WLO903" s="49"/>
      <c r="WLP903" s="49"/>
      <c r="WLQ903" s="49"/>
      <c r="WLR903" s="49"/>
      <c r="WLS903" s="49"/>
      <c r="WLT903" s="49"/>
      <c r="WLU903" s="49"/>
      <c r="WLV903" s="49"/>
      <c r="WLW903" s="49"/>
      <c r="WLX903" s="49"/>
      <c r="WLY903" s="49"/>
      <c r="WLZ903" s="49"/>
      <c r="WMA903" s="49"/>
      <c r="WMB903" s="49"/>
      <c r="WMC903" s="49"/>
      <c r="WMD903" s="49"/>
      <c r="WME903" s="49"/>
      <c r="WMF903" s="49"/>
      <c r="WMG903" s="49"/>
      <c r="WMH903" s="49"/>
      <c r="WMI903" s="49"/>
      <c r="WMJ903" s="49"/>
      <c r="WMK903" s="49"/>
      <c r="WML903" s="49"/>
      <c r="WMM903" s="49"/>
      <c r="WMN903" s="49"/>
      <c r="WMO903" s="49"/>
      <c r="WMP903" s="49"/>
      <c r="WMQ903" s="49"/>
      <c r="WMR903" s="49"/>
      <c r="WMS903" s="49"/>
      <c r="WMT903" s="49"/>
      <c r="WMU903" s="49"/>
      <c r="WMV903" s="49"/>
      <c r="WMW903" s="49"/>
      <c r="WMX903" s="49"/>
      <c r="WMY903" s="49"/>
      <c r="WMZ903" s="49"/>
      <c r="WNA903" s="49"/>
      <c r="WNB903" s="49"/>
      <c r="WNC903" s="49"/>
      <c r="WND903" s="49"/>
      <c r="WNE903" s="49"/>
      <c r="WNF903" s="49"/>
      <c r="WNG903" s="49"/>
      <c r="WNH903" s="49"/>
      <c r="WNI903" s="49"/>
      <c r="WNJ903" s="49"/>
      <c r="WNK903" s="49"/>
      <c r="WNL903" s="49"/>
      <c r="WNM903" s="49"/>
      <c r="WNN903" s="49"/>
      <c r="WNO903" s="49"/>
      <c r="WNP903" s="49"/>
      <c r="WNQ903" s="49"/>
      <c r="WNR903" s="49"/>
      <c r="WNS903" s="49"/>
      <c r="WNT903" s="49"/>
      <c r="WNU903" s="49"/>
      <c r="WNV903" s="49"/>
      <c r="WNW903" s="49"/>
      <c r="WNX903" s="49"/>
      <c r="WNY903" s="49"/>
      <c r="WNZ903" s="49"/>
      <c r="WOA903" s="49"/>
      <c r="WOB903" s="49"/>
      <c r="WOC903" s="49"/>
      <c r="WOD903" s="49"/>
      <c r="WOE903" s="49"/>
      <c r="WOF903" s="49"/>
      <c r="WOG903" s="49"/>
      <c r="WOH903" s="49"/>
      <c r="WOI903" s="49"/>
      <c r="WOJ903" s="49"/>
      <c r="WOK903" s="49"/>
      <c r="WOL903" s="49"/>
      <c r="WOM903" s="49"/>
      <c r="WON903" s="49"/>
      <c r="WOO903" s="49"/>
      <c r="WOP903" s="49"/>
      <c r="WOQ903" s="49"/>
      <c r="WOR903" s="49"/>
      <c r="WOS903" s="49"/>
      <c r="WOT903" s="49"/>
      <c r="WOU903" s="49"/>
      <c r="WOV903" s="49"/>
      <c r="WOW903" s="49"/>
      <c r="WOX903" s="49"/>
      <c r="WOY903" s="49"/>
      <c r="WOZ903" s="49"/>
      <c r="WPA903" s="49"/>
      <c r="WPB903" s="49"/>
      <c r="WPC903" s="49"/>
      <c r="WPD903" s="49"/>
      <c r="WPE903" s="49"/>
      <c r="WPF903" s="49"/>
      <c r="WPG903" s="49"/>
      <c r="WPH903" s="49"/>
      <c r="WPI903" s="49"/>
      <c r="WPJ903" s="49"/>
      <c r="WPK903" s="49"/>
      <c r="WPL903" s="49"/>
      <c r="WPM903" s="49"/>
      <c r="WPN903" s="49"/>
      <c r="WPO903" s="49"/>
      <c r="WPP903" s="49"/>
      <c r="WPQ903" s="49"/>
      <c r="WPR903" s="49"/>
      <c r="WPS903" s="49"/>
      <c r="WPT903" s="49"/>
      <c r="WPU903" s="49"/>
      <c r="WPV903" s="49"/>
      <c r="WPW903" s="49"/>
      <c r="WPX903" s="49"/>
      <c r="WPY903" s="49"/>
      <c r="WPZ903" s="49"/>
      <c r="WQA903" s="49"/>
      <c r="WQB903" s="49"/>
      <c r="WQC903" s="49"/>
      <c r="WQD903" s="49"/>
      <c r="WQE903" s="49"/>
      <c r="WQF903" s="49"/>
      <c r="WQG903" s="49"/>
      <c r="WQH903" s="49"/>
      <c r="WQI903" s="49"/>
      <c r="WQJ903" s="49"/>
      <c r="WQK903" s="49"/>
      <c r="WQL903" s="49"/>
      <c r="WQM903" s="49"/>
      <c r="WQN903" s="49"/>
      <c r="WQO903" s="49"/>
      <c r="WQP903" s="49"/>
      <c r="WQQ903" s="49"/>
      <c r="WQR903" s="49"/>
      <c r="WQS903" s="49"/>
      <c r="WQT903" s="49"/>
      <c r="WQU903" s="49"/>
      <c r="WQV903" s="49"/>
      <c r="WQW903" s="49"/>
      <c r="WQX903" s="49"/>
      <c r="WQY903" s="49"/>
      <c r="WQZ903" s="49"/>
      <c r="WRA903" s="49"/>
      <c r="WRB903" s="49"/>
      <c r="WRC903" s="49"/>
      <c r="WRD903" s="49"/>
      <c r="WRE903" s="49"/>
      <c r="WRF903" s="49"/>
      <c r="WRG903" s="49"/>
      <c r="WRH903" s="49"/>
      <c r="WRI903" s="49"/>
      <c r="WRJ903" s="49"/>
      <c r="WRK903" s="49"/>
      <c r="WRL903" s="49"/>
      <c r="WRM903" s="49"/>
      <c r="WRN903" s="49"/>
      <c r="WRO903" s="49"/>
      <c r="WRP903" s="49"/>
      <c r="WRQ903" s="49"/>
      <c r="WRR903" s="49"/>
      <c r="WRS903" s="49"/>
      <c r="WRT903" s="49"/>
      <c r="WRU903" s="49"/>
      <c r="WRV903" s="49"/>
      <c r="WRW903" s="49"/>
      <c r="WRX903" s="49"/>
      <c r="WRY903" s="49"/>
      <c r="WRZ903" s="49"/>
      <c r="WSA903" s="49"/>
      <c r="WSB903" s="49"/>
      <c r="WSC903" s="49"/>
      <c r="WSD903" s="49"/>
      <c r="WSE903" s="49"/>
      <c r="WSF903" s="49"/>
      <c r="WSG903" s="49"/>
      <c r="WSH903" s="49"/>
      <c r="WSI903" s="49"/>
      <c r="WSJ903" s="49"/>
      <c r="WSK903" s="49"/>
      <c r="WSL903" s="49"/>
      <c r="WSM903" s="49"/>
      <c r="WSN903" s="49"/>
      <c r="WSO903" s="49"/>
      <c r="WSP903" s="49"/>
      <c r="WSQ903" s="49"/>
      <c r="WSR903" s="49"/>
      <c r="WSS903" s="49"/>
      <c r="WST903" s="49"/>
      <c r="WSU903" s="49"/>
      <c r="WSV903" s="49"/>
      <c r="WSW903" s="49"/>
      <c r="WSX903" s="49"/>
      <c r="WSY903" s="49"/>
      <c r="WSZ903" s="49"/>
      <c r="WTA903" s="49"/>
      <c r="WTB903" s="49"/>
      <c r="WTC903" s="49"/>
      <c r="WTD903" s="49"/>
      <c r="WTE903" s="49"/>
      <c r="WTF903" s="49"/>
      <c r="WTG903" s="49"/>
      <c r="WTH903" s="49"/>
      <c r="WTI903" s="49"/>
      <c r="WTJ903" s="49"/>
      <c r="WTK903" s="49"/>
      <c r="WTL903" s="49"/>
      <c r="WTM903" s="49"/>
      <c r="WTN903" s="49"/>
      <c r="WTO903" s="49"/>
      <c r="WTP903" s="49"/>
      <c r="WTQ903" s="49"/>
      <c r="WTR903" s="49"/>
      <c r="WTS903" s="49"/>
      <c r="WTT903" s="49"/>
      <c r="WTU903" s="49"/>
      <c r="WTV903" s="49"/>
      <c r="WTW903" s="49"/>
      <c r="WTX903" s="49"/>
      <c r="WTY903" s="49"/>
      <c r="WTZ903" s="49"/>
      <c r="WUA903" s="49"/>
      <c r="WUB903" s="49"/>
      <c r="WUC903" s="49"/>
      <c r="WUD903" s="49"/>
      <c r="WUE903" s="49"/>
      <c r="WUF903" s="49"/>
      <c r="WUG903" s="49"/>
      <c r="WUH903" s="49"/>
      <c r="WUI903" s="49"/>
      <c r="WUJ903" s="49"/>
      <c r="WUK903" s="49"/>
      <c r="WUL903" s="49"/>
      <c r="WUM903" s="49"/>
      <c r="WUN903" s="49"/>
      <c r="WUO903" s="49"/>
      <c r="WUP903" s="49"/>
      <c r="WUQ903" s="49"/>
      <c r="WUR903" s="49"/>
      <c r="WUS903" s="49"/>
      <c r="WUT903" s="49"/>
      <c r="WUU903" s="49"/>
      <c r="WUV903" s="49"/>
      <c r="WUW903" s="49"/>
      <c r="WUX903" s="49"/>
      <c r="WUY903" s="49"/>
      <c r="WUZ903" s="49"/>
      <c r="WVA903" s="49"/>
      <c r="WVB903" s="49"/>
      <c r="WVC903" s="49"/>
      <c r="WVD903" s="49"/>
      <c r="WVE903" s="49"/>
      <c r="WVF903" s="49"/>
      <c r="WVG903" s="49"/>
      <c r="WVH903" s="49"/>
      <c r="WVI903" s="49"/>
      <c r="WVJ903" s="49"/>
      <c r="WVK903" s="49"/>
      <c r="WVL903" s="49"/>
      <c r="WVM903" s="49"/>
      <c r="WVN903" s="49"/>
      <c r="WVO903" s="49"/>
      <c r="WVP903" s="49"/>
      <c r="WVQ903" s="49"/>
      <c r="WVR903" s="49"/>
      <c r="WVS903" s="49"/>
      <c r="WVT903" s="49"/>
      <c r="WVU903" s="49"/>
      <c r="WVV903" s="49"/>
      <c r="WVW903" s="49"/>
      <c r="WVX903" s="49"/>
      <c r="WVY903" s="49"/>
      <c r="WVZ903" s="49"/>
      <c r="WWA903" s="49"/>
      <c r="WWB903" s="49"/>
      <c r="WWC903" s="49"/>
      <c r="WWD903" s="49"/>
      <c r="WWE903" s="49"/>
      <c r="WWF903" s="49"/>
      <c r="WWG903" s="49"/>
      <c r="WWH903" s="49"/>
      <c r="WWI903" s="49"/>
      <c r="WWJ903" s="49"/>
      <c r="WWK903" s="49"/>
      <c r="WWL903" s="49"/>
      <c r="WWM903" s="49"/>
      <c r="WWN903" s="49"/>
      <c r="WWO903" s="49"/>
      <c r="WWP903" s="49"/>
      <c r="WWQ903" s="49"/>
      <c r="WWR903" s="49"/>
      <c r="WWS903" s="49"/>
      <c r="WWT903" s="49"/>
      <c r="WWU903" s="49"/>
      <c r="WWV903" s="49"/>
      <c r="WWW903" s="49"/>
      <c r="WWX903" s="49"/>
      <c r="WWY903" s="49"/>
      <c r="WWZ903" s="49"/>
      <c r="WXA903" s="49"/>
      <c r="WXB903" s="49"/>
      <c r="WXC903" s="49"/>
      <c r="WXD903" s="49"/>
      <c r="WXE903" s="49"/>
      <c r="WXF903" s="49"/>
      <c r="WXG903" s="49"/>
      <c r="WXH903" s="49"/>
      <c r="WXI903" s="49"/>
      <c r="WXJ903" s="49"/>
      <c r="WXK903" s="49"/>
      <c r="WXL903" s="49"/>
      <c r="WXM903" s="49"/>
      <c r="WXN903" s="49"/>
      <c r="WXO903" s="49"/>
      <c r="WXP903" s="49"/>
      <c r="WXQ903" s="49"/>
      <c r="WXR903" s="49"/>
      <c r="WXS903" s="49"/>
      <c r="WXT903" s="49"/>
      <c r="WXU903" s="49"/>
      <c r="WXV903" s="49"/>
      <c r="WXW903" s="49"/>
      <c r="WXX903" s="49"/>
      <c r="WXY903" s="49"/>
      <c r="WXZ903" s="49"/>
      <c r="WYA903" s="49"/>
      <c r="WYB903" s="49"/>
      <c r="WYC903" s="49"/>
      <c r="WYD903" s="49"/>
      <c r="WYE903" s="49"/>
      <c r="WYF903" s="49"/>
      <c r="WYG903" s="49"/>
      <c r="WYH903" s="49"/>
      <c r="WYI903" s="49"/>
      <c r="WYJ903" s="49"/>
      <c r="WYK903" s="49"/>
      <c r="WYL903" s="49"/>
      <c r="WYM903" s="49"/>
      <c r="WYN903" s="49"/>
      <c r="WYO903" s="49"/>
      <c r="WYP903" s="49"/>
      <c r="WYQ903" s="49"/>
      <c r="WYR903" s="49"/>
      <c r="WYS903" s="49"/>
      <c r="WYT903" s="49"/>
      <c r="WYU903" s="49"/>
      <c r="WYV903" s="49"/>
      <c r="WYW903" s="49"/>
      <c r="WYX903" s="49"/>
      <c r="WYY903" s="49"/>
      <c r="WYZ903" s="49"/>
      <c r="WZA903" s="49"/>
      <c r="WZB903" s="49"/>
      <c r="WZC903" s="49"/>
      <c r="WZD903" s="49"/>
      <c r="WZE903" s="49"/>
      <c r="WZF903" s="49"/>
      <c r="WZG903" s="49"/>
      <c r="WZH903" s="49"/>
      <c r="WZI903" s="49"/>
      <c r="WZJ903" s="49"/>
      <c r="WZK903" s="49"/>
      <c r="WZL903" s="49"/>
      <c r="WZM903" s="49"/>
      <c r="WZN903" s="49"/>
      <c r="WZO903" s="49"/>
      <c r="WZP903" s="49"/>
      <c r="WZQ903" s="49"/>
      <c r="WZR903" s="49"/>
      <c r="WZS903" s="49"/>
      <c r="WZT903" s="49"/>
      <c r="WZU903" s="49"/>
      <c r="WZV903" s="49"/>
      <c r="WZW903" s="49"/>
      <c r="WZX903" s="49"/>
      <c r="WZY903" s="49"/>
      <c r="WZZ903" s="49"/>
      <c r="XAA903" s="49"/>
      <c r="XAB903" s="49"/>
      <c r="XAC903" s="49"/>
      <c r="XAD903" s="49"/>
      <c r="XAE903" s="49"/>
      <c r="XAF903" s="49"/>
      <c r="XAG903" s="49"/>
      <c r="XAH903" s="49"/>
      <c r="XAI903" s="49"/>
      <c r="XAJ903" s="49"/>
      <c r="XAK903" s="49"/>
      <c r="XAL903" s="49"/>
      <c r="XAM903" s="49"/>
      <c r="XAN903" s="49"/>
      <c r="XAO903" s="49"/>
      <c r="XAP903" s="49"/>
      <c r="XAQ903" s="49"/>
      <c r="XAR903" s="49"/>
      <c r="XAS903" s="49"/>
      <c r="XAT903" s="49"/>
      <c r="XAU903" s="49"/>
      <c r="XAV903" s="49"/>
      <c r="XAW903" s="49"/>
      <c r="XAX903" s="49"/>
      <c r="XAY903" s="49"/>
      <c r="XAZ903" s="49"/>
      <c r="XBA903" s="49"/>
      <c r="XBB903" s="49"/>
      <c r="XBC903" s="49"/>
      <c r="XBD903" s="49"/>
      <c r="XBE903" s="49"/>
      <c r="XBF903" s="49"/>
      <c r="XBG903" s="49"/>
      <c r="XBH903" s="49"/>
      <c r="XBI903" s="49"/>
      <c r="XBJ903" s="49"/>
      <c r="XBK903" s="49"/>
      <c r="XBL903" s="49"/>
      <c r="XBM903" s="49"/>
      <c r="XBN903" s="49"/>
      <c r="XBO903" s="49"/>
      <c r="XBP903" s="49"/>
      <c r="XBQ903" s="49"/>
      <c r="XBR903" s="49"/>
      <c r="XBS903" s="49"/>
      <c r="XBT903" s="49"/>
      <c r="XBU903" s="49"/>
      <c r="XBV903" s="49"/>
      <c r="XBW903" s="49"/>
      <c r="XBX903" s="49"/>
      <c r="XBY903" s="49"/>
      <c r="XBZ903" s="49"/>
      <c r="XCA903" s="49"/>
      <c r="XCB903" s="49"/>
      <c r="XCC903" s="49"/>
      <c r="XCD903" s="49"/>
      <c r="XCE903" s="49"/>
      <c r="XCF903" s="49"/>
      <c r="XCG903" s="49"/>
      <c r="XCH903" s="49"/>
      <c r="XCI903" s="49"/>
      <c r="XCJ903" s="49"/>
      <c r="XCK903" s="49"/>
      <c r="XCL903" s="49"/>
      <c r="XCM903" s="49"/>
      <c r="XCN903" s="49"/>
      <c r="XCO903" s="49"/>
      <c r="XCP903" s="49"/>
      <c r="XCQ903" s="49"/>
      <c r="XCR903" s="49"/>
      <c r="XCS903" s="49"/>
      <c r="XCT903" s="49"/>
      <c r="XCU903" s="49"/>
      <c r="XCV903" s="49"/>
      <c r="XCW903" s="49"/>
      <c r="XCX903" s="49"/>
      <c r="XCY903" s="49"/>
      <c r="XCZ903" s="49"/>
      <c r="XDA903" s="49"/>
      <c r="XDB903" s="49"/>
      <c r="XDC903" s="49"/>
      <c r="XDD903" s="49"/>
      <c r="XDE903" s="49"/>
      <c r="XDF903" s="49"/>
      <c r="XDG903" s="49"/>
      <c r="XDH903" s="49"/>
      <c r="XDI903" s="49"/>
      <c r="XDJ903" s="49"/>
      <c r="XDK903" s="49"/>
      <c r="XDL903" s="49"/>
      <c r="XDM903" s="49"/>
      <c r="XDN903" s="49"/>
      <c r="XDO903" s="49"/>
      <c r="XDP903" s="49"/>
      <c r="XDQ903" s="49"/>
      <c r="XDR903" s="49"/>
      <c r="XDS903" s="49"/>
      <c r="XDT903" s="49"/>
      <c r="XDU903" s="49"/>
      <c r="XDV903" s="49"/>
      <c r="XDW903" s="49"/>
      <c r="XDX903" s="49"/>
      <c r="XDY903" s="49"/>
    </row>
    <row r="904" spans="1:16353" x14ac:dyDescent="0.3">
      <c r="A904" s="107" t="s">
        <v>1140</v>
      </c>
      <c r="B904" s="108">
        <v>5</v>
      </c>
      <c r="C904" s="109" t="s">
        <v>238</v>
      </c>
      <c r="D904" s="110">
        <v>40604.802083333336</v>
      </c>
      <c r="E904" s="111">
        <v>7.4768518518518526E-3</v>
      </c>
      <c r="F904" s="43">
        <v>3.3</v>
      </c>
      <c r="G904" s="41">
        <v>4</v>
      </c>
      <c r="H904" s="97">
        <v>2.5601851855753921E-2</v>
      </c>
      <c r="I904" s="98" t="s">
        <v>1144</v>
      </c>
      <c r="J904" s="99">
        <v>36.866666666666667</v>
      </c>
      <c r="K904" s="112">
        <v>40604.802083333336</v>
      </c>
      <c r="L904" s="114">
        <v>123.8</v>
      </c>
      <c r="M904" s="101">
        <v>40604.786805555559</v>
      </c>
      <c r="N904" s="102">
        <v>-7.1</v>
      </c>
      <c r="O904" s="46">
        <v>123.8</v>
      </c>
      <c r="P904" s="57">
        <v>-7.1</v>
      </c>
      <c r="Q904" s="50">
        <v>0.61444444444444446</v>
      </c>
      <c r="R904" s="103">
        <v>123.8</v>
      </c>
      <c r="S904" s="104">
        <v>151.48623923864426</v>
      </c>
      <c r="T904" s="57">
        <v>183.2</v>
      </c>
      <c r="U904" s="105"/>
      <c r="V904" s="57">
        <v>130.9</v>
      </c>
      <c r="W904" s="57">
        <f t="shared" si="326"/>
        <v>20.586239238644254</v>
      </c>
      <c r="X904" s="86">
        <f t="shared" si="328"/>
        <v>75.976760000000013</v>
      </c>
      <c r="Y904" s="86" t="str">
        <f t="shared" si="329"/>
        <v/>
      </c>
      <c r="Z904" s="44">
        <f t="shared" si="330"/>
        <v>0</v>
      </c>
      <c r="AA904" s="44" t="str">
        <f t="shared" si="331"/>
        <v>o</v>
      </c>
      <c r="AB904" s="89">
        <f t="shared" si="327"/>
        <v>54.92324</v>
      </c>
      <c r="AC904" s="89">
        <f t="shared" si="327"/>
        <v>1.6525600000000003</v>
      </c>
      <c r="AD904" s="44">
        <f t="shared" si="332"/>
        <v>1</v>
      </c>
      <c r="AE904" s="44">
        <v>4</v>
      </c>
      <c r="AF904" s="87">
        <f t="shared" ref="AF904:AF963" si="339">IF(R904-AH904&gt;$AF$5,1,0)</f>
        <v>0</v>
      </c>
      <c r="AG904" s="44">
        <f t="shared" ref="AG904:AG963" si="340">IF(Q904&gt;=6,1,0)</f>
        <v>0</v>
      </c>
      <c r="AH904" s="90">
        <f t="shared" si="333"/>
        <v>144.38623923864427</v>
      </c>
      <c r="AI904" s="91">
        <f t="shared" ref="AI904:AI963" si="341">AB904+P904</f>
        <v>47.823239999999998</v>
      </c>
      <c r="AJ904" s="82">
        <f t="shared" si="334"/>
        <v>-5.4474399999999994</v>
      </c>
      <c r="AK904" s="271">
        <f t="shared" ref="AK904:AK963" si="342">IF(J904&lt;6,101,IF(J904&lt;30,102,IF(J904&lt;60,103,IF(J904&lt;90,104,IF(J904&lt;120,105,IF(J904&lt;360,106,IF(J904&lt;720,107,108)))))))</f>
        <v>103</v>
      </c>
      <c r="AL904" s="271">
        <f>VLOOKUP(AK904,RevisedCalcs!$AE$65:$AJ$72,2,FALSE)</f>
        <v>45</v>
      </c>
      <c r="AM904" s="92" t="str">
        <f t="shared" si="335"/>
        <v>-10 to 0</v>
      </c>
      <c r="AN904" s="93">
        <f t="shared" si="336"/>
        <v>0</v>
      </c>
      <c r="AO904" s="93" t="str">
        <f t="shared" ref="AO904:AO963" si="343">IF($AN904=1,"+","o")</f>
        <v>o</v>
      </c>
      <c r="AP904" s="94" t="str">
        <f t="shared" si="337"/>
        <v/>
      </c>
      <c r="AQ904" s="54">
        <v>0</v>
      </c>
      <c r="AR904" s="214">
        <f t="shared" si="338"/>
        <v>0</v>
      </c>
      <c r="AS904" s="214">
        <f t="shared" ref="AS904:AS963" si="344">IF(AND(AQ904=1,AN904=1),1,0)</f>
        <v>0</v>
      </c>
      <c r="AT904" s="282">
        <f t="shared" ref="AT904:AT963" si="345">E904*24*60</f>
        <v>10.766666666666667</v>
      </c>
      <c r="AU904" s="268">
        <f>IF(F904&gt;0,RevisedCalcs!$AB$53*F904,"")</f>
        <v>0.46018253486465588</v>
      </c>
      <c r="AV904" s="268" t="str">
        <f>IF(AU904&lt;&gt;"","",SUMIFS(RevisedCalcs!$AF$6:$BN$6,RevisedCalcs!$AF$4:$BN$4,"&lt;="&amp;AT904)/10^3*VLOOKUP(AK904,RevisedCalcs!$AE$65:$AJ$72,6,FALSE))</f>
        <v/>
      </c>
      <c r="AW904" s="270" t="str">
        <f ca="1">IF(AU904="","",IF(AR904=1,-AU904*OFFSET(RevisedCalcs!$AD$79,0,MATCH(E903*24*60,RevisedCalcs!$AE$80:$AI$80,1)),""))</f>
        <v/>
      </c>
      <c r="AX904" s="268">
        <f t="shared" ref="AX904:AX963" ca="1" si="346">SUM(AU904:AW904)</f>
        <v>0.46018253486465588</v>
      </c>
    </row>
    <row r="905" spans="1:16353" x14ac:dyDescent="0.3">
      <c r="A905" s="107" t="s">
        <v>1140</v>
      </c>
      <c r="B905" s="108">
        <v>6</v>
      </c>
      <c r="C905" s="109" t="s">
        <v>240</v>
      </c>
      <c r="D905" s="110">
        <v>40605.38958333333</v>
      </c>
      <c r="E905" s="111">
        <v>2.9236111111111112E-2</v>
      </c>
      <c r="F905" s="43">
        <v>6.9</v>
      </c>
      <c r="G905" s="41">
        <v>5</v>
      </c>
      <c r="H905" s="97">
        <v>0.58002314814075362</v>
      </c>
      <c r="I905" s="98" t="s">
        <v>1145</v>
      </c>
      <c r="J905" s="99">
        <v>835.23333333333335</v>
      </c>
      <c r="K905" s="112">
        <v>40605.38958333333</v>
      </c>
      <c r="L905" s="114">
        <v>60.8</v>
      </c>
      <c r="M905" s="101">
        <v>40605.370138888888</v>
      </c>
      <c r="N905" s="102">
        <v>-25.1</v>
      </c>
      <c r="O905" s="46">
        <v>60.8</v>
      </c>
      <c r="P905" s="57">
        <v>-25.1</v>
      </c>
      <c r="Q905" s="50">
        <v>13.920555555555556</v>
      </c>
      <c r="R905" s="103">
        <v>60.8</v>
      </c>
      <c r="S905" s="104">
        <v>5.6019516318318985</v>
      </c>
      <c r="T905" s="57">
        <v>168.8</v>
      </c>
      <c r="U905" s="105"/>
      <c r="V905" s="86">
        <v>85.9</v>
      </c>
      <c r="W905" s="86">
        <f t="shared" si="326"/>
        <v>80.298048368168111</v>
      </c>
      <c r="X905" s="86">
        <f t="shared" si="328"/>
        <v>22.077560000000013</v>
      </c>
      <c r="Y905" s="86" t="str">
        <f t="shared" si="329"/>
        <v>Y</v>
      </c>
      <c r="Z905" s="88">
        <f t="shared" si="330"/>
        <v>1</v>
      </c>
      <c r="AA905" s="88" t="str">
        <f t="shared" si="331"/>
        <v>+</v>
      </c>
      <c r="AB905" s="89">
        <f t="shared" si="327"/>
        <v>63.822439999999993</v>
      </c>
      <c r="AC905" s="89">
        <f t="shared" si="327"/>
        <v>6.505359999999996</v>
      </c>
      <c r="AD905" s="88">
        <f t="shared" si="332"/>
        <v>1</v>
      </c>
      <c r="AE905" s="88">
        <v>4</v>
      </c>
      <c r="AF905" s="87">
        <f t="shared" si="339"/>
        <v>1</v>
      </c>
      <c r="AG905" s="88">
        <f t="shared" si="340"/>
        <v>1</v>
      </c>
      <c r="AH905" s="90">
        <f t="shared" si="333"/>
        <v>-19.498048368168103</v>
      </c>
      <c r="AI905" s="91">
        <f t="shared" si="341"/>
        <v>38.722439999999992</v>
      </c>
      <c r="AJ905" s="82">
        <f t="shared" si="334"/>
        <v>-18.594640000000005</v>
      </c>
      <c r="AK905" s="271">
        <f t="shared" si="342"/>
        <v>108</v>
      </c>
      <c r="AL905" s="271">
        <f>VLOOKUP(AK905,RevisedCalcs!$AE$65:$AJ$72,2,FALSE)</f>
        <v>720</v>
      </c>
      <c r="AM905" s="92" t="str">
        <f t="shared" si="335"/>
        <v>&lt;-20</v>
      </c>
      <c r="AN905" s="93">
        <f t="shared" si="336"/>
        <v>1</v>
      </c>
      <c r="AO905" s="93" t="str">
        <f t="shared" si="343"/>
        <v>+</v>
      </c>
      <c r="AP905" s="94" t="str">
        <f t="shared" si="337"/>
        <v/>
      </c>
      <c r="AQ905" s="54">
        <v>0</v>
      </c>
      <c r="AR905" s="214">
        <f t="shared" si="338"/>
        <v>0</v>
      </c>
      <c r="AS905" s="214">
        <f t="shared" si="344"/>
        <v>0</v>
      </c>
      <c r="AT905" s="282">
        <f t="shared" si="345"/>
        <v>42.1</v>
      </c>
      <c r="AU905" s="268">
        <f>IF(F905&gt;0,RevisedCalcs!$AB$53*F905,"")</f>
        <v>0.96219984562609884</v>
      </c>
      <c r="AV905" s="268" t="str">
        <f>IF(AU905&lt;&gt;"","",SUMIFS(RevisedCalcs!$AF$6:$BN$6,RevisedCalcs!$AF$4:$BN$4,"&lt;="&amp;AT905)/10^3*VLOOKUP(AK905,RevisedCalcs!$AE$65:$AJ$72,6,FALSE))</f>
        <v/>
      </c>
      <c r="AW905" s="270" t="str">
        <f ca="1">IF(AU905="","",IF(AR905=1,-AU905*OFFSET(RevisedCalcs!$AD$79,0,MATCH(E904*24*60,RevisedCalcs!$AE$80:$AI$80,1)),""))</f>
        <v/>
      </c>
      <c r="AX905" s="268">
        <f t="shared" ca="1" si="346"/>
        <v>0.96219984562609884</v>
      </c>
    </row>
    <row r="906" spans="1:16353" x14ac:dyDescent="0.3">
      <c r="A906" s="107" t="s">
        <v>1140</v>
      </c>
      <c r="B906" s="108">
        <v>7</v>
      </c>
      <c r="C906" s="109" t="s">
        <v>242</v>
      </c>
      <c r="D906" s="110">
        <v>40605.575694444444</v>
      </c>
      <c r="E906" s="111">
        <v>3.5833333333333335E-2</v>
      </c>
      <c r="F906" s="43">
        <v>4.5999999999999996</v>
      </c>
      <c r="G906" s="41">
        <v>5</v>
      </c>
      <c r="H906" s="97">
        <v>0.15687500000058208</v>
      </c>
      <c r="I906" s="98" t="s">
        <v>1146</v>
      </c>
      <c r="J906" s="99">
        <v>225.9</v>
      </c>
      <c r="K906" s="112">
        <v>40605.575694444444</v>
      </c>
      <c r="L906" s="114">
        <v>48.2</v>
      </c>
      <c r="M906" s="101">
        <v>40605.578472222223</v>
      </c>
      <c r="N906" s="102">
        <v>6.1</v>
      </c>
      <c r="O906" s="46">
        <v>48.2</v>
      </c>
      <c r="P906" s="57">
        <v>6.1</v>
      </c>
      <c r="Q906" s="50">
        <v>3.7650000000000001</v>
      </c>
      <c r="R906" s="103">
        <v>48.2</v>
      </c>
      <c r="S906" s="104">
        <v>61.18788817070898</v>
      </c>
      <c r="T906" s="57">
        <v>176</v>
      </c>
      <c r="U906" s="105"/>
      <c r="V906" s="57">
        <v>42.1</v>
      </c>
      <c r="W906" s="57">
        <f t="shared" si="326"/>
        <v>19.087888170708979</v>
      </c>
      <c r="X906" s="86">
        <f t="shared" si="328"/>
        <v>6.297159999999991</v>
      </c>
      <c r="Y906" s="86" t="str">
        <f t="shared" si="329"/>
        <v/>
      </c>
      <c r="Z906" s="44">
        <f t="shared" si="330"/>
        <v>1</v>
      </c>
      <c r="AA906" s="44" t="str">
        <f t="shared" si="331"/>
        <v>+</v>
      </c>
      <c r="AB906" s="89">
        <f t="shared" si="327"/>
        <v>48.397159999999992</v>
      </c>
      <c r="AC906" s="89">
        <f t="shared" si="327"/>
        <v>-1.906159999999999</v>
      </c>
      <c r="AD906" s="44">
        <f t="shared" si="332"/>
        <v>1</v>
      </c>
      <c r="AE906" s="44">
        <v>4</v>
      </c>
      <c r="AF906" s="87">
        <f t="shared" si="339"/>
        <v>0</v>
      </c>
      <c r="AG906" s="44">
        <f t="shared" si="340"/>
        <v>0</v>
      </c>
      <c r="AH906" s="90">
        <f t="shared" si="333"/>
        <v>67.287888170708982</v>
      </c>
      <c r="AI906" s="91">
        <f t="shared" si="341"/>
        <v>54.497159999999994</v>
      </c>
      <c r="AJ906" s="82">
        <f t="shared" si="334"/>
        <v>4.1938400000000007</v>
      </c>
      <c r="AK906" s="271">
        <f t="shared" si="342"/>
        <v>106</v>
      </c>
      <c r="AL906" s="271">
        <f>VLOOKUP(AK906,RevisedCalcs!$AE$65:$AJ$72,2,FALSE)</f>
        <v>240</v>
      </c>
      <c r="AM906" s="92" t="str">
        <f t="shared" si="335"/>
        <v>0 to 10</v>
      </c>
      <c r="AN906" s="93">
        <f t="shared" si="336"/>
        <v>1</v>
      </c>
      <c r="AO906" s="93" t="str">
        <f t="shared" si="343"/>
        <v>+</v>
      </c>
      <c r="AP906" s="94" t="str">
        <f t="shared" si="337"/>
        <v/>
      </c>
      <c r="AQ906" s="54">
        <v>0</v>
      </c>
      <c r="AR906" s="214">
        <f t="shared" si="338"/>
        <v>0</v>
      </c>
      <c r="AS906" s="214">
        <f t="shared" si="344"/>
        <v>0</v>
      </c>
      <c r="AT906" s="282">
        <f t="shared" si="345"/>
        <v>51.600000000000009</v>
      </c>
      <c r="AU906" s="268">
        <f>IF(F906&gt;0,RevisedCalcs!$AB$53*F906,"")</f>
        <v>0.64146656375073241</v>
      </c>
      <c r="AV906" s="268" t="str">
        <f>IF(AU906&lt;&gt;"","",SUMIFS(RevisedCalcs!$AF$6:$BN$6,RevisedCalcs!$AF$4:$BN$4,"&lt;="&amp;AT906)/10^3*VLOOKUP(AK906,RevisedCalcs!$AE$65:$AJ$72,6,FALSE))</f>
        <v/>
      </c>
      <c r="AW906" s="270" t="str">
        <f ca="1">IF(AU906="","",IF(AR906=1,-AU906*OFFSET(RevisedCalcs!$AD$79,0,MATCH(E905*24*60,RevisedCalcs!$AE$80:$AI$80,1)),""))</f>
        <v/>
      </c>
      <c r="AX906" s="268">
        <f t="shared" ca="1" si="346"/>
        <v>0.64146656375073241</v>
      </c>
    </row>
    <row r="907" spans="1:16353" x14ac:dyDescent="0.3">
      <c r="A907" s="107" t="s">
        <v>1140</v>
      </c>
      <c r="B907" s="108">
        <v>8</v>
      </c>
      <c r="C907" s="109" t="s">
        <v>244</v>
      </c>
      <c r="D907" s="110">
        <v>40605.656944444447</v>
      </c>
      <c r="E907" s="111">
        <v>1.0555555555555554E-2</v>
      </c>
      <c r="F907" s="43">
        <v>3.9</v>
      </c>
      <c r="G907" s="41">
        <v>5</v>
      </c>
      <c r="H907" s="97">
        <v>4.5416666667733807E-2</v>
      </c>
      <c r="I907" s="98" t="s">
        <v>1147</v>
      </c>
      <c r="J907" s="99">
        <v>65.400000000000006</v>
      </c>
      <c r="K907" s="112">
        <v>40605.656944444447</v>
      </c>
      <c r="L907" s="114">
        <v>105.8</v>
      </c>
      <c r="M907" s="101">
        <v>40605.661805555559</v>
      </c>
      <c r="N907" s="102">
        <v>12</v>
      </c>
      <c r="O907" s="46">
        <v>105.8</v>
      </c>
      <c r="P907" s="57">
        <v>12</v>
      </c>
      <c r="Q907" s="50">
        <v>1.0900000000000001</v>
      </c>
      <c r="R907" s="103">
        <v>105.8</v>
      </c>
      <c r="S907" s="104">
        <v>123.5614901146381</v>
      </c>
      <c r="T907" s="57">
        <v>181.4</v>
      </c>
      <c r="U907" s="105"/>
      <c r="V907" s="57">
        <v>93.8</v>
      </c>
      <c r="W907" s="57">
        <f t="shared" si="326"/>
        <v>29.761490114638107</v>
      </c>
      <c r="X907" s="86">
        <f t="shared" si="328"/>
        <v>48.319800000000001</v>
      </c>
      <c r="Y907" s="86" t="str">
        <f t="shared" si="329"/>
        <v/>
      </c>
      <c r="Z907" s="44">
        <f t="shared" si="330"/>
        <v>0</v>
      </c>
      <c r="AA907" s="44" t="str">
        <f t="shared" si="331"/>
        <v>o</v>
      </c>
      <c r="AB907" s="89">
        <f t="shared" ref="AB907:AC926" si="347">(AB$3+AB$4*$N907)-$N907</f>
        <v>45.480199999999996</v>
      </c>
      <c r="AC907" s="89">
        <f t="shared" si="347"/>
        <v>-3.4967999999999986</v>
      </c>
      <c r="AD907" s="44">
        <f t="shared" si="332"/>
        <v>1</v>
      </c>
      <c r="AE907" s="44">
        <v>4</v>
      </c>
      <c r="AF907" s="87">
        <f t="shared" si="339"/>
        <v>0</v>
      </c>
      <c r="AG907" s="44">
        <f t="shared" si="340"/>
        <v>0</v>
      </c>
      <c r="AH907" s="90">
        <f t="shared" si="333"/>
        <v>135.5614901146381</v>
      </c>
      <c r="AI907" s="91">
        <f t="shared" si="341"/>
        <v>57.480199999999996</v>
      </c>
      <c r="AJ907" s="82">
        <f t="shared" si="334"/>
        <v>8.5032000000000014</v>
      </c>
      <c r="AK907" s="271">
        <f t="shared" si="342"/>
        <v>104</v>
      </c>
      <c r="AL907" s="271">
        <f>VLOOKUP(AK907,RevisedCalcs!$AE$65:$AJ$72,2,FALSE)</f>
        <v>75</v>
      </c>
      <c r="AM907" s="92" t="str">
        <f t="shared" si="335"/>
        <v>10 to 20</v>
      </c>
      <c r="AN907" s="93">
        <f t="shared" si="336"/>
        <v>0</v>
      </c>
      <c r="AO907" s="93" t="str">
        <f t="shared" si="343"/>
        <v>o</v>
      </c>
      <c r="AP907" s="94" t="str">
        <f t="shared" si="337"/>
        <v/>
      </c>
      <c r="AQ907" s="54">
        <v>0</v>
      </c>
      <c r="AR907" s="214">
        <f t="shared" si="338"/>
        <v>0</v>
      </c>
      <c r="AS907" s="214">
        <f t="shared" si="344"/>
        <v>0</v>
      </c>
      <c r="AT907" s="282">
        <f t="shared" si="345"/>
        <v>15.199999999999998</v>
      </c>
      <c r="AU907" s="268">
        <f>IF(F907&gt;0,RevisedCalcs!$AB$53*F907,"")</f>
        <v>0.54385208665822971</v>
      </c>
      <c r="AV907" s="268" t="str">
        <f>IF(AU907&lt;&gt;"","",SUMIFS(RevisedCalcs!$AF$6:$BN$6,RevisedCalcs!$AF$4:$BN$4,"&lt;="&amp;AT907)/10^3*VLOOKUP(AK907,RevisedCalcs!$AE$65:$AJ$72,6,FALSE))</f>
        <v/>
      </c>
      <c r="AW907" s="270" t="str">
        <f ca="1">IF(AU907="","",IF(AR907=1,-AU907*OFFSET(RevisedCalcs!$AD$79,0,MATCH(E906*24*60,RevisedCalcs!$AE$80:$AI$80,1)),""))</f>
        <v/>
      </c>
      <c r="AX907" s="268">
        <f t="shared" ca="1" si="346"/>
        <v>0.54385208665822971</v>
      </c>
    </row>
    <row r="908" spans="1:16353" x14ac:dyDescent="0.3">
      <c r="A908" s="107" t="s">
        <v>1140</v>
      </c>
      <c r="B908" s="108">
        <v>9</v>
      </c>
      <c r="C908" s="109" t="s">
        <v>245</v>
      </c>
      <c r="D908" s="110">
        <v>40605.686805555553</v>
      </c>
      <c r="E908" s="111">
        <v>8.564814814814815E-3</v>
      </c>
      <c r="F908" s="43">
        <v>3.4</v>
      </c>
      <c r="G908" s="41">
        <v>5</v>
      </c>
      <c r="H908" s="97">
        <v>1.9305555550090503E-2</v>
      </c>
      <c r="I908" s="98" t="s">
        <v>1148</v>
      </c>
      <c r="J908" s="99">
        <v>27.8</v>
      </c>
      <c r="K908" s="112">
        <v>40605.686805555553</v>
      </c>
      <c r="L908" s="114">
        <v>145.4</v>
      </c>
      <c r="M908" s="101">
        <v>40605.703472222223</v>
      </c>
      <c r="N908" s="102">
        <v>10.9</v>
      </c>
      <c r="O908" s="46">
        <v>145.4</v>
      </c>
      <c r="P908" s="57">
        <v>10.9</v>
      </c>
      <c r="Q908" s="50">
        <v>0.46333333333333332</v>
      </c>
      <c r="R908" s="103">
        <v>145.4</v>
      </c>
      <c r="S908" s="104">
        <v>151.16689077189329</v>
      </c>
      <c r="T908" s="57">
        <v>185</v>
      </c>
      <c r="U908" s="105"/>
      <c r="V908" s="57">
        <v>134.5</v>
      </c>
      <c r="W908" s="57">
        <f t="shared" si="326"/>
        <v>16.666890771893293</v>
      </c>
      <c r="X908" s="86">
        <f t="shared" si="328"/>
        <v>88.475960000000001</v>
      </c>
      <c r="Y908" s="86" t="str">
        <f t="shared" si="329"/>
        <v/>
      </c>
      <c r="Z908" s="44">
        <f t="shared" si="330"/>
        <v>0</v>
      </c>
      <c r="AA908" s="44" t="str">
        <f t="shared" si="331"/>
        <v>o</v>
      </c>
      <c r="AB908" s="89">
        <f t="shared" si="347"/>
        <v>46.024039999999999</v>
      </c>
      <c r="AC908" s="89">
        <f t="shared" si="347"/>
        <v>-3.2002399999999991</v>
      </c>
      <c r="AD908" s="44">
        <f t="shared" si="332"/>
        <v>1</v>
      </c>
      <c r="AE908" s="44">
        <v>4</v>
      </c>
      <c r="AF908" s="87">
        <f t="shared" si="339"/>
        <v>0</v>
      </c>
      <c r="AG908" s="44">
        <f t="shared" si="340"/>
        <v>0</v>
      </c>
      <c r="AH908" s="90">
        <f t="shared" si="333"/>
        <v>162.0668907718933</v>
      </c>
      <c r="AI908" s="91">
        <f t="shared" si="341"/>
        <v>56.924039999999998</v>
      </c>
      <c r="AJ908" s="82">
        <f t="shared" si="334"/>
        <v>7.6997600000000013</v>
      </c>
      <c r="AK908" s="271">
        <f t="shared" si="342"/>
        <v>102</v>
      </c>
      <c r="AL908" s="271">
        <f>VLOOKUP(AK908,RevisedCalcs!$AE$65:$AJ$72,2,FALSE)</f>
        <v>18</v>
      </c>
      <c r="AM908" s="92" t="str">
        <f t="shared" si="335"/>
        <v>10 to 20</v>
      </c>
      <c r="AN908" s="93">
        <f t="shared" si="336"/>
        <v>0</v>
      </c>
      <c r="AO908" s="93" t="str">
        <f t="shared" si="343"/>
        <v>o</v>
      </c>
      <c r="AP908" s="94" t="str">
        <f t="shared" si="337"/>
        <v/>
      </c>
      <c r="AQ908" s="54">
        <v>0</v>
      </c>
      <c r="AR908" s="214">
        <f t="shared" si="338"/>
        <v>0</v>
      </c>
      <c r="AS908" s="214">
        <f t="shared" si="344"/>
        <v>0</v>
      </c>
      <c r="AT908" s="282">
        <f t="shared" si="345"/>
        <v>12.333333333333332</v>
      </c>
      <c r="AU908" s="268">
        <f>IF(F908&gt;0,RevisedCalcs!$AB$53*F908,"")</f>
        <v>0.47412746016358487</v>
      </c>
      <c r="AV908" s="268" t="str">
        <f>IF(AU908&lt;&gt;"","",SUMIFS(RevisedCalcs!$AF$6:$BN$6,RevisedCalcs!$AF$4:$BN$4,"&lt;="&amp;AT908)/10^3*VLOOKUP(AK908,RevisedCalcs!$AE$65:$AJ$72,6,FALSE))</f>
        <v/>
      </c>
      <c r="AW908" s="270" t="str">
        <f ca="1">IF(AU908="","",IF(AR908=1,-AU908*OFFSET(RevisedCalcs!$AD$79,0,MATCH(E907*24*60,RevisedCalcs!$AE$80:$AI$80,1)),""))</f>
        <v/>
      </c>
      <c r="AX908" s="268">
        <f t="shared" ca="1" si="346"/>
        <v>0.47412746016358487</v>
      </c>
    </row>
    <row r="909" spans="1:16353" x14ac:dyDescent="0.3">
      <c r="A909" s="107" t="s">
        <v>1140</v>
      </c>
      <c r="B909" s="108">
        <v>10</v>
      </c>
      <c r="C909" s="109" t="s">
        <v>247</v>
      </c>
      <c r="D909" s="110">
        <v>40606.397222222222</v>
      </c>
      <c r="E909" s="111">
        <v>7.3032407407407412E-3</v>
      </c>
      <c r="F909" s="43">
        <v>3.8</v>
      </c>
      <c r="G909" s="41">
        <v>6</v>
      </c>
      <c r="H909" s="97">
        <v>0.7018518518525525</v>
      </c>
      <c r="I909" s="98" t="s">
        <v>1149</v>
      </c>
      <c r="J909" s="99">
        <v>1010.6666666666666</v>
      </c>
      <c r="K909" s="112">
        <v>40606.397222222222</v>
      </c>
      <c r="L909" s="114">
        <v>60.8</v>
      </c>
      <c r="M909" s="101">
        <v>40606.411805555559</v>
      </c>
      <c r="N909" s="102">
        <v>-14.1</v>
      </c>
      <c r="O909" s="46">
        <v>60.8</v>
      </c>
      <c r="P909" s="57">
        <v>-14.1</v>
      </c>
      <c r="Q909" s="50">
        <v>16.844444444444445</v>
      </c>
      <c r="R909" s="103">
        <v>60.8</v>
      </c>
      <c r="S909" s="104">
        <v>2.505435988319519</v>
      </c>
      <c r="T909" s="57">
        <v>176</v>
      </c>
      <c r="U909" s="105"/>
      <c r="V909" s="86">
        <v>74.899999999999991</v>
      </c>
      <c r="W909" s="86">
        <f t="shared" si="326"/>
        <v>72.394564011680473</v>
      </c>
      <c r="X909" s="86">
        <f t="shared" si="328"/>
        <v>16.515959999999993</v>
      </c>
      <c r="Y909" s="86" t="str">
        <f t="shared" si="329"/>
        <v>Y</v>
      </c>
      <c r="Z909" s="88">
        <f t="shared" si="330"/>
        <v>1</v>
      </c>
      <c r="AA909" s="88" t="str">
        <f t="shared" si="331"/>
        <v>+</v>
      </c>
      <c r="AB909" s="89">
        <f t="shared" si="347"/>
        <v>58.384039999999999</v>
      </c>
      <c r="AC909" s="89">
        <f t="shared" si="347"/>
        <v>3.5397599999999994</v>
      </c>
      <c r="AD909" s="88">
        <f t="shared" si="332"/>
        <v>1</v>
      </c>
      <c r="AE909" s="88">
        <v>4</v>
      </c>
      <c r="AF909" s="87">
        <f t="shared" si="339"/>
        <v>1</v>
      </c>
      <c r="AG909" s="88">
        <f t="shared" si="340"/>
        <v>1</v>
      </c>
      <c r="AH909" s="90">
        <f t="shared" si="333"/>
        <v>-11.594564011680481</v>
      </c>
      <c r="AI909" s="91">
        <f t="shared" si="341"/>
        <v>44.284039999999997</v>
      </c>
      <c r="AJ909" s="82">
        <f t="shared" si="334"/>
        <v>-10.56024</v>
      </c>
      <c r="AK909" s="271">
        <f t="shared" si="342"/>
        <v>108</v>
      </c>
      <c r="AL909" s="271">
        <f>VLOOKUP(AK909,RevisedCalcs!$AE$65:$AJ$72,2,FALSE)</f>
        <v>720</v>
      </c>
      <c r="AM909" s="92" t="str">
        <f t="shared" si="335"/>
        <v>-20 to -10</v>
      </c>
      <c r="AN909" s="93">
        <f t="shared" si="336"/>
        <v>1</v>
      </c>
      <c r="AO909" s="93" t="str">
        <f t="shared" si="343"/>
        <v>+</v>
      </c>
      <c r="AP909" s="94" t="str">
        <f t="shared" si="337"/>
        <v/>
      </c>
      <c r="AQ909" s="54">
        <v>0</v>
      </c>
      <c r="AR909" s="214">
        <f t="shared" si="338"/>
        <v>0</v>
      </c>
      <c r="AS909" s="214">
        <f t="shared" si="344"/>
        <v>0</v>
      </c>
      <c r="AT909" s="282">
        <f t="shared" si="345"/>
        <v>10.516666666666667</v>
      </c>
      <c r="AU909" s="268">
        <f>IF(F909&gt;0,RevisedCalcs!$AB$53*F909,"")</f>
        <v>0.52990716135930072</v>
      </c>
      <c r="AV909" s="268" t="str">
        <f>IF(AU909&lt;&gt;"","",SUMIFS(RevisedCalcs!$AF$6:$BN$6,RevisedCalcs!$AF$4:$BN$4,"&lt;="&amp;AT909)/10^3*VLOOKUP(AK909,RevisedCalcs!$AE$65:$AJ$72,6,FALSE))</f>
        <v/>
      </c>
      <c r="AW909" s="270" t="str">
        <f ca="1">IF(AU909="","",IF(AR909=1,-AU909*OFFSET(RevisedCalcs!$AD$79,0,MATCH(E908*24*60,RevisedCalcs!$AE$80:$AI$80,1)),""))</f>
        <v/>
      </c>
      <c r="AX909" s="268">
        <f t="shared" ca="1" si="346"/>
        <v>0.52990716135930072</v>
      </c>
    </row>
    <row r="910" spans="1:16353" x14ac:dyDescent="0.3">
      <c r="A910" s="107" t="s">
        <v>1140</v>
      </c>
      <c r="B910" s="108">
        <v>11</v>
      </c>
      <c r="C910" s="109" t="s">
        <v>249</v>
      </c>
      <c r="D910" s="110">
        <v>40606.412499999999</v>
      </c>
      <c r="E910" s="111">
        <v>3.6921296296296298E-3</v>
      </c>
      <c r="F910" s="43">
        <v>0.5</v>
      </c>
      <c r="G910" s="41">
        <v>6</v>
      </c>
      <c r="H910" s="97">
        <v>7.9745370385353453E-3</v>
      </c>
      <c r="I910" s="98" t="s">
        <v>1150</v>
      </c>
      <c r="J910" s="99">
        <v>11.483333333333333</v>
      </c>
      <c r="K910" s="112">
        <v>40606.412499999999</v>
      </c>
      <c r="L910" s="114">
        <v>150.80000000000001</v>
      </c>
      <c r="M910" s="101">
        <v>40606.411805555559</v>
      </c>
      <c r="N910" s="102">
        <v>-14.1</v>
      </c>
      <c r="O910" s="46">
        <v>150.80000000000001</v>
      </c>
      <c r="P910" s="57">
        <v>-14.1</v>
      </c>
      <c r="Q910" s="50">
        <v>0.19138888888888889</v>
      </c>
      <c r="R910" s="103">
        <v>150.80000000000001</v>
      </c>
      <c r="S910" s="104">
        <v>180.88057115406164</v>
      </c>
      <c r="T910" s="57">
        <v>159.80000000000001</v>
      </c>
      <c r="U910" s="105"/>
      <c r="V910" s="57">
        <v>164.9</v>
      </c>
      <c r="W910" s="57">
        <f t="shared" si="326"/>
        <v>15.980571154061636</v>
      </c>
      <c r="X910" s="86">
        <f t="shared" si="328"/>
        <v>106.51596000000001</v>
      </c>
      <c r="Y910" s="86" t="str">
        <f t="shared" si="329"/>
        <v/>
      </c>
      <c r="Z910" s="44">
        <f t="shared" si="330"/>
        <v>0</v>
      </c>
      <c r="AA910" s="44" t="str">
        <f t="shared" si="331"/>
        <v>o</v>
      </c>
      <c r="AB910" s="89">
        <f t="shared" si="347"/>
        <v>58.384039999999999</v>
      </c>
      <c r="AC910" s="89">
        <f t="shared" si="347"/>
        <v>3.5397599999999994</v>
      </c>
      <c r="AD910" s="44">
        <f t="shared" si="332"/>
        <v>1</v>
      </c>
      <c r="AE910" s="44">
        <v>4</v>
      </c>
      <c r="AF910" s="87">
        <f t="shared" si="339"/>
        <v>0</v>
      </c>
      <c r="AG910" s="44">
        <f t="shared" si="340"/>
        <v>0</v>
      </c>
      <c r="AH910" s="90">
        <f t="shared" si="333"/>
        <v>166.78057115406165</v>
      </c>
      <c r="AI910" s="91">
        <f t="shared" si="341"/>
        <v>44.284039999999997</v>
      </c>
      <c r="AJ910" s="82">
        <f t="shared" si="334"/>
        <v>-10.56024</v>
      </c>
      <c r="AK910" s="271">
        <f t="shared" si="342"/>
        <v>102</v>
      </c>
      <c r="AL910" s="271">
        <f>VLOOKUP(AK910,RevisedCalcs!$AE$65:$AJ$72,2,FALSE)</f>
        <v>18</v>
      </c>
      <c r="AM910" s="92" t="str">
        <f t="shared" si="335"/>
        <v>-20 to -10</v>
      </c>
      <c r="AN910" s="93">
        <f t="shared" si="336"/>
        <v>0</v>
      </c>
      <c r="AO910" s="93" t="str">
        <f t="shared" si="343"/>
        <v>o</v>
      </c>
      <c r="AP910" s="94" t="str">
        <f t="shared" si="337"/>
        <v/>
      </c>
      <c r="AQ910" s="54">
        <v>0</v>
      </c>
      <c r="AR910" s="214">
        <f t="shared" si="338"/>
        <v>0</v>
      </c>
      <c r="AS910" s="214">
        <f t="shared" si="344"/>
        <v>0</v>
      </c>
      <c r="AT910" s="282">
        <f t="shared" si="345"/>
        <v>5.3166666666666664</v>
      </c>
      <c r="AU910" s="268">
        <f>IF(F910&gt;0,RevisedCalcs!$AB$53*F910,"")</f>
        <v>6.9724626494644837E-2</v>
      </c>
      <c r="AV910" s="268" t="str">
        <f>IF(AU910&lt;&gt;"","",SUMIFS(RevisedCalcs!$AF$6:$BN$6,RevisedCalcs!$AF$4:$BN$4,"&lt;="&amp;AT910)/10^3*VLOOKUP(AK910,RevisedCalcs!$AE$65:$AJ$72,6,FALSE))</f>
        <v/>
      </c>
      <c r="AW910" s="270" t="str">
        <f ca="1">IF(AU910="","",IF(AR910=1,-AU910*OFFSET(RevisedCalcs!$AD$79,0,MATCH(E909*24*60,RevisedCalcs!$AE$80:$AI$80,1)),""))</f>
        <v/>
      </c>
      <c r="AX910" s="268">
        <f t="shared" ca="1" si="346"/>
        <v>6.9724626494644837E-2</v>
      </c>
    </row>
    <row r="911" spans="1:16353" x14ac:dyDescent="0.3">
      <c r="A911" s="107" t="s">
        <v>1140</v>
      </c>
      <c r="B911" s="108">
        <v>12</v>
      </c>
      <c r="C911" s="109" t="s">
        <v>251</v>
      </c>
      <c r="D911" s="110">
        <v>40606.594444444447</v>
      </c>
      <c r="E911" s="111">
        <v>1.5740740740740743E-2</v>
      </c>
      <c r="F911" s="43">
        <v>4.2</v>
      </c>
      <c r="G911" s="41">
        <v>6</v>
      </c>
      <c r="H911" s="97">
        <v>0.17825231482129311</v>
      </c>
      <c r="I911" s="98" t="s">
        <v>1151</v>
      </c>
      <c r="J911" s="99">
        <v>256.68333333333334</v>
      </c>
      <c r="K911" s="112">
        <v>40606.594444444447</v>
      </c>
      <c r="L911" s="114">
        <v>46.4</v>
      </c>
      <c r="M911" s="101">
        <v>40606.578472222223</v>
      </c>
      <c r="N911" s="102">
        <v>15.1</v>
      </c>
      <c r="O911" s="46">
        <v>46.4</v>
      </c>
      <c r="P911" s="57">
        <v>15.1</v>
      </c>
      <c r="Q911" s="50">
        <v>4.2780555555555555</v>
      </c>
      <c r="R911" s="103">
        <v>46.4</v>
      </c>
      <c r="S911" s="104">
        <v>47.628803943275479</v>
      </c>
      <c r="T911" s="57">
        <v>179.6</v>
      </c>
      <c r="U911" s="105"/>
      <c r="V911" s="57">
        <v>31.299999999999997</v>
      </c>
      <c r="W911" s="57">
        <f t="shared" si="326"/>
        <v>16.328803943275481</v>
      </c>
      <c r="X911" s="86">
        <f t="shared" si="328"/>
        <v>12.647559999999999</v>
      </c>
      <c r="Y911" s="86" t="str">
        <f t="shared" si="329"/>
        <v/>
      </c>
      <c r="Z911" s="44">
        <f t="shared" si="330"/>
        <v>1</v>
      </c>
      <c r="AA911" s="44" t="str">
        <f t="shared" si="331"/>
        <v>+</v>
      </c>
      <c r="AB911" s="89">
        <f t="shared" si="347"/>
        <v>43.947559999999996</v>
      </c>
      <c r="AC911" s="89">
        <f t="shared" si="347"/>
        <v>-4.3325599999999991</v>
      </c>
      <c r="AD911" s="44">
        <f t="shared" si="332"/>
        <v>1</v>
      </c>
      <c r="AE911" s="44">
        <v>4</v>
      </c>
      <c r="AF911" s="87">
        <f t="shared" si="339"/>
        <v>0</v>
      </c>
      <c r="AG911" s="44">
        <f t="shared" si="340"/>
        <v>0</v>
      </c>
      <c r="AH911" s="90">
        <f t="shared" si="333"/>
        <v>62.72880394327548</v>
      </c>
      <c r="AI911" s="91">
        <f t="shared" si="341"/>
        <v>59.047559999999997</v>
      </c>
      <c r="AJ911" s="82">
        <f t="shared" si="334"/>
        <v>10.767440000000001</v>
      </c>
      <c r="AK911" s="271">
        <f t="shared" si="342"/>
        <v>106</v>
      </c>
      <c r="AL911" s="271">
        <f>VLOOKUP(AK911,RevisedCalcs!$AE$65:$AJ$72,2,FALSE)</f>
        <v>240</v>
      </c>
      <c r="AM911" s="92" t="str">
        <f t="shared" si="335"/>
        <v>10 to 20</v>
      </c>
      <c r="AN911" s="93">
        <f t="shared" si="336"/>
        <v>1</v>
      </c>
      <c r="AO911" s="93" t="str">
        <f t="shared" si="343"/>
        <v>+</v>
      </c>
      <c r="AP911" s="94" t="str">
        <f t="shared" si="337"/>
        <v/>
      </c>
      <c r="AQ911" s="54">
        <v>0</v>
      </c>
      <c r="AR911" s="214">
        <f t="shared" si="338"/>
        <v>0</v>
      </c>
      <c r="AS911" s="214">
        <f t="shared" si="344"/>
        <v>0</v>
      </c>
      <c r="AT911" s="282">
        <f t="shared" si="345"/>
        <v>22.666666666666668</v>
      </c>
      <c r="AU911" s="268">
        <f>IF(F911&gt;0,RevisedCalcs!$AB$53*F911,"")</f>
        <v>0.58568686255501667</v>
      </c>
      <c r="AV911" s="268" t="str">
        <f>IF(AU911&lt;&gt;"","",SUMIFS(RevisedCalcs!$AF$6:$BN$6,RevisedCalcs!$AF$4:$BN$4,"&lt;="&amp;AT911)/10^3*VLOOKUP(AK911,RevisedCalcs!$AE$65:$AJ$72,6,FALSE))</f>
        <v/>
      </c>
      <c r="AW911" s="270" t="str">
        <f ca="1">IF(AU911="","",IF(AR911=1,-AU911*OFFSET(RevisedCalcs!$AD$79,0,MATCH(E910*24*60,RevisedCalcs!$AE$80:$AI$80,1)),""))</f>
        <v/>
      </c>
      <c r="AX911" s="268">
        <f t="shared" ca="1" si="346"/>
        <v>0.58568686255501667</v>
      </c>
    </row>
    <row r="912" spans="1:16353" x14ac:dyDescent="0.3">
      <c r="A912" s="107" t="s">
        <v>1140</v>
      </c>
      <c r="B912" s="108">
        <v>13</v>
      </c>
      <c r="C912" s="109" t="s">
        <v>253</v>
      </c>
      <c r="D912" s="110">
        <v>40606.615277777775</v>
      </c>
      <c r="E912" s="111">
        <v>7.5462962962962966E-3</v>
      </c>
      <c r="F912" s="43">
        <v>4</v>
      </c>
      <c r="G912" s="41">
        <v>6</v>
      </c>
      <c r="H912" s="97">
        <v>5.0925925897900015E-3</v>
      </c>
      <c r="I912" s="98" t="s">
        <v>1152</v>
      </c>
      <c r="J912" s="99">
        <v>7.333333333333333</v>
      </c>
      <c r="K912" s="112">
        <v>40606.615277777775</v>
      </c>
      <c r="L912" s="114">
        <v>168.8</v>
      </c>
      <c r="M912" s="101">
        <v>40606.620138888888</v>
      </c>
      <c r="N912" s="102">
        <v>16</v>
      </c>
      <c r="O912" s="46">
        <v>168.8</v>
      </c>
      <c r="P912" s="57">
        <v>16</v>
      </c>
      <c r="Q912" s="50">
        <v>0.12222222222222222</v>
      </c>
      <c r="R912" s="103">
        <v>168.8</v>
      </c>
      <c r="S912" s="104">
        <v>158.48773394236025</v>
      </c>
      <c r="T912" s="57">
        <v>181.4</v>
      </c>
      <c r="U912" s="105"/>
      <c r="V912" s="57">
        <v>152.80000000000001</v>
      </c>
      <c r="W912" s="57">
        <f t="shared" si="326"/>
        <v>5.6877339423602393</v>
      </c>
      <c r="X912" s="86">
        <f t="shared" si="328"/>
        <v>109.29740000000001</v>
      </c>
      <c r="Y912" s="86" t="str">
        <f t="shared" si="329"/>
        <v/>
      </c>
      <c r="Z912" s="44">
        <f t="shared" si="330"/>
        <v>0</v>
      </c>
      <c r="AA912" s="44" t="str">
        <f t="shared" si="331"/>
        <v>o</v>
      </c>
      <c r="AB912" s="89">
        <f t="shared" si="347"/>
        <v>43.502600000000001</v>
      </c>
      <c r="AC912" s="89">
        <f t="shared" si="347"/>
        <v>-4.5751999999999988</v>
      </c>
      <c r="AD912" s="44">
        <f t="shared" si="332"/>
        <v>1</v>
      </c>
      <c r="AE912" s="44">
        <v>4</v>
      </c>
      <c r="AF912" s="87">
        <f t="shared" si="339"/>
        <v>0</v>
      </c>
      <c r="AG912" s="44">
        <f t="shared" si="340"/>
        <v>0</v>
      </c>
      <c r="AH912" s="90">
        <f t="shared" si="333"/>
        <v>174.48773394236025</v>
      </c>
      <c r="AI912" s="91">
        <f t="shared" si="341"/>
        <v>59.502600000000001</v>
      </c>
      <c r="AJ912" s="82">
        <f t="shared" si="334"/>
        <v>11.424800000000001</v>
      </c>
      <c r="AK912" s="271">
        <f t="shared" si="342"/>
        <v>102</v>
      </c>
      <c r="AL912" s="271">
        <f>VLOOKUP(AK912,RevisedCalcs!$AE$65:$AJ$72,2,FALSE)</f>
        <v>18</v>
      </c>
      <c r="AM912" s="92" t="str">
        <f t="shared" si="335"/>
        <v>10 to 20</v>
      </c>
      <c r="AN912" s="93">
        <f t="shared" si="336"/>
        <v>0</v>
      </c>
      <c r="AO912" s="93" t="str">
        <f t="shared" si="343"/>
        <v>o</v>
      </c>
      <c r="AP912" s="94" t="str">
        <f t="shared" si="337"/>
        <v/>
      </c>
      <c r="AQ912" s="54">
        <v>0</v>
      </c>
      <c r="AR912" s="214">
        <f t="shared" si="338"/>
        <v>0</v>
      </c>
      <c r="AS912" s="214">
        <f t="shared" si="344"/>
        <v>0</v>
      </c>
      <c r="AT912" s="282">
        <f t="shared" si="345"/>
        <v>10.866666666666667</v>
      </c>
      <c r="AU912" s="268">
        <f>IF(F912&gt;0,RevisedCalcs!$AB$53*F912,"")</f>
        <v>0.55779701195715869</v>
      </c>
      <c r="AV912" s="268" t="str">
        <f>IF(AU912&lt;&gt;"","",SUMIFS(RevisedCalcs!$AF$6:$BN$6,RevisedCalcs!$AF$4:$BN$4,"&lt;="&amp;AT912)/10^3*VLOOKUP(AK912,RevisedCalcs!$AE$65:$AJ$72,6,FALSE))</f>
        <v/>
      </c>
      <c r="AW912" s="270" t="str">
        <f ca="1">IF(AU912="","",IF(AR912=1,-AU912*OFFSET(RevisedCalcs!$AD$79,0,MATCH(E911*24*60,RevisedCalcs!$AE$80:$AI$80,1)),""))</f>
        <v/>
      </c>
      <c r="AX912" s="268">
        <f t="shared" ca="1" si="346"/>
        <v>0.55779701195715869</v>
      </c>
    </row>
    <row r="913" spans="1:50" x14ac:dyDescent="0.3">
      <c r="A913" s="189" t="s">
        <v>1140</v>
      </c>
      <c r="B913" s="190">
        <v>14</v>
      </c>
      <c r="C913" s="191" t="s">
        <v>255</v>
      </c>
      <c r="D913" s="192">
        <v>40606.647916666669</v>
      </c>
      <c r="E913" s="193">
        <v>1.2662037037037039E-2</v>
      </c>
      <c r="F913" s="116">
        <v>0</v>
      </c>
      <c r="G913" s="194">
        <v>6</v>
      </c>
      <c r="H913" s="195">
        <v>2.5092592593864538E-2</v>
      </c>
      <c r="I913" s="196" t="s">
        <v>1153</v>
      </c>
      <c r="J913" s="197">
        <v>36.133333333333333</v>
      </c>
      <c r="K913" s="198">
        <v>40606.647916666669</v>
      </c>
      <c r="L913" s="212">
        <v>141.80000000000001</v>
      </c>
      <c r="M913" s="101">
        <v>40606.661805555559</v>
      </c>
      <c r="N913" s="200">
        <v>17.100000000000001</v>
      </c>
      <c r="O913" s="199">
        <v>141.80000000000001</v>
      </c>
      <c r="P913" s="201">
        <v>17.100000000000001</v>
      </c>
      <c r="Q913" s="202">
        <v>0.60222222222222221</v>
      </c>
      <c r="R913" s="203">
        <v>141.80000000000001</v>
      </c>
      <c r="S913" s="204">
        <v>140.50833387078694</v>
      </c>
      <c r="T913" s="201">
        <v>154.4</v>
      </c>
      <c r="U913" s="105"/>
      <c r="V913" s="57">
        <v>124.70000000000002</v>
      </c>
      <c r="W913" s="57">
        <f t="shared" si="326"/>
        <v>15.808333870786925</v>
      </c>
      <c r="X913" s="86">
        <f t="shared" si="328"/>
        <v>81.741240000000019</v>
      </c>
      <c r="Y913" s="86" t="str">
        <f t="shared" si="329"/>
        <v/>
      </c>
      <c r="Z913" s="44">
        <f t="shared" si="330"/>
        <v>0</v>
      </c>
      <c r="AA913" s="44" t="str">
        <f t="shared" si="331"/>
        <v>o</v>
      </c>
      <c r="AB913" s="89">
        <f t="shared" si="347"/>
        <v>42.958759999999998</v>
      </c>
      <c r="AC913" s="89">
        <f t="shared" si="347"/>
        <v>-4.8717599999999983</v>
      </c>
      <c r="AD913" s="44">
        <f t="shared" si="332"/>
        <v>1</v>
      </c>
      <c r="AE913" s="44">
        <v>4</v>
      </c>
      <c r="AF913" s="87">
        <f t="shared" si="339"/>
        <v>0</v>
      </c>
      <c r="AG913" s="44">
        <f t="shared" si="340"/>
        <v>0</v>
      </c>
      <c r="AH913" s="90">
        <f t="shared" si="333"/>
        <v>157.60833387078694</v>
      </c>
      <c r="AI913" s="91">
        <f t="shared" si="341"/>
        <v>60.058759999999999</v>
      </c>
      <c r="AJ913" s="82">
        <f t="shared" si="334"/>
        <v>12.228240000000003</v>
      </c>
      <c r="AK913" s="271">
        <f t="shared" si="342"/>
        <v>103</v>
      </c>
      <c r="AL913" s="271">
        <f>VLOOKUP(AK913,RevisedCalcs!$AE$65:$AJ$72,2,FALSE)</f>
        <v>45</v>
      </c>
      <c r="AM913" s="92" t="str">
        <f t="shared" si="335"/>
        <v>10 to 20</v>
      </c>
      <c r="AN913" s="93">
        <f t="shared" si="336"/>
        <v>0</v>
      </c>
      <c r="AO913" s="93" t="str">
        <f t="shared" si="343"/>
        <v>o</v>
      </c>
      <c r="AP913" s="94" t="str">
        <f t="shared" si="337"/>
        <v/>
      </c>
      <c r="AQ913" s="224">
        <v>1</v>
      </c>
      <c r="AR913" s="214">
        <f t="shared" si="338"/>
        <v>0</v>
      </c>
      <c r="AS913" s="214">
        <f t="shared" si="344"/>
        <v>0</v>
      </c>
      <c r="AT913" s="282">
        <f t="shared" si="345"/>
        <v>18.233333333333334</v>
      </c>
      <c r="AU913" s="268" t="str">
        <f>IF(F913&gt;0,RevisedCalcs!$AB$53*F913,"")</f>
        <v/>
      </c>
      <c r="AV913" s="268">
        <f>IF(AU913&lt;&gt;"","",SUMIFS(RevisedCalcs!$AF$6:$BN$6,RevisedCalcs!$AF$4:$BN$4,"&lt;="&amp;AT913)/10^3*VLOOKUP(AK913,RevisedCalcs!$AE$65:$AJ$72,6,FALSE))</f>
        <v>0.33437306084110541</v>
      </c>
      <c r="AW913" s="270" t="str">
        <f ca="1">IF(AU913="","",IF(AR913=1,-AU913*OFFSET(RevisedCalcs!$AD$79,0,MATCH(E912*24*60,RevisedCalcs!$AE$80:$AI$80,1)),""))</f>
        <v/>
      </c>
      <c r="AX913" s="268">
        <f t="shared" ca="1" si="346"/>
        <v>0.33437306084110541</v>
      </c>
    </row>
    <row r="914" spans="1:50" x14ac:dyDescent="0.3">
      <c r="A914" s="107" t="s">
        <v>1140</v>
      </c>
      <c r="B914" s="108">
        <v>15</v>
      </c>
      <c r="C914" s="109" t="s">
        <v>257</v>
      </c>
      <c r="D914" s="110">
        <v>40606.743055555555</v>
      </c>
      <c r="E914" s="111">
        <v>9.2476851851851852E-3</v>
      </c>
      <c r="F914" s="43">
        <v>0.7</v>
      </c>
      <c r="G914" s="41">
        <v>6</v>
      </c>
      <c r="H914" s="97">
        <v>8.2476851850515231E-2</v>
      </c>
      <c r="I914" s="98" t="s">
        <v>1154</v>
      </c>
      <c r="J914" s="99">
        <v>118.76666666666667</v>
      </c>
      <c r="K914" s="112">
        <v>40606.743055555555</v>
      </c>
      <c r="L914" s="114">
        <v>86</v>
      </c>
      <c r="M914" s="101">
        <v>40606.745138888888</v>
      </c>
      <c r="N914" s="102">
        <v>12.9</v>
      </c>
      <c r="O914" s="46">
        <v>86</v>
      </c>
      <c r="P914" s="57">
        <v>12.9</v>
      </c>
      <c r="Q914" s="50">
        <v>1.9794444444444443</v>
      </c>
      <c r="R914" s="103">
        <v>86</v>
      </c>
      <c r="S914" s="104">
        <v>84.617324133406157</v>
      </c>
      <c r="T914" s="57">
        <v>168.8</v>
      </c>
      <c r="U914" s="105"/>
      <c r="V914" s="57">
        <v>73.099999999999994</v>
      </c>
      <c r="W914" s="57">
        <f t="shared" si="326"/>
        <v>11.517324133406163</v>
      </c>
      <c r="X914" s="86">
        <f t="shared" si="328"/>
        <v>28.064759999999993</v>
      </c>
      <c r="Y914" s="86" t="str">
        <f t="shared" si="329"/>
        <v/>
      </c>
      <c r="Z914" s="44">
        <f t="shared" si="330"/>
        <v>0</v>
      </c>
      <c r="AA914" s="44" t="str">
        <f t="shared" si="331"/>
        <v>o</v>
      </c>
      <c r="AB914" s="89">
        <f t="shared" si="347"/>
        <v>45.035240000000002</v>
      </c>
      <c r="AC914" s="89">
        <f t="shared" si="347"/>
        <v>-3.7394399999999983</v>
      </c>
      <c r="AD914" s="44">
        <f t="shared" si="332"/>
        <v>1</v>
      </c>
      <c r="AE914" s="44">
        <v>4</v>
      </c>
      <c r="AF914" s="87">
        <f t="shared" si="339"/>
        <v>0</v>
      </c>
      <c r="AG914" s="44">
        <f t="shared" si="340"/>
        <v>0</v>
      </c>
      <c r="AH914" s="90">
        <f t="shared" si="333"/>
        <v>97.517324133406163</v>
      </c>
      <c r="AI914" s="91">
        <f t="shared" si="341"/>
        <v>57.93524</v>
      </c>
      <c r="AJ914" s="82">
        <f t="shared" si="334"/>
        <v>9.160560000000002</v>
      </c>
      <c r="AK914" s="271">
        <f t="shared" si="342"/>
        <v>105</v>
      </c>
      <c r="AL914" s="271">
        <f>VLOOKUP(AK914,RevisedCalcs!$AE$65:$AJ$72,2,FALSE)</f>
        <v>105</v>
      </c>
      <c r="AM914" s="92" t="str">
        <f t="shared" si="335"/>
        <v>10 to 20</v>
      </c>
      <c r="AN914" s="93">
        <f t="shared" si="336"/>
        <v>0</v>
      </c>
      <c r="AO914" s="93" t="str">
        <f t="shared" si="343"/>
        <v>o</v>
      </c>
      <c r="AP914" s="94" t="str">
        <f t="shared" si="337"/>
        <v/>
      </c>
      <c r="AQ914" s="54">
        <v>0</v>
      </c>
      <c r="AR914" s="214">
        <f t="shared" si="338"/>
        <v>0</v>
      </c>
      <c r="AS914" s="214">
        <f t="shared" si="344"/>
        <v>0</v>
      </c>
      <c r="AT914" s="282">
        <f t="shared" si="345"/>
        <v>13.316666666666666</v>
      </c>
      <c r="AU914" s="268">
        <f>IF(F914&gt;0,RevisedCalcs!$AB$53*F914,"")</f>
        <v>9.7614477092502761E-2</v>
      </c>
      <c r="AV914" s="268" t="str">
        <f>IF(AU914&lt;&gt;"","",SUMIFS(RevisedCalcs!$AF$6:$BN$6,RevisedCalcs!$AF$4:$BN$4,"&lt;="&amp;AT914)/10^3*VLOOKUP(AK914,RevisedCalcs!$AE$65:$AJ$72,6,FALSE))</f>
        <v/>
      </c>
      <c r="AW914" s="270" t="str">
        <f ca="1">IF(AU914="","",IF(AR914=1,-AU914*OFFSET(RevisedCalcs!$AD$79,0,MATCH(E913*24*60,RevisedCalcs!$AE$80:$AI$80,1)),""))</f>
        <v/>
      </c>
      <c r="AX914" s="268">
        <f t="shared" ca="1" si="346"/>
        <v>9.7614477092502761E-2</v>
      </c>
    </row>
    <row r="915" spans="1:50" x14ac:dyDescent="0.3">
      <c r="A915" s="107" t="s">
        <v>1140</v>
      </c>
      <c r="B915" s="108">
        <v>16</v>
      </c>
      <c r="C915" s="109" t="s">
        <v>259</v>
      </c>
      <c r="D915" s="110">
        <v>40606.763194444444</v>
      </c>
      <c r="E915" s="111">
        <v>8.0324074074074065E-3</v>
      </c>
      <c r="F915" s="43">
        <v>3.3</v>
      </c>
      <c r="G915" s="41">
        <v>6</v>
      </c>
      <c r="H915" s="97">
        <v>1.0891203703067731E-2</v>
      </c>
      <c r="I915" s="98" t="s">
        <v>1155</v>
      </c>
      <c r="J915" s="99">
        <v>15.683333333333334</v>
      </c>
      <c r="K915" s="112">
        <v>40606.763194444444</v>
      </c>
      <c r="L915" s="114">
        <v>140</v>
      </c>
      <c r="M915" s="101">
        <v>40606.745138888888</v>
      </c>
      <c r="N915" s="102">
        <v>12.9</v>
      </c>
      <c r="O915" s="46">
        <v>140</v>
      </c>
      <c r="P915" s="57">
        <v>12.9</v>
      </c>
      <c r="Q915" s="50">
        <v>0.26138888888888889</v>
      </c>
      <c r="R915" s="103">
        <v>140</v>
      </c>
      <c r="S915" s="104">
        <v>145.66639073746035</v>
      </c>
      <c r="T915" s="57">
        <v>185</v>
      </c>
      <c r="U915" s="105"/>
      <c r="V915" s="57">
        <v>127.1</v>
      </c>
      <c r="W915" s="57">
        <f t="shared" si="326"/>
        <v>18.566390737460353</v>
      </c>
      <c r="X915" s="86">
        <f t="shared" si="328"/>
        <v>82.064759999999993</v>
      </c>
      <c r="Y915" s="86" t="str">
        <f t="shared" si="329"/>
        <v/>
      </c>
      <c r="Z915" s="44">
        <f t="shared" si="330"/>
        <v>0</v>
      </c>
      <c r="AA915" s="44" t="str">
        <f t="shared" si="331"/>
        <v>o</v>
      </c>
      <c r="AB915" s="89">
        <f t="shared" si="347"/>
        <v>45.035240000000002</v>
      </c>
      <c r="AC915" s="89">
        <f t="shared" si="347"/>
        <v>-3.7394399999999983</v>
      </c>
      <c r="AD915" s="44">
        <f t="shared" si="332"/>
        <v>1</v>
      </c>
      <c r="AE915" s="44">
        <v>4</v>
      </c>
      <c r="AF915" s="87">
        <f t="shared" si="339"/>
        <v>0</v>
      </c>
      <c r="AG915" s="44">
        <f t="shared" si="340"/>
        <v>0</v>
      </c>
      <c r="AH915" s="90">
        <f t="shared" si="333"/>
        <v>158.56639073746035</v>
      </c>
      <c r="AI915" s="91">
        <f t="shared" si="341"/>
        <v>57.93524</v>
      </c>
      <c r="AJ915" s="82">
        <f t="shared" si="334"/>
        <v>9.160560000000002</v>
      </c>
      <c r="AK915" s="271">
        <f t="shared" si="342"/>
        <v>102</v>
      </c>
      <c r="AL915" s="271">
        <f>VLOOKUP(AK915,RevisedCalcs!$AE$65:$AJ$72,2,FALSE)</f>
        <v>18</v>
      </c>
      <c r="AM915" s="92" t="str">
        <f t="shared" si="335"/>
        <v>10 to 20</v>
      </c>
      <c r="AN915" s="93">
        <f t="shared" si="336"/>
        <v>0</v>
      </c>
      <c r="AO915" s="93" t="str">
        <f t="shared" si="343"/>
        <v>o</v>
      </c>
      <c r="AP915" s="94" t="str">
        <f t="shared" si="337"/>
        <v/>
      </c>
      <c r="AQ915" s="54">
        <v>0</v>
      </c>
      <c r="AR915" s="214">
        <f t="shared" si="338"/>
        <v>0</v>
      </c>
      <c r="AS915" s="214">
        <f t="shared" si="344"/>
        <v>0</v>
      </c>
      <c r="AT915" s="282">
        <f t="shared" si="345"/>
        <v>11.566666666666666</v>
      </c>
      <c r="AU915" s="268">
        <f>IF(F915&gt;0,RevisedCalcs!$AB$53*F915,"")</f>
        <v>0.46018253486465588</v>
      </c>
      <c r="AV915" s="268" t="str">
        <f>IF(AU915&lt;&gt;"","",SUMIFS(RevisedCalcs!$AF$6:$BN$6,RevisedCalcs!$AF$4:$BN$4,"&lt;="&amp;AT915)/10^3*VLOOKUP(AK915,RevisedCalcs!$AE$65:$AJ$72,6,FALSE))</f>
        <v/>
      </c>
      <c r="AW915" s="270" t="str">
        <f ca="1">IF(AU915="","",IF(AR915=1,-AU915*OFFSET(RevisedCalcs!$AD$79,0,MATCH(E914*24*60,RevisedCalcs!$AE$80:$AI$80,1)),""))</f>
        <v/>
      </c>
      <c r="AX915" s="268">
        <f t="shared" ca="1" si="346"/>
        <v>0.46018253486465588</v>
      </c>
    </row>
    <row r="916" spans="1:50" x14ac:dyDescent="0.3">
      <c r="A916" s="107" t="s">
        <v>1140</v>
      </c>
      <c r="B916" s="108">
        <v>17</v>
      </c>
      <c r="C916" s="109" t="s">
        <v>261</v>
      </c>
      <c r="D916" s="110">
        <v>40607.44027777778</v>
      </c>
      <c r="E916" s="111">
        <v>7.1527777777777787E-3</v>
      </c>
      <c r="F916" s="43">
        <v>3.4</v>
      </c>
      <c r="G916" s="41">
        <v>7</v>
      </c>
      <c r="H916" s="97">
        <v>0.66905092592787696</v>
      </c>
      <c r="I916" s="98" t="s">
        <v>1156</v>
      </c>
      <c r="J916" s="99">
        <v>963.43333333333328</v>
      </c>
      <c r="K916" s="112">
        <v>40607.44027777778</v>
      </c>
      <c r="L916" s="114">
        <v>60.8</v>
      </c>
      <c r="M916" s="101">
        <v>40607.453472222223</v>
      </c>
      <c r="N916" s="102">
        <v>3.9</v>
      </c>
      <c r="O916" s="46">
        <v>60.8</v>
      </c>
      <c r="P916" s="57">
        <v>3.9</v>
      </c>
      <c r="Q916" s="50">
        <v>16.057222222222222</v>
      </c>
      <c r="R916" s="103">
        <v>60.8</v>
      </c>
      <c r="S916" s="104">
        <v>2.795989006976058</v>
      </c>
      <c r="T916" s="57">
        <v>168.8</v>
      </c>
      <c r="U916" s="105"/>
      <c r="V916" s="86">
        <v>56.9</v>
      </c>
      <c r="W916" s="86">
        <f t="shared" si="326"/>
        <v>54.104010993023941</v>
      </c>
      <c r="X916" s="86">
        <f t="shared" si="328"/>
        <v>7.4151600000000002</v>
      </c>
      <c r="Y916" s="86" t="str">
        <f t="shared" si="329"/>
        <v>Y</v>
      </c>
      <c r="Z916" s="88">
        <f t="shared" si="330"/>
        <v>1</v>
      </c>
      <c r="AA916" s="88" t="str">
        <f t="shared" si="331"/>
        <v>+</v>
      </c>
      <c r="AB916" s="89">
        <f t="shared" si="347"/>
        <v>49.484839999999998</v>
      </c>
      <c r="AC916" s="89">
        <f t="shared" si="347"/>
        <v>-1.31304</v>
      </c>
      <c r="AD916" s="88">
        <f t="shared" si="332"/>
        <v>1</v>
      </c>
      <c r="AE916" s="88">
        <v>4</v>
      </c>
      <c r="AF916" s="87">
        <f t="shared" si="339"/>
        <v>1</v>
      </c>
      <c r="AG916" s="88">
        <f t="shared" si="340"/>
        <v>1</v>
      </c>
      <c r="AH916" s="90">
        <f t="shared" si="333"/>
        <v>6.6959890069760579</v>
      </c>
      <c r="AI916" s="91">
        <f t="shared" si="341"/>
        <v>53.384839999999997</v>
      </c>
      <c r="AJ916" s="82">
        <f t="shared" si="334"/>
        <v>2.5869599999999999</v>
      </c>
      <c r="AK916" s="271">
        <f t="shared" si="342"/>
        <v>108</v>
      </c>
      <c r="AL916" s="271">
        <f>VLOOKUP(AK916,RevisedCalcs!$AE$65:$AJ$72,2,FALSE)</f>
        <v>720</v>
      </c>
      <c r="AM916" s="92" t="str">
        <f t="shared" si="335"/>
        <v>0 to 10</v>
      </c>
      <c r="AN916" s="93">
        <f t="shared" si="336"/>
        <v>1</v>
      </c>
      <c r="AO916" s="93" t="str">
        <f t="shared" si="343"/>
        <v>+</v>
      </c>
      <c r="AP916" s="94" t="str">
        <f t="shared" si="337"/>
        <v/>
      </c>
      <c r="AQ916" s="54">
        <v>0</v>
      </c>
      <c r="AR916" s="214">
        <f t="shared" si="338"/>
        <v>0</v>
      </c>
      <c r="AS916" s="214">
        <f t="shared" si="344"/>
        <v>0</v>
      </c>
      <c r="AT916" s="282">
        <f t="shared" si="345"/>
        <v>10.3</v>
      </c>
      <c r="AU916" s="268">
        <f>IF(F916&gt;0,RevisedCalcs!$AB$53*F916,"")</f>
        <v>0.47412746016358487</v>
      </c>
      <c r="AV916" s="268" t="str">
        <f>IF(AU916&lt;&gt;"","",SUMIFS(RevisedCalcs!$AF$6:$BN$6,RevisedCalcs!$AF$4:$BN$4,"&lt;="&amp;AT916)/10^3*VLOOKUP(AK916,RevisedCalcs!$AE$65:$AJ$72,6,FALSE))</f>
        <v/>
      </c>
      <c r="AW916" s="270" t="str">
        <f ca="1">IF(AU916="","",IF(AR916=1,-AU916*OFFSET(RevisedCalcs!$AD$79,0,MATCH(E915*24*60,RevisedCalcs!$AE$80:$AI$80,1)),""))</f>
        <v/>
      </c>
      <c r="AX916" s="268">
        <f t="shared" ca="1" si="346"/>
        <v>0.47412746016358487</v>
      </c>
    </row>
    <row r="917" spans="1:50" x14ac:dyDescent="0.3">
      <c r="A917" s="107" t="s">
        <v>1140</v>
      </c>
      <c r="B917" s="108">
        <v>18</v>
      </c>
      <c r="C917" s="109" t="s">
        <v>263</v>
      </c>
      <c r="D917" s="110">
        <v>40607.449999999997</v>
      </c>
      <c r="E917" s="111">
        <v>4.2013888888888891E-3</v>
      </c>
      <c r="F917" s="43">
        <v>0.9</v>
      </c>
      <c r="G917" s="41">
        <v>7</v>
      </c>
      <c r="H917" s="97">
        <v>2.5694444411783479E-3</v>
      </c>
      <c r="I917" s="98" t="s">
        <v>1004</v>
      </c>
      <c r="J917" s="99">
        <v>3.7</v>
      </c>
      <c r="K917" s="112">
        <v>40607.449999999997</v>
      </c>
      <c r="L917" s="114">
        <v>156.19999999999999</v>
      </c>
      <c r="M917" s="101">
        <v>40607.453472222223</v>
      </c>
      <c r="N917" s="102">
        <v>3.9</v>
      </c>
      <c r="O917" s="46">
        <v>156.19999999999999</v>
      </c>
      <c r="P917" s="57">
        <v>3.9</v>
      </c>
      <c r="Q917" s="50">
        <v>6.1666666666666668E-2</v>
      </c>
      <c r="R917" s="103">
        <v>156.19999999999999</v>
      </c>
      <c r="S917" s="104">
        <v>162.2796875400015</v>
      </c>
      <c r="T917" s="57">
        <v>167</v>
      </c>
      <c r="U917" s="105"/>
      <c r="V917" s="57">
        <v>152.29999999999998</v>
      </c>
      <c r="W917" s="57">
        <f t="shared" si="326"/>
        <v>9.979687540001521</v>
      </c>
      <c r="X917" s="86">
        <f t="shared" si="328"/>
        <v>102.81515999999999</v>
      </c>
      <c r="Y917" s="86" t="str">
        <f t="shared" si="329"/>
        <v/>
      </c>
      <c r="Z917" s="44">
        <f t="shared" si="330"/>
        <v>0</v>
      </c>
      <c r="AA917" s="44" t="str">
        <f t="shared" si="331"/>
        <v>o</v>
      </c>
      <c r="AB917" s="89">
        <f t="shared" si="347"/>
        <v>49.484839999999998</v>
      </c>
      <c r="AC917" s="89">
        <f t="shared" si="347"/>
        <v>-1.31304</v>
      </c>
      <c r="AD917" s="44">
        <f t="shared" si="332"/>
        <v>1</v>
      </c>
      <c r="AE917" s="44">
        <v>4</v>
      </c>
      <c r="AF917" s="87">
        <f t="shared" si="339"/>
        <v>0</v>
      </c>
      <c r="AG917" s="44">
        <f t="shared" si="340"/>
        <v>0</v>
      </c>
      <c r="AH917" s="90">
        <f t="shared" si="333"/>
        <v>166.17968754000151</v>
      </c>
      <c r="AI917" s="91">
        <f t="shared" si="341"/>
        <v>53.384839999999997</v>
      </c>
      <c r="AJ917" s="82">
        <f t="shared" si="334"/>
        <v>2.5869599999999999</v>
      </c>
      <c r="AK917" s="271">
        <f t="shared" si="342"/>
        <v>101</v>
      </c>
      <c r="AL917" s="271">
        <f>VLOOKUP(AK917,RevisedCalcs!$AE$65:$AJ$72,2,FALSE)</f>
        <v>3</v>
      </c>
      <c r="AM917" s="92" t="str">
        <f t="shared" si="335"/>
        <v>0 to 10</v>
      </c>
      <c r="AN917" s="93">
        <f t="shared" si="336"/>
        <v>0</v>
      </c>
      <c r="AO917" s="93" t="str">
        <f t="shared" si="343"/>
        <v>o</v>
      </c>
      <c r="AP917" s="94" t="str">
        <f t="shared" si="337"/>
        <v/>
      </c>
      <c r="AQ917" s="54">
        <v>0</v>
      </c>
      <c r="AR917" s="214">
        <f t="shared" si="338"/>
        <v>0</v>
      </c>
      <c r="AS917" s="214">
        <f t="shared" si="344"/>
        <v>0</v>
      </c>
      <c r="AT917" s="282">
        <f t="shared" si="345"/>
        <v>6.05</v>
      </c>
      <c r="AU917" s="268">
        <f>IF(F917&gt;0,RevisedCalcs!$AB$53*F917,"")</f>
        <v>0.12550432769036071</v>
      </c>
      <c r="AV917" s="268" t="str">
        <f>IF(AU917&lt;&gt;"","",SUMIFS(RevisedCalcs!$AF$6:$BN$6,RevisedCalcs!$AF$4:$BN$4,"&lt;="&amp;AT917)/10^3*VLOOKUP(AK917,RevisedCalcs!$AE$65:$AJ$72,6,FALSE))</f>
        <v/>
      </c>
      <c r="AW917" s="270" t="str">
        <f ca="1">IF(AU917="","",IF(AR917=1,-AU917*OFFSET(RevisedCalcs!$AD$79,0,MATCH(E916*24*60,RevisedCalcs!$AE$80:$AI$80,1)),""))</f>
        <v/>
      </c>
      <c r="AX917" s="268">
        <f t="shared" ca="1" si="346"/>
        <v>0.12550432769036071</v>
      </c>
    </row>
    <row r="918" spans="1:50" x14ac:dyDescent="0.3">
      <c r="A918" s="107" t="s">
        <v>1140</v>
      </c>
      <c r="B918" s="108">
        <v>19</v>
      </c>
      <c r="C918" s="109" t="s">
        <v>265</v>
      </c>
      <c r="D918" s="110">
        <v>40607.540277777778</v>
      </c>
      <c r="E918" s="111">
        <v>7.6736111111111111E-3</v>
      </c>
      <c r="F918" s="43">
        <v>2.7</v>
      </c>
      <c r="G918" s="41">
        <v>7</v>
      </c>
      <c r="H918" s="97">
        <v>8.6076388892251998E-2</v>
      </c>
      <c r="I918" s="98" t="s">
        <v>1157</v>
      </c>
      <c r="J918" s="99">
        <v>123.95</v>
      </c>
      <c r="K918" s="112">
        <v>40607.540277777778</v>
      </c>
      <c r="L918" s="114">
        <v>69.8</v>
      </c>
      <c r="M918" s="101">
        <v>40607.536805555559</v>
      </c>
      <c r="N918" s="102">
        <v>10.9</v>
      </c>
      <c r="O918" s="46">
        <v>69.8</v>
      </c>
      <c r="P918" s="57">
        <v>10.9</v>
      </c>
      <c r="Q918" s="50">
        <v>2.0658333333333334</v>
      </c>
      <c r="R918" s="103">
        <v>69.8</v>
      </c>
      <c r="S918" s="104">
        <v>91.276797372717382</v>
      </c>
      <c r="T918" s="57">
        <v>177.8</v>
      </c>
      <c r="U918" s="105"/>
      <c r="V918" s="57">
        <v>58.9</v>
      </c>
      <c r="W918" s="57">
        <f t="shared" si="326"/>
        <v>32.376797372717384</v>
      </c>
      <c r="X918" s="86">
        <f t="shared" si="328"/>
        <v>12.875959999999999</v>
      </c>
      <c r="Y918" s="86" t="str">
        <f t="shared" si="329"/>
        <v/>
      </c>
      <c r="Z918" s="44">
        <f t="shared" si="330"/>
        <v>1</v>
      </c>
      <c r="AA918" s="44" t="str">
        <f t="shared" si="331"/>
        <v>+</v>
      </c>
      <c r="AB918" s="89">
        <f t="shared" si="347"/>
        <v>46.024039999999999</v>
      </c>
      <c r="AC918" s="89">
        <f t="shared" si="347"/>
        <v>-3.2002399999999991</v>
      </c>
      <c r="AD918" s="44">
        <f t="shared" si="332"/>
        <v>1</v>
      </c>
      <c r="AE918" s="44">
        <v>4</v>
      </c>
      <c r="AF918" s="87">
        <f t="shared" si="339"/>
        <v>0</v>
      </c>
      <c r="AG918" s="44">
        <f t="shared" si="340"/>
        <v>0</v>
      </c>
      <c r="AH918" s="90">
        <f t="shared" si="333"/>
        <v>102.17679737271739</v>
      </c>
      <c r="AI918" s="91">
        <f t="shared" si="341"/>
        <v>56.924039999999998</v>
      </c>
      <c r="AJ918" s="82">
        <f t="shared" si="334"/>
        <v>7.6997600000000013</v>
      </c>
      <c r="AK918" s="271">
        <f t="shared" si="342"/>
        <v>106</v>
      </c>
      <c r="AL918" s="271">
        <f>VLOOKUP(AK918,RevisedCalcs!$AE$65:$AJ$72,2,FALSE)</f>
        <v>240</v>
      </c>
      <c r="AM918" s="92" t="str">
        <f t="shared" si="335"/>
        <v>10 to 20</v>
      </c>
      <c r="AN918" s="93">
        <f t="shared" si="336"/>
        <v>1</v>
      </c>
      <c r="AO918" s="93" t="str">
        <f t="shared" si="343"/>
        <v>+</v>
      </c>
      <c r="AP918" s="94" t="str">
        <f t="shared" si="337"/>
        <v/>
      </c>
      <c r="AQ918" s="54">
        <v>0</v>
      </c>
      <c r="AR918" s="214">
        <f t="shared" si="338"/>
        <v>0</v>
      </c>
      <c r="AS918" s="214">
        <f t="shared" si="344"/>
        <v>0</v>
      </c>
      <c r="AT918" s="282">
        <f t="shared" si="345"/>
        <v>11.05</v>
      </c>
      <c r="AU918" s="268">
        <f>IF(F918&gt;0,RevisedCalcs!$AB$53*F918,"")</f>
        <v>0.37651298307108216</v>
      </c>
      <c r="AV918" s="268" t="str">
        <f>IF(AU918&lt;&gt;"","",SUMIFS(RevisedCalcs!$AF$6:$BN$6,RevisedCalcs!$AF$4:$BN$4,"&lt;="&amp;AT918)/10^3*VLOOKUP(AK918,RevisedCalcs!$AE$65:$AJ$72,6,FALSE))</f>
        <v/>
      </c>
      <c r="AW918" s="270" t="str">
        <f ca="1">IF(AU918="","",IF(AR918=1,-AU918*OFFSET(RevisedCalcs!$AD$79,0,MATCH(E917*24*60,RevisedCalcs!$AE$80:$AI$80,1)),""))</f>
        <v/>
      </c>
      <c r="AX918" s="268">
        <f t="shared" ca="1" si="346"/>
        <v>0.37651298307108216</v>
      </c>
    </row>
    <row r="919" spans="1:50" x14ac:dyDescent="0.3">
      <c r="A919" s="107" t="s">
        <v>1140</v>
      </c>
      <c r="B919" s="108">
        <v>20</v>
      </c>
      <c r="C919" s="109" t="s">
        <v>267</v>
      </c>
      <c r="D919" s="110">
        <v>40608.612500000003</v>
      </c>
      <c r="E919" s="111">
        <v>5.7986111111111112E-3</v>
      </c>
      <c r="F919" s="43">
        <v>1.9</v>
      </c>
      <c r="G919" s="41">
        <v>1</v>
      </c>
      <c r="H919" s="97">
        <v>1.0645486111170612</v>
      </c>
      <c r="I919" s="98" t="s">
        <v>1158</v>
      </c>
      <c r="J919" s="99">
        <v>1532.95</v>
      </c>
      <c r="K919" s="112">
        <v>40608.612500000003</v>
      </c>
      <c r="L919" s="114">
        <v>59</v>
      </c>
      <c r="M919" s="101">
        <v>40608.620138888888</v>
      </c>
      <c r="N919" s="102">
        <v>21.9</v>
      </c>
      <c r="O919" s="46">
        <v>59</v>
      </c>
      <c r="P919" s="57">
        <v>21.9</v>
      </c>
      <c r="Q919" s="50">
        <v>25.549166666666668</v>
      </c>
      <c r="R919" s="103">
        <v>59</v>
      </c>
      <c r="S919" s="104">
        <v>0.2045012347535291</v>
      </c>
      <c r="T919" s="57">
        <v>176</v>
      </c>
      <c r="U919" s="105"/>
      <c r="V919" s="86">
        <v>37.1</v>
      </c>
      <c r="W919" s="86">
        <f t="shared" si="326"/>
        <v>36.895498765246472</v>
      </c>
      <c r="X919" s="86">
        <f t="shared" si="328"/>
        <v>3.4856399999999965</v>
      </c>
      <c r="Y919" s="86" t="str">
        <f t="shared" si="329"/>
        <v>Y</v>
      </c>
      <c r="Z919" s="88">
        <f t="shared" si="330"/>
        <v>1</v>
      </c>
      <c r="AA919" s="88" t="str">
        <f t="shared" si="331"/>
        <v>+</v>
      </c>
      <c r="AB919" s="89">
        <f t="shared" si="347"/>
        <v>40.585639999999998</v>
      </c>
      <c r="AC919" s="89">
        <f t="shared" si="347"/>
        <v>-6.1658399999999975</v>
      </c>
      <c r="AD919" s="88">
        <f t="shared" si="332"/>
        <v>1</v>
      </c>
      <c r="AE919" s="88">
        <v>4</v>
      </c>
      <c r="AF919" s="87">
        <f t="shared" si="339"/>
        <v>1</v>
      </c>
      <c r="AG919" s="88">
        <f t="shared" si="340"/>
        <v>1</v>
      </c>
      <c r="AH919" s="90">
        <f t="shared" si="333"/>
        <v>22.104501234753528</v>
      </c>
      <c r="AI919" s="91">
        <f t="shared" si="341"/>
        <v>62.485639999999997</v>
      </c>
      <c r="AJ919" s="82">
        <f t="shared" si="334"/>
        <v>15.734160000000001</v>
      </c>
      <c r="AK919" s="271">
        <f t="shared" si="342"/>
        <v>108</v>
      </c>
      <c r="AL919" s="271">
        <f>VLOOKUP(AK919,RevisedCalcs!$AE$65:$AJ$72,2,FALSE)</f>
        <v>720</v>
      </c>
      <c r="AM919" s="92" t="str">
        <f t="shared" si="335"/>
        <v>&gt;=20</v>
      </c>
      <c r="AN919" s="93">
        <f t="shared" si="336"/>
        <v>1</v>
      </c>
      <c r="AO919" s="93" t="str">
        <f t="shared" si="343"/>
        <v>+</v>
      </c>
      <c r="AP919" s="94" t="str">
        <f t="shared" si="337"/>
        <v/>
      </c>
      <c r="AQ919" s="54">
        <v>0</v>
      </c>
      <c r="AR919" s="214">
        <f t="shared" si="338"/>
        <v>0</v>
      </c>
      <c r="AS919" s="214">
        <f t="shared" si="344"/>
        <v>0</v>
      </c>
      <c r="AT919" s="282">
        <f t="shared" si="345"/>
        <v>8.35</v>
      </c>
      <c r="AU919" s="268">
        <f>IF(F919&gt;0,RevisedCalcs!$AB$53*F919,"")</f>
        <v>0.26495358067965036</v>
      </c>
      <c r="AV919" s="268" t="str">
        <f>IF(AU919&lt;&gt;"","",SUMIFS(RevisedCalcs!$AF$6:$BN$6,RevisedCalcs!$AF$4:$BN$4,"&lt;="&amp;AT919)/10^3*VLOOKUP(AK919,RevisedCalcs!$AE$65:$AJ$72,6,FALSE))</f>
        <v/>
      </c>
      <c r="AW919" s="270" t="str">
        <f ca="1">IF(AU919="","",IF(AR919=1,-AU919*OFFSET(RevisedCalcs!$AD$79,0,MATCH(E918*24*60,RevisedCalcs!$AE$80:$AI$80,1)),""))</f>
        <v/>
      </c>
      <c r="AX919" s="268">
        <f t="shared" ca="1" si="346"/>
        <v>0.26495358067965036</v>
      </c>
    </row>
    <row r="920" spans="1:50" x14ac:dyDescent="0.3">
      <c r="A920" s="107" t="s">
        <v>1140</v>
      </c>
      <c r="B920" s="108">
        <v>21</v>
      </c>
      <c r="C920" s="109" t="s">
        <v>269</v>
      </c>
      <c r="D920" s="110">
        <v>40608.663194444445</v>
      </c>
      <c r="E920" s="111">
        <v>8.4375000000000006E-3</v>
      </c>
      <c r="F920" s="43">
        <v>1.8</v>
      </c>
      <c r="G920" s="41">
        <v>1</v>
      </c>
      <c r="H920" s="97">
        <v>4.4895833329064772E-2</v>
      </c>
      <c r="I920" s="98" t="s">
        <v>1159</v>
      </c>
      <c r="J920" s="99">
        <v>64.650000000000006</v>
      </c>
      <c r="K920" s="112">
        <v>40608.663194444445</v>
      </c>
      <c r="L920" s="114">
        <v>107.6</v>
      </c>
      <c r="M920" s="101">
        <v>40608.661805555559</v>
      </c>
      <c r="N920" s="102">
        <v>18</v>
      </c>
      <c r="O920" s="46">
        <v>107.6</v>
      </c>
      <c r="P920" s="57">
        <v>18</v>
      </c>
      <c r="Q920" s="50">
        <v>1.0775000000000001</v>
      </c>
      <c r="R920" s="103">
        <v>107.6</v>
      </c>
      <c r="S920" s="104">
        <v>119.42808702697889</v>
      </c>
      <c r="T920" s="57">
        <v>183.2</v>
      </c>
      <c r="U920" s="105"/>
      <c r="V920" s="57">
        <v>89.6</v>
      </c>
      <c r="W920" s="57">
        <f t="shared" si="326"/>
        <v>29.828087026978892</v>
      </c>
      <c r="X920" s="86">
        <f t="shared" si="328"/>
        <v>47.086199999999998</v>
      </c>
      <c r="Y920" s="86" t="str">
        <f t="shared" si="329"/>
        <v/>
      </c>
      <c r="Z920" s="44">
        <f t="shared" si="330"/>
        <v>0</v>
      </c>
      <c r="AA920" s="44" t="str">
        <f t="shared" si="331"/>
        <v>o</v>
      </c>
      <c r="AB920" s="89">
        <f t="shared" si="347"/>
        <v>42.513799999999996</v>
      </c>
      <c r="AC920" s="89">
        <f t="shared" si="347"/>
        <v>-5.1143999999999981</v>
      </c>
      <c r="AD920" s="44">
        <f t="shared" si="332"/>
        <v>1</v>
      </c>
      <c r="AE920" s="44">
        <v>4</v>
      </c>
      <c r="AF920" s="87">
        <f t="shared" si="339"/>
        <v>0</v>
      </c>
      <c r="AG920" s="44">
        <f t="shared" si="340"/>
        <v>0</v>
      </c>
      <c r="AH920" s="90">
        <f t="shared" si="333"/>
        <v>137.42808702697889</v>
      </c>
      <c r="AI920" s="91">
        <f t="shared" si="341"/>
        <v>60.513799999999996</v>
      </c>
      <c r="AJ920" s="82">
        <f t="shared" si="334"/>
        <v>12.885600000000002</v>
      </c>
      <c r="AK920" s="271">
        <f t="shared" si="342"/>
        <v>104</v>
      </c>
      <c r="AL920" s="271">
        <f>VLOOKUP(AK920,RevisedCalcs!$AE$65:$AJ$72,2,FALSE)</f>
        <v>75</v>
      </c>
      <c r="AM920" s="92" t="str">
        <f t="shared" si="335"/>
        <v>10 to 20</v>
      </c>
      <c r="AN920" s="93">
        <f t="shared" si="336"/>
        <v>0</v>
      </c>
      <c r="AO920" s="93" t="str">
        <f t="shared" si="343"/>
        <v>o</v>
      </c>
      <c r="AP920" s="94" t="str">
        <f t="shared" si="337"/>
        <v/>
      </c>
      <c r="AQ920" s="54">
        <v>0</v>
      </c>
      <c r="AR920" s="214">
        <f t="shared" si="338"/>
        <v>0</v>
      </c>
      <c r="AS920" s="214">
        <f t="shared" si="344"/>
        <v>0</v>
      </c>
      <c r="AT920" s="282">
        <f t="shared" si="345"/>
        <v>12.15</v>
      </c>
      <c r="AU920" s="268">
        <f>IF(F920&gt;0,RevisedCalcs!$AB$53*F920,"")</f>
        <v>0.25100865538072142</v>
      </c>
      <c r="AV920" s="268" t="str">
        <f>IF(AU920&lt;&gt;"","",SUMIFS(RevisedCalcs!$AF$6:$BN$6,RevisedCalcs!$AF$4:$BN$4,"&lt;="&amp;AT920)/10^3*VLOOKUP(AK920,RevisedCalcs!$AE$65:$AJ$72,6,FALSE))</f>
        <v/>
      </c>
      <c r="AW920" s="270" t="str">
        <f ca="1">IF(AU920="","",IF(AR920=1,-AU920*OFFSET(RevisedCalcs!$AD$79,0,MATCH(E919*24*60,RevisedCalcs!$AE$80:$AI$80,1)),""))</f>
        <v/>
      </c>
      <c r="AX920" s="268">
        <f t="shared" ca="1" si="346"/>
        <v>0.25100865538072142</v>
      </c>
    </row>
    <row r="921" spans="1:50" x14ac:dyDescent="0.3">
      <c r="A921" s="107" t="s">
        <v>1140</v>
      </c>
      <c r="B921" s="108">
        <v>22</v>
      </c>
      <c r="C921" s="109" t="s">
        <v>271</v>
      </c>
      <c r="D921" s="110">
        <v>40608.751388888886</v>
      </c>
      <c r="E921" s="111">
        <v>7.8240740740740753E-3</v>
      </c>
      <c r="F921" s="43">
        <v>3.5</v>
      </c>
      <c r="G921" s="41">
        <v>1</v>
      </c>
      <c r="H921" s="97">
        <v>7.9756944440305233E-2</v>
      </c>
      <c r="I921" s="98" t="s">
        <v>1160</v>
      </c>
      <c r="J921" s="99">
        <v>114.85</v>
      </c>
      <c r="K921" s="112">
        <v>40608.751388888886</v>
      </c>
      <c r="L921" s="114">
        <v>95</v>
      </c>
      <c r="M921" s="101">
        <v>40608.745138888888</v>
      </c>
      <c r="N921" s="102">
        <v>10</v>
      </c>
      <c r="O921" s="46">
        <v>95</v>
      </c>
      <c r="P921" s="57">
        <v>10</v>
      </c>
      <c r="Q921" s="50">
        <v>1.9141666666666666</v>
      </c>
      <c r="R921" s="103">
        <v>95</v>
      </c>
      <c r="S921" s="104">
        <v>105.34516077582602</v>
      </c>
      <c r="T921" s="57">
        <v>185</v>
      </c>
      <c r="U921" s="105"/>
      <c r="V921" s="57">
        <v>85</v>
      </c>
      <c r="W921" s="57">
        <f t="shared" si="326"/>
        <v>20.345160775826017</v>
      </c>
      <c r="X921" s="86">
        <f t="shared" si="328"/>
        <v>38.531000000000006</v>
      </c>
      <c r="Y921" s="86" t="str">
        <f t="shared" si="329"/>
        <v/>
      </c>
      <c r="Z921" s="44">
        <f t="shared" si="330"/>
        <v>0</v>
      </c>
      <c r="AA921" s="44" t="str">
        <f t="shared" si="331"/>
        <v>o</v>
      </c>
      <c r="AB921" s="89">
        <f t="shared" si="347"/>
        <v>46.468999999999994</v>
      </c>
      <c r="AC921" s="89">
        <f t="shared" si="347"/>
        <v>-2.9575999999999993</v>
      </c>
      <c r="AD921" s="44">
        <f t="shared" si="332"/>
        <v>1</v>
      </c>
      <c r="AE921" s="44">
        <v>4</v>
      </c>
      <c r="AF921" s="87">
        <f t="shared" si="339"/>
        <v>0</v>
      </c>
      <c r="AG921" s="44">
        <f t="shared" si="340"/>
        <v>0</v>
      </c>
      <c r="AH921" s="90">
        <f t="shared" si="333"/>
        <v>115.34516077582602</v>
      </c>
      <c r="AI921" s="91">
        <f t="shared" si="341"/>
        <v>56.468999999999994</v>
      </c>
      <c r="AJ921" s="82">
        <f t="shared" si="334"/>
        <v>7.0424000000000007</v>
      </c>
      <c r="AK921" s="271">
        <f t="shared" si="342"/>
        <v>105</v>
      </c>
      <c r="AL921" s="271">
        <f>VLOOKUP(AK921,RevisedCalcs!$AE$65:$AJ$72,2,FALSE)</f>
        <v>105</v>
      </c>
      <c r="AM921" s="92" t="str">
        <f t="shared" si="335"/>
        <v>10 to 20</v>
      </c>
      <c r="AN921" s="93">
        <f t="shared" si="336"/>
        <v>0</v>
      </c>
      <c r="AO921" s="93" t="str">
        <f t="shared" si="343"/>
        <v>o</v>
      </c>
      <c r="AP921" s="94" t="str">
        <f t="shared" si="337"/>
        <v/>
      </c>
      <c r="AQ921" s="54">
        <v>0</v>
      </c>
      <c r="AR921" s="214">
        <f t="shared" si="338"/>
        <v>0</v>
      </c>
      <c r="AS921" s="214">
        <f t="shared" si="344"/>
        <v>0</v>
      </c>
      <c r="AT921" s="282">
        <f t="shared" si="345"/>
        <v>11.266666666666669</v>
      </c>
      <c r="AU921" s="268">
        <f>IF(F921&gt;0,RevisedCalcs!$AB$53*F921,"")</f>
        <v>0.48807238546251386</v>
      </c>
      <c r="AV921" s="268" t="str">
        <f>IF(AU921&lt;&gt;"","",SUMIFS(RevisedCalcs!$AF$6:$BN$6,RevisedCalcs!$AF$4:$BN$4,"&lt;="&amp;AT921)/10^3*VLOOKUP(AK921,RevisedCalcs!$AE$65:$AJ$72,6,FALSE))</f>
        <v/>
      </c>
      <c r="AW921" s="270" t="str">
        <f ca="1">IF(AU921="","",IF(AR921=1,-AU921*OFFSET(RevisedCalcs!$AD$79,0,MATCH(E920*24*60,RevisedCalcs!$AE$80:$AI$80,1)),""))</f>
        <v/>
      </c>
      <c r="AX921" s="268">
        <f t="shared" ca="1" si="346"/>
        <v>0.48807238546251386</v>
      </c>
    </row>
    <row r="922" spans="1:50" x14ac:dyDescent="0.3">
      <c r="A922" s="107" t="s">
        <v>1140</v>
      </c>
      <c r="B922" s="108">
        <v>23</v>
      </c>
      <c r="C922" s="109" t="s">
        <v>273</v>
      </c>
      <c r="D922" s="110">
        <v>40609.390277777777</v>
      </c>
      <c r="E922" s="111">
        <v>3.2037037037037037E-2</v>
      </c>
      <c r="F922" s="43">
        <v>8</v>
      </c>
      <c r="G922" s="41">
        <v>2</v>
      </c>
      <c r="H922" s="97">
        <v>0.63106481481372612</v>
      </c>
      <c r="I922" s="98" t="s">
        <v>1161</v>
      </c>
      <c r="J922" s="99">
        <v>908.73333333333335</v>
      </c>
      <c r="K922" s="112">
        <v>40609.390277777777</v>
      </c>
      <c r="L922" s="114">
        <v>60.8</v>
      </c>
      <c r="M922" s="101">
        <v>40609.396527777775</v>
      </c>
      <c r="N922" s="102">
        <v>-7.6</v>
      </c>
      <c r="O922" s="46">
        <v>60.8</v>
      </c>
      <c r="P922" s="57">
        <v>-7.6</v>
      </c>
      <c r="Q922" s="50">
        <v>15.145555555555555</v>
      </c>
      <c r="R922" s="103">
        <v>60.8</v>
      </c>
      <c r="S922" s="104">
        <v>3.7680493124942016</v>
      </c>
      <c r="T922" s="57">
        <v>181.4</v>
      </c>
      <c r="U922" s="105"/>
      <c r="V922" s="86">
        <v>68.399999999999991</v>
      </c>
      <c r="W922" s="86">
        <f t="shared" si="326"/>
        <v>64.631950687505793</v>
      </c>
      <c r="X922" s="86">
        <f t="shared" si="328"/>
        <v>13.229559999999992</v>
      </c>
      <c r="Y922" s="86" t="str">
        <f t="shared" si="329"/>
        <v>Y</v>
      </c>
      <c r="Z922" s="88">
        <f t="shared" si="330"/>
        <v>1</v>
      </c>
      <c r="AA922" s="88" t="str">
        <f t="shared" si="331"/>
        <v>+</v>
      </c>
      <c r="AB922" s="89">
        <f t="shared" si="347"/>
        <v>55.170439999999999</v>
      </c>
      <c r="AC922" s="89">
        <f t="shared" si="347"/>
        <v>1.7873599999999996</v>
      </c>
      <c r="AD922" s="88">
        <f t="shared" si="332"/>
        <v>1</v>
      </c>
      <c r="AE922" s="88">
        <v>4</v>
      </c>
      <c r="AF922" s="87">
        <f t="shared" si="339"/>
        <v>1</v>
      </c>
      <c r="AG922" s="88">
        <f t="shared" si="340"/>
        <v>1</v>
      </c>
      <c r="AH922" s="90">
        <f t="shared" si="333"/>
        <v>-3.831950687505798</v>
      </c>
      <c r="AI922" s="91">
        <f t="shared" si="341"/>
        <v>47.570439999999998</v>
      </c>
      <c r="AJ922" s="82">
        <f t="shared" si="334"/>
        <v>-5.81264</v>
      </c>
      <c r="AK922" s="271">
        <f t="shared" si="342"/>
        <v>108</v>
      </c>
      <c r="AL922" s="271">
        <f>VLOOKUP(AK922,RevisedCalcs!$AE$65:$AJ$72,2,FALSE)</f>
        <v>720</v>
      </c>
      <c r="AM922" s="92" t="str">
        <f t="shared" si="335"/>
        <v>-10 to 0</v>
      </c>
      <c r="AN922" s="93">
        <f t="shared" si="336"/>
        <v>1</v>
      </c>
      <c r="AO922" s="93" t="str">
        <f t="shared" si="343"/>
        <v>+</v>
      </c>
      <c r="AP922" s="94" t="str">
        <f t="shared" si="337"/>
        <v/>
      </c>
      <c r="AQ922" s="54">
        <v>0</v>
      </c>
      <c r="AR922" s="214">
        <f t="shared" si="338"/>
        <v>0</v>
      </c>
      <c r="AS922" s="214">
        <f t="shared" si="344"/>
        <v>0</v>
      </c>
      <c r="AT922" s="282">
        <f t="shared" si="345"/>
        <v>46.13333333333334</v>
      </c>
      <c r="AU922" s="268">
        <f>IF(F922&gt;0,RevisedCalcs!$AB$53*F922,"")</f>
        <v>1.1155940239143174</v>
      </c>
      <c r="AV922" s="268" t="str">
        <f>IF(AU922&lt;&gt;"","",SUMIFS(RevisedCalcs!$AF$6:$BN$6,RevisedCalcs!$AF$4:$BN$4,"&lt;="&amp;AT922)/10^3*VLOOKUP(AK922,RevisedCalcs!$AE$65:$AJ$72,6,FALSE))</f>
        <v/>
      </c>
      <c r="AW922" s="270" t="str">
        <f ca="1">IF(AU922="","",IF(AR922=1,-AU922*OFFSET(RevisedCalcs!$AD$79,0,MATCH(E921*24*60,RevisedCalcs!$AE$80:$AI$80,1)),""))</f>
        <v/>
      </c>
      <c r="AX922" s="268">
        <f t="shared" ca="1" si="346"/>
        <v>1.1155940239143174</v>
      </c>
    </row>
    <row r="923" spans="1:50" x14ac:dyDescent="0.3">
      <c r="A923" s="107" t="s">
        <v>1140</v>
      </c>
      <c r="B923" s="108">
        <v>24</v>
      </c>
      <c r="C923" s="109" t="s">
        <v>275</v>
      </c>
      <c r="D923" s="110">
        <v>40609.42291666667</v>
      </c>
      <c r="E923" s="111">
        <v>4.5138888888888892E-4</v>
      </c>
      <c r="F923" s="43">
        <v>0</v>
      </c>
      <c r="G923" s="41">
        <v>2</v>
      </c>
      <c r="H923" s="97">
        <v>6.0185185429872945E-4</v>
      </c>
      <c r="I923" s="98" t="s">
        <v>1162</v>
      </c>
      <c r="J923" s="99">
        <v>0.8666666666666667</v>
      </c>
      <c r="K923" s="112">
        <v>40609.42291666667</v>
      </c>
      <c r="L923" s="114">
        <v>177.8</v>
      </c>
      <c r="M923" s="101">
        <v>40609.424305555556</v>
      </c>
      <c r="N923" s="102">
        <v>-5.8</v>
      </c>
      <c r="O923" s="46">
        <v>177.8</v>
      </c>
      <c r="P923" s="57">
        <v>-5.8</v>
      </c>
      <c r="Q923" s="50">
        <v>1.4444444444444446E-2</v>
      </c>
      <c r="R923" s="103">
        <v>177.8</v>
      </c>
      <c r="S923" s="104">
        <v>186.49895196902523</v>
      </c>
      <c r="T923" s="57">
        <v>177.8</v>
      </c>
      <c r="U923" s="105"/>
      <c r="V923" s="57">
        <v>183.60000000000002</v>
      </c>
      <c r="W923" s="57">
        <f t="shared" si="326"/>
        <v>2.8989519690252052</v>
      </c>
      <c r="X923" s="86">
        <f t="shared" si="328"/>
        <v>129.31948000000003</v>
      </c>
      <c r="Y923" s="86" t="str">
        <f t="shared" si="329"/>
        <v/>
      </c>
      <c r="Z923" s="44">
        <f t="shared" si="330"/>
        <v>0</v>
      </c>
      <c r="AA923" s="44" t="str">
        <f t="shared" si="331"/>
        <v>o</v>
      </c>
      <c r="AB923" s="89">
        <f t="shared" si="347"/>
        <v>54.280519999999996</v>
      </c>
      <c r="AC923" s="89">
        <f t="shared" si="347"/>
        <v>1.3020800000000001</v>
      </c>
      <c r="AD923" s="44">
        <f t="shared" si="332"/>
        <v>1</v>
      </c>
      <c r="AE923" s="44">
        <v>4</v>
      </c>
      <c r="AF923" s="87">
        <f t="shared" si="339"/>
        <v>0</v>
      </c>
      <c r="AG923" s="44">
        <f t="shared" si="340"/>
        <v>0</v>
      </c>
      <c r="AH923" s="90">
        <f t="shared" si="333"/>
        <v>180.69895196902522</v>
      </c>
      <c r="AI923" s="91">
        <f t="shared" si="341"/>
        <v>48.480519999999999</v>
      </c>
      <c r="AJ923" s="82">
        <f t="shared" si="334"/>
        <v>-4.4979199999999997</v>
      </c>
      <c r="AK923" s="271">
        <f t="shared" si="342"/>
        <v>101</v>
      </c>
      <c r="AL923" s="271">
        <f>VLOOKUP(AK923,RevisedCalcs!$AE$65:$AJ$72,2,FALSE)</f>
        <v>3</v>
      </c>
      <c r="AM923" s="92" t="str">
        <f t="shared" si="335"/>
        <v>-10 to 0</v>
      </c>
      <c r="AN923" s="93">
        <f t="shared" si="336"/>
        <v>0</v>
      </c>
      <c r="AO923" s="93" t="str">
        <f t="shared" si="343"/>
        <v>o</v>
      </c>
      <c r="AP923" s="94" t="str">
        <f t="shared" si="337"/>
        <v/>
      </c>
      <c r="AQ923" s="54">
        <v>0</v>
      </c>
      <c r="AR923" s="214">
        <f t="shared" si="338"/>
        <v>0</v>
      </c>
      <c r="AS923" s="214">
        <f t="shared" si="344"/>
        <v>0</v>
      </c>
      <c r="AT923" s="282">
        <f t="shared" si="345"/>
        <v>0.65</v>
      </c>
      <c r="AU923" s="268" t="str">
        <f>IF(F923&gt;0,RevisedCalcs!$AB$53*F923,"")</f>
        <v/>
      </c>
      <c r="AV923" s="268">
        <f>IF(AU923&lt;&gt;"","",SUMIFS(RevisedCalcs!$AF$6:$BN$6,RevisedCalcs!$AF$4:$BN$4,"&lt;="&amp;AT923)/10^3*VLOOKUP(AK923,RevisedCalcs!$AE$65:$AJ$72,6,FALSE))</f>
        <v>0</v>
      </c>
      <c r="AW923" s="270" t="str">
        <f ca="1">IF(AU923="","",IF(AR923=1,-AU923*OFFSET(RevisedCalcs!$AD$79,0,MATCH(E922*24*60,RevisedCalcs!$AE$80:$AI$80,1)),""))</f>
        <v/>
      </c>
      <c r="AX923" s="268">
        <f t="shared" ca="1" si="346"/>
        <v>0</v>
      </c>
    </row>
    <row r="924" spans="1:50" x14ac:dyDescent="0.3">
      <c r="A924" s="189" t="s">
        <v>1140</v>
      </c>
      <c r="B924" s="190">
        <v>25</v>
      </c>
      <c r="C924" s="191" t="s">
        <v>277</v>
      </c>
      <c r="D924" s="192">
        <v>40609.757638888892</v>
      </c>
      <c r="E924" s="193">
        <v>1.2708333333333334E-2</v>
      </c>
      <c r="F924" s="116">
        <v>0</v>
      </c>
      <c r="G924" s="194">
        <v>2</v>
      </c>
      <c r="H924" s="195">
        <v>0.33427083333663177</v>
      </c>
      <c r="I924" s="196" t="s">
        <v>1163</v>
      </c>
      <c r="J924" s="197">
        <v>481.35</v>
      </c>
      <c r="K924" s="198">
        <v>40609.757638888892</v>
      </c>
      <c r="L924" s="212">
        <v>42.8</v>
      </c>
      <c r="M924" s="101">
        <v>40609.745138888888</v>
      </c>
      <c r="N924" s="200">
        <v>17.100000000000001</v>
      </c>
      <c r="O924" s="199">
        <v>42.8</v>
      </c>
      <c r="P924" s="201">
        <v>17.100000000000001</v>
      </c>
      <c r="Q924" s="202">
        <v>8.0225000000000009</v>
      </c>
      <c r="R924" s="203">
        <v>42.8</v>
      </c>
      <c r="S924" s="204">
        <v>19.99925249775886</v>
      </c>
      <c r="T924" s="201">
        <v>159.80000000000001</v>
      </c>
      <c r="U924" s="105"/>
      <c r="V924" s="86">
        <v>25.699999999999996</v>
      </c>
      <c r="W924" s="86">
        <f t="shared" si="326"/>
        <v>5.7007475022411356</v>
      </c>
      <c r="X924" s="86">
        <f t="shared" si="328"/>
        <v>17.258760000000002</v>
      </c>
      <c r="Y924" s="86" t="str">
        <f t="shared" si="329"/>
        <v/>
      </c>
      <c r="Z924" s="88">
        <f t="shared" si="330"/>
        <v>0</v>
      </c>
      <c r="AA924" s="88" t="str">
        <f t="shared" si="331"/>
        <v>o</v>
      </c>
      <c r="AB924" s="89">
        <f t="shared" si="347"/>
        <v>42.958759999999998</v>
      </c>
      <c r="AC924" s="89">
        <f t="shared" si="347"/>
        <v>-4.8717599999999983</v>
      </c>
      <c r="AD924" s="88">
        <f t="shared" si="332"/>
        <v>0</v>
      </c>
      <c r="AE924" s="88">
        <v>4</v>
      </c>
      <c r="AF924" s="87">
        <f t="shared" si="339"/>
        <v>0</v>
      </c>
      <c r="AG924" s="88">
        <f t="shared" si="340"/>
        <v>1</v>
      </c>
      <c r="AH924" s="90">
        <f t="shared" si="333"/>
        <v>37.099252497758862</v>
      </c>
      <c r="AI924" s="91">
        <f t="shared" si="341"/>
        <v>60.058759999999999</v>
      </c>
      <c r="AJ924" s="82">
        <f t="shared" si="334"/>
        <v>12.228240000000003</v>
      </c>
      <c r="AK924" s="271">
        <f t="shared" si="342"/>
        <v>107</v>
      </c>
      <c r="AL924" s="271">
        <f>VLOOKUP(AK924,RevisedCalcs!$AE$65:$AJ$72,2,FALSE)</f>
        <v>540</v>
      </c>
      <c r="AM924" s="92" t="str">
        <f t="shared" si="335"/>
        <v>10 to 20</v>
      </c>
      <c r="AN924" s="93">
        <f t="shared" si="336"/>
        <v>0</v>
      </c>
      <c r="AO924" s="93" t="str">
        <f t="shared" si="343"/>
        <v>o</v>
      </c>
      <c r="AP924" s="94" t="str">
        <f t="shared" si="337"/>
        <v/>
      </c>
      <c r="AQ924" s="54">
        <v>0</v>
      </c>
      <c r="AR924" s="214">
        <f t="shared" si="338"/>
        <v>0</v>
      </c>
      <c r="AS924" s="214">
        <f t="shared" si="344"/>
        <v>0</v>
      </c>
      <c r="AT924" s="282">
        <f t="shared" si="345"/>
        <v>18.3</v>
      </c>
      <c r="AU924" s="268" t="str">
        <f>IF(F924&gt;0,RevisedCalcs!$AB$53*F924,"")</f>
        <v/>
      </c>
      <c r="AV924" s="268">
        <f>IF(AU924&lt;&gt;"","",SUMIFS(RevisedCalcs!$AF$6:$BN$6,RevisedCalcs!$AF$4:$BN$4,"&lt;="&amp;AT924)/10^3*VLOOKUP(AK924,RevisedCalcs!$AE$65:$AJ$72,6,FALSE))</f>
        <v>0.57894307105631393</v>
      </c>
      <c r="AW924" s="270" t="str">
        <f ca="1">IF(AU924="","",IF(AR924=1,-AU924*OFFSET(RevisedCalcs!$AD$79,0,MATCH(E923*24*60,RevisedCalcs!$AE$80:$AI$80,1)),""))</f>
        <v/>
      </c>
      <c r="AX924" s="268">
        <f t="shared" ca="1" si="346"/>
        <v>0.57894307105631393</v>
      </c>
    </row>
    <row r="925" spans="1:50" x14ac:dyDescent="0.3">
      <c r="A925" s="107" t="s">
        <v>1140</v>
      </c>
      <c r="B925" s="108">
        <v>26</v>
      </c>
      <c r="C925" s="109" t="s">
        <v>279</v>
      </c>
      <c r="D925" s="110">
        <v>40609.774305555555</v>
      </c>
      <c r="E925" s="111">
        <v>7.4652777777777781E-3</v>
      </c>
      <c r="F925" s="43">
        <v>3.8</v>
      </c>
      <c r="G925" s="41">
        <v>2</v>
      </c>
      <c r="H925" s="97">
        <v>3.9583333273185417E-3</v>
      </c>
      <c r="I925" s="98" t="s">
        <v>1164</v>
      </c>
      <c r="J925" s="99">
        <v>5.7</v>
      </c>
      <c r="K925" s="112">
        <v>40609.774305555555</v>
      </c>
      <c r="L925" s="114">
        <v>149</v>
      </c>
      <c r="M925" s="101">
        <v>40609.786805555559</v>
      </c>
      <c r="N925" s="102">
        <v>15.1</v>
      </c>
      <c r="O925" s="46">
        <v>149</v>
      </c>
      <c r="P925" s="57">
        <v>15.1</v>
      </c>
      <c r="Q925" s="50">
        <v>9.5000000000000001E-2</v>
      </c>
      <c r="R925" s="103">
        <v>149</v>
      </c>
      <c r="S925" s="104">
        <v>141.1730416450707</v>
      </c>
      <c r="T925" s="57">
        <v>183.2</v>
      </c>
      <c r="U925" s="105"/>
      <c r="V925" s="57">
        <v>133.9</v>
      </c>
      <c r="W925" s="57">
        <f t="shared" si="326"/>
        <v>7.2730416450706912</v>
      </c>
      <c r="X925" s="86">
        <f t="shared" si="328"/>
        <v>89.95244000000001</v>
      </c>
      <c r="Y925" s="86" t="str">
        <f t="shared" si="329"/>
        <v/>
      </c>
      <c r="Z925" s="44">
        <f t="shared" si="330"/>
        <v>0</v>
      </c>
      <c r="AA925" s="44" t="str">
        <f t="shared" si="331"/>
        <v>o</v>
      </c>
      <c r="AB925" s="89">
        <f t="shared" si="347"/>
        <v>43.947559999999996</v>
      </c>
      <c r="AC925" s="89">
        <f t="shared" si="347"/>
        <v>-4.3325599999999991</v>
      </c>
      <c r="AD925" s="44">
        <f t="shared" si="332"/>
        <v>1</v>
      </c>
      <c r="AE925" s="44">
        <v>4</v>
      </c>
      <c r="AF925" s="87">
        <f t="shared" si="339"/>
        <v>0</v>
      </c>
      <c r="AG925" s="44">
        <f t="shared" si="340"/>
        <v>0</v>
      </c>
      <c r="AH925" s="90">
        <f t="shared" si="333"/>
        <v>156.27304164507069</v>
      </c>
      <c r="AI925" s="91">
        <f t="shared" si="341"/>
        <v>59.047559999999997</v>
      </c>
      <c r="AJ925" s="82">
        <f t="shared" si="334"/>
        <v>10.767440000000001</v>
      </c>
      <c r="AK925" s="271">
        <f t="shared" si="342"/>
        <v>101</v>
      </c>
      <c r="AL925" s="271">
        <f>VLOOKUP(AK925,RevisedCalcs!$AE$65:$AJ$72,2,FALSE)</f>
        <v>3</v>
      </c>
      <c r="AM925" s="92" t="str">
        <f t="shared" si="335"/>
        <v>10 to 20</v>
      </c>
      <c r="AN925" s="93">
        <f t="shared" si="336"/>
        <v>0</v>
      </c>
      <c r="AO925" s="93" t="str">
        <f t="shared" si="343"/>
        <v>o</v>
      </c>
      <c r="AP925" s="94" t="str">
        <f t="shared" si="337"/>
        <v/>
      </c>
      <c r="AQ925" s="54">
        <v>0</v>
      </c>
      <c r="AR925" s="214">
        <f t="shared" si="338"/>
        <v>0</v>
      </c>
      <c r="AS925" s="214">
        <f t="shared" si="344"/>
        <v>0</v>
      </c>
      <c r="AT925" s="282">
        <f t="shared" si="345"/>
        <v>10.75</v>
      </c>
      <c r="AU925" s="268">
        <f>IF(F925&gt;0,RevisedCalcs!$AB$53*F925,"")</f>
        <v>0.52990716135930072</v>
      </c>
      <c r="AV925" s="268" t="str">
        <f>IF(AU925&lt;&gt;"","",SUMIFS(RevisedCalcs!$AF$6:$BN$6,RevisedCalcs!$AF$4:$BN$4,"&lt;="&amp;AT925)/10^3*VLOOKUP(AK925,RevisedCalcs!$AE$65:$AJ$72,6,FALSE))</f>
        <v/>
      </c>
      <c r="AW925" s="270" t="str">
        <f ca="1">IF(AU925="","",IF(AR925=1,-AU925*OFFSET(RevisedCalcs!$AD$79,0,MATCH(E924*24*60,RevisedCalcs!$AE$80:$AI$80,1)),""))</f>
        <v/>
      </c>
      <c r="AX925" s="268">
        <f t="shared" ca="1" si="346"/>
        <v>0.52990716135930072</v>
      </c>
    </row>
    <row r="926" spans="1:50" x14ac:dyDescent="0.3">
      <c r="A926" s="107" t="s">
        <v>1140</v>
      </c>
      <c r="B926" s="108">
        <v>27</v>
      </c>
      <c r="C926" s="109" t="s">
        <v>281</v>
      </c>
      <c r="D926" s="110">
        <v>40610.397916666669</v>
      </c>
      <c r="E926" s="111">
        <v>2.2361111111111113E-2</v>
      </c>
      <c r="F926" s="43">
        <v>4</v>
      </c>
      <c r="G926" s="41">
        <v>3</v>
      </c>
      <c r="H926" s="97">
        <v>0.61614583333721384</v>
      </c>
      <c r="I926" s="98" t="s">
        <v>1165</v>
      </c>
      <c r="J926" s="99">
        <v>887.25</v>
      </c>
      <c r="K926" s="112">
        <v>40610.397916666669</v>
      </c>
      <c r="L926" s="114">
        <v>62.6</v>
      </c>
      <c r="M926" s="101">
        <v>40610.411805555559</v>
      </c>
      <c r="N926" s="102">
        <v>-2</v>
      </c>
      <c r="O926" s="46">
        <v>62.6</v>
      </c>
      <c r="P926" s="57">
        <v>-2</v>
      </c>
      <c r="Q926" s="50">
        <v>14.7875</v>
      </c>
      <c r="R926" s="103">
        <v>62.6</v>
      </c>
      <c r="S926" s="104">
        <v>3.9764250905914569</v>
      </c>
      <c r="T926" s="57">
        <v>172.4</v>
      </c>
      <c r="U926" s="105"/>
      <c r="V926" s="86">
        <v>64.599999999999994</v>
      </c>
      <c r="W926" s="86">
        <f t="shared" si="326"/>
        <v>60.623574909408539</v>
      </c>
      <c r="X926" s="86">
        <f t="shared" si="328"/>
        <v>12.1982</v>
      </c>
      <c r="Y926" s="86" t="str">
        <f t="shared" si="329"/>
        <v>Y</v>
      </c>
      <c r="Z926" s="88">
        <f t="shared" si="330"/>
        <v>1</v>
      </c>
      <c r="AA926" s="88" t="str">
        <f t="shared" si="331"/>
        <v>+</v>
      </c>
      <c r="AB926" s="89">
        <f t="shared" si="347"/>
        <v>52.401799999999994</v>
      </c>
      <c r="AC926" s="89">
        <f t="shared" si="347"/>
        <v>0.27759999999999985</v>
      </c>
      <c r="AD926" s="88">
        <f t="shared" si="332"/>
        <v>1</v>
      </c>
      <c r="AE926" s="88">
        <v>4</v>
      </c>
      <c r="AF926" s="87">
        <f t="shared" si="339"/>
        <v>1</v>
      </c>
      <c r="AG926" s="88">
        <f t="shared" si="340"/>
        <v>1</v>
      </c>
      <c r="AH926" s="90">
        <f t="shared" si="333"/>
        <v>1.9764250905914569</v>
      </c>
      <c r="AI926" s="91">
        <f t="shared" si="341"/>
        <v>50.401799999999994</v>
      </c>
      <c r="AJ926" s="82">
        <f t="shared" si="334"/>
        <v>-1.7224000000000002</v>
      </c>
      <c r="AK926" s="271">
        <f t="shared" si="342"/>
        <v>108</v>
      </c>
      <c r="AL926" s="271">
        <f>VLOOKUP(AK926,RevisedCalcs!$AE$65:$AJ$72,2,FALSE)</f>
        <v>720</v>
      </c>
      <c r="AM926" s="92" t="str">
        <f t="shared" si="335"/>
        <v>-10 to 0</v>
      </c>
      <c r="AN926" s="93">
        <f t="shared" si="336"/>
        <v>1</v>
      </c>
      <c r="AO926" s="93" t="str">
        <f t="shared" si="343"/>
        <v>+</v>
      </c>
      <c r="AP926" s="94" t="str">
        <f t="shared" si="337"/>
        <v/>
      </c>
      <c r="AQ926" s="54">
        <v>0</v>
      </c>
      <c r="AR926" s="214">
        <f t="shared" si="338"/>
        <v>0</v>
      </c>
      <c r="AS926" s="214">
        <f t="shared" si="344"/>
        <v>0</v>
      </c>
      <c r="AT926" s="282">
        <f t="shared" si="345"/>
        <v>32.200000000000003</v>
      </c>
      <c r="AU926" s="268">
        <f>IF(F926&gt;0,RevisedCalcs!$AB$53*F926,"")</f>
        <v>0.55779701195715869</v>
      </c>
      <c r="AV926" s="268" t="str">
        <f>IF(AU926&lt;&gt;"","",SUMIFS(RevisedCalcs!$AF$6:$BN$6,RevisedCalcs!$AF$4:$BN$4,"&lt;="&amp;AT926)/10^3*VLOOKUP(AK926,RevisedCalcs!$AE$65:$AJ$72,6,FALSE))</f>
        <v/>
      </c>
      <c r="AW926" s="270" t="str">
        <f ca="1">IF(AU926="","",IF(AR926=1,-AU926*OFFSET(RevisedCalcs!$AD$79,0,MATCH(E925*24*60,RevisedCalcs!$AE$80:$AI$80,1)),""))</f>
        <v/>
      </c>
      <c r="AX926" s="268">
        <f t="shared" ca="1" si="346"/>
        <v>0.55779701195715869</v>
      </c>
    </row>
    <row r="927" spans="1:50" x14ac:dyDescent="0.3">
      <c r="A927" s="189" t="s">
        <v>1140</v>
      </c>
      <c r="B927" s="190">
        <v>28</v>
      </c>
      <c r="C927" s="191" t="s">
        <v>283</v>
      </c>
      <c r="D927" s="192">
        <v>40610.734027777777</v>
      </c>
      <c r="E927" s="193">
        <v>1.2719907407407407E-2</v>
      </c>
      <c r="F927" s="116">
        <v>0</v>
      </c>
      <c r="G927" s="194">
        <v>3</v>
      </c>
      <c r="H927" s="195">
        <v>0.3137499999938882</v>
      </c>
      <c r="I927" s="196" t="s">
        <v>1166</v>
      </c>
      <c r="J927" s="197">
        <v>451.8</v>
      </c>
      <c r="K927" s="198">
        <v>40610.734027777777</v>
      </c>
      <c r="L927" s="212">
        <v>41</v>
      </c>
      <c r="M927" s="101">
        <v>40610.745138888888</v>
      </c>
      <c r="N927" s="200">
        <v>23</v>
      </c>
      <c r="O927" s="199">
        <v>41</v>
      </c>
      <c r="P927" s="201">
        <v>23</v>
      </c>
      <c r="Q927" s="202">
        <v>7.53</v>
      </c>
      <c r="R927" s="203">
        <v>41</v>
      </c>
      <c r="S927" s="204">
        <v>21.130336837509752</v>
      </c>
      <c r="T927" s="201">
        <v>158</v>
      </c>
      <c r="U927" s="105"/>
      <c r="V927" s="86">
        <v>18</v>
      </c>
      <c r="W927" s="86">
        <f t="shared" si="326"/>
        <v>3.130336837509752</v>
      </c>
      <c r="X927" s="86">
        <f t="shared" si="328"/>
        <v>22.041799999999995</v>
      </c>
      <c r="Y927" s="86" t="str">
        <f t="shared" si="329"/>
        <v/>
      </c>
      <c r="Z927" s="88">
        <f t="shared" si="330"/>
        <v>0</v>
      </c>
      <c r="AA927" s="88" t="str">
        <f t="shared" si="331"/>
        <v>o</v>
      </c>
      <c r="AB927" s="89">
        <f t="shared" ref="AB927:AC946" si="348">(AB$3+AB$4*$N927)-$N927</f>
        <v>40.041799999999995</v>
      </c>
      <c r="AC927" s="89">
        <f t="shared" si="348"/>
        <v>-6.4623999999999988</v>
      </c>
      <c r="AD927" s="88">
        <f t="shared" si="332"/>
        <v>0</v>
      </c>
      <c r="AE927" s="88">
        <v>4</v>
      </c>
      <c r="AF927" s="87">
        <f t="shared" si="339"/>
        <v>0</v>
      </c>
      <c r="AG927" s="88">
        <f t="shared" si="340"/>
        <v>1</v>
      </c>
      <c r="AH927" s="90">
        <f t="shared" si="333"/>
        <v>44.130336837509752</v>
      </c>
      <c r="AI927" s="91">
        <f t="shared" si="341"/>
        <v>63.041799999999995</v>
      </c>
      <c r="AJ927" s="82">
        <f t="shared" si="334"/>
        <v>16.537600000000001</v>
      </c>
      <c r="AK927" s="271">
        <f t="shared" si="342"/>
        <v>107</v>
      </c>
      <c r="AL927" s="271">
        <f>VLOOKUP(AK927,RevisedCalcs!$AE$65:$AJ$72,2,FALSE)</f>
        <v>540</v>
      </c>
      <c r="AM927" s="92" t="str">
        <f t="shared" si="335"/>
        <v>&gt;=20</v>
      </c>
      <c r="AN927" s="93">
        <f t="shared" si="336"/>
        <v>0</v>
      </c>
      <c r="AO927" s="93" t="str">
        <f t="shared" si="343"/>
        <v>o</v>
      </c>
      <c r="AP927" s="94" t="str">
        <f t="shared" si="337"/>
        <v/>
      </c>
      <c r="AQ927" s="224">
        <v>1</v>
      </c>
      <c r="AR927" s="214">
        <f t="shared" si="338"/>
        <v>0</v>
      </c>
      <c r="AS927" s="214">
        <f t="shared" si="344"/>
        <v>0</v>
      </c>
      <c r="AT927" s="282">
        <f t="shared" si="345"/>
        <v>18.316666666666666</v>
      </c>
      <c r="AU927" s="268" t="str">
        <f>IF(F927&gt;0,RevisedCalcs!$AB$53*F927,"")</f>
        <v/>
      </c>
      <c r="AV927" s="268">
        <f>IF(AU927&lt;&gt;"","",SUMIFS(RevisedCalcs!$AF$6:$BN$6,RevisedCalcs!$AF$4:$BN$4,"&lt;="&amp;AT927)/10^3*VLOOKUP(AK927,RevisedCalcs!$AE$65:$AJ$72,6,FALSE))</f>
        <v>0.57894307105631393</v>
      </c>
      <c r="AW927" s="270" t="str">
        <f ca="1">IF(AU927="","",IF(AR927=1,-AU927*OFFSET(RevisedCalcs!$AD$79,0,MATCH(E926*24*60,RevisedCalcs!$AE$80:$AI$80,1)),""))</f>
        <v/>
      </c>
      <c r="AX927" s="268">
        <f t="shared" ca="1" si="346"/>
        <v>0.57894307105631393</v>
      </c>
    </row>
    <row r="928" spans="1:50" x14ac:dyDescent="0.3">
      <c r="A928" s="107" t="s">
        <v>1140</v>
      </c>
      <c r="B928" s="108">
        <v>29</v>
      </c>
      <c r="C928" s="109" t="s">
        <v>285</v>
      </c>
      <c r="D928" s="110">
        <v>40610.760416666664</v>
      </c>
      <c r="E928" s="111">
        <v>3.7037037037037034E-3</v>
      </c>
      <c r="F928" s="43">
        <v>0.6</v>
      </c>
      <c r="G928" s="41">
        <v>3</v>
      </c>
      <c r="H928" s="97">
        <v>1.3668981482624076E-2</v>
      </c>
      <c r="I928" s="98" t="s">
        <v>1167</v>
      </c>
      <c r="J928" s="99">
        <v>19.683333333333334</v>
      </c>
      <c r="K928" s="112">
        <v>40610.760416666664</v>
      </c>
      <c r="L928" s="114">
        <v>134.6</v>
      </c>
      <c r="M928" s="101">
        <v>40610.745138888888</v>
      </c>
      <c r="N928" s="102">
        <v>23</v>
      </c>
      <c r="O928" s="46">
        <v>134.6</v>
      </c>
      <c r="P928" s="57">
        <v>23</v>
      </c>
      <c r="Q928" s="50">
        <v>0.32805555555555554</v>
      </c>
      <c r="R928" s="103">
        <v>134.6</v>
      </c>
      <c r="S928" s="104">
        <v>123.97281998173148</v>
      </c>
      <c r="T928" s="57">
        <v>159.80000000000001</v>
      </c>
      <c r="U928" s="105"/>
      <c r="V928" s="57">
        <v>111.6</v>
      </c>
      <c r="W928" s="57">
        <f t="shared" si="326"/>
        <v>12.372819981731482</v>
      </c>
      <c r="X928" s="86">
        <f t="shared" si="328"/>
        <v>71.558199999999999</v>
      </c>
      <c r="Y928" s="86" t="str">
        <f t="shared" si="329"/>
        <v/>
      </c>
      <c r="Z928" s="44">
        <f t="shared" si="330"/>
        <v>0</v>
      </c>
      <c r="AA928" s="44" t="str">
        <f t="shared" si="331"/>
        <v>o</v>
      </c>
      <c r="AB928" s="89">
        <f t="shared" si="348"/>
        <v>40.041799999999995</v>
      </c>
      <c r="AC928" s="89">
        <f t="shared" si="348"/>
        <v>-6.4623999999999988</v>
      </c>
      <c r="AD928" s="44">
        <f t="shared" si="332"/>
        <v>1</v>
      </c>
      <c r="AE928" s="44">
        <v>4</v>
      </c>
      <c r="AF928" s="87">
        <f t="shared" si="339"/>
        <v>0</v>
      </c>
      <c r="AG928" s="44">
        <f t="shared" si="340"/>
        <v>0</v>
      </c>
      <c r="AH928" s="90">
        <f t="shared" si="333"/>
        <v>146.97281998173148</v>
      </c>
      <c r="AI928" s="91">
        <f t="shared" si="341"/>
        <v>63.041799999999995</v>
      </c>
      <c r="AJ928" s="82">
        <f t="shared" si="334"/>
        <v>16.537600000000001</v>
      </c>
      <c r="AK928" s="271">
        <f t="shared" si="342"/>
        <v>102</v>
      </c>
      <c r="AL928" s="271">
        <f>VLOOKUP(AK928,RevisedCalcs!$AE$65:$AJ$72,2,FALSE)</f>
        <v>18</v>
      </c>
      <c r="AM928" s="92" t="str">
        <f t="shared" si="335"/>
        <v>&gt;=20</v>
      </c>
      <c r="AN928" s="93">
        <f t="shared" si="336"/>
        <v>0</v>
      </c>
      <c r="AO928" s="93" t="str">
        <f t="shared" si="343"/>
        <v>o</v>
      </c>
      <c r="AP928" s="94" t="str">
        <f t="shared" si="337"/>
        <v/>
      </c>
      <c r="AQ928" s="54">
        <v>0</v>
      </c>
      <c r="AR928" s="214">
        <f t="shared" si="338"/>
        <v>1</v>
      </c>
      <c r="AS928" s="214">
        <f t="shared" si="344"/>
        <v>0</v>
      </c>
      <c r="AT928" s="282">
        <f t="shared" si="345"/>
        <v>5.333333333333333</v>
      </c>
      <c r="AU928" s="268">
        <f>IF(F928&gt;0,RevisedCalcs!$AB$53*F928,"")</f>
        <v>8.3669551793573799E-2</v>
      </c>
      <c r="AV928" s="268" t="str">
        <f>IF(AU928&lt;&gt;"","",SUMIFS(RevisedCalcs!$AF$6:$BN$6,RevisedCalcs!$AF$4:$BN$4,"&lt;="&amp;AT928)/10^3*VLOOKUP(AK928,RevisedCalcs!$AE$65:$AJ$72,6,FALSE))</f>
        <v/>
      </c>
      <c r="AW928" s="270">
        <f ca="1">IF(AU928="","",IF(AR928=1,-AU928*OFFSET(RevisedCalcs!$AD$79,0,MATCH(E927*24*60,RevisedCalcs!$AE$80:$AI$80,1)),""))</f>
        <v>-3.1075301807343851E-2</v>
      </c>
      <c r="AX928" s="268">
        <f t="shared" ca="1" si="346"/>
        <v>5.2594249986229948E-2</v>
      </c>
    </row>
    <row r="929" spans="1:50" x14ac:dyDescent="0.3">
      <c r="A929" s="107" t="s">
        <v>1140</v>
      </c>
      <c r="B929" s="108">
        <v>30</v>
      </c>
      <c r="C929" s="109" t="s">
        <v>287</v>
      </c>
      <c r="D929" s="110">
        <v>40610.793749999997</v>
      </c>
      <c r="E929" s="111">
        <v>8.5763888888888886E-3</v>
      </c>
      <c r="F929" s="43">
        <v>3.4</v>
      </c>
      <c r="G929" s="41">
        <v>3</v>
      </c>
      <c r="H929" s="97">
        <v>2.9629629629198462E-2</v>
      </c>
      <c r="I929" s="98" t="s">
        <v>1168</v>
      </c>
      <c r="J929" s="99">
        <v>42.666666666666664</v>
      </c>
      <c r="K929" s="112">
        <v>40610.793749999997</v>
      </c>
      <c r="L929" s="114">
        <v>118.4</v>
      </c>
      <c r="M929" s="101">
        <v>40610.786805555559</v>
      </c>
      <c r="N929" s="102">
        <v>18</v>
      </c>
      <c r="O929" s="46">
        <v>118.4</v>
      </c>
      <c r="P929" s="57">
        <v>18</v>
      </c>
      <c r="Q929" s="50">
        <v>0.71111111111111103</v>
      </c>
      <c r="R929" s="103">
        <v>118.4</v>
      </c>
      <c r="S929" s="104">
        <v>117.88463809368432</v>
      </c>
      <c r="T929" s="57">
        <v>177.8</v>
      </c>
      <c r="U929" s="105"/>
      <c r="V929" s="57">
        <v>100.4</v>
      </c>
      <c r="W929" s="57">
        <f t="shared" si="326"/>
        <v>17.48463809368431</v>
      </c>
      <c r="X929" s="86">
        <f t="shared" si="328"/>
        <v>57.886200000000009</v>
      </c>
      <c r="Y929" s="86" t="str">
        <f t="shared" si="329"/>
        <v/>
      </c>
      <c r="Z929" s="44">
        <f t="shared" si="330"/>
        <v>0</v>
      </c>
      <c r="AA929" s="44" t="str">
        <f t="shared" si="331"/>
        <v>o</v>
      </c>
      <c r="AB929" s="89">
        <f t="shared" si="348"/>
        <v>42.513799999999996</v>
      </c>
      <c r="AC929" s="89">
        <f t="shared" si="348"/>
        <v>-5.1143999999999981</v>
      </c>
      <c r="AD929" s="44">
        <f t="shared" si="332"/>
        <v>1</v>
      </c>
      <c r="AE929" s="44">
        <v>4</v>
      </c>
      <c r="AF929" s="87">
        <f t="shared" si="339"/>
        <v>0</v>
      </c>
      <c r="AG929" s="44">
        <f t="shared" si="340"/>
        <v>0</v>
      </c>
      <c r="AH929" s="90">
        <f t="shared" si="333"/>
        <v>135.88463809368432</v>
      </c>
      <c r="AI929" s="91">
        <f t="shared" si="341"/>
        <v>60.513799999999996</v>
      </c>
      <c r="AJ929" s="82">
        <f t="shared" si="334"/>
        <v>12.885600000000002</v>
      </c>
      <c r="AK929" s="271">
        <f t="shared" si="342"/>
        <v>103</v>
      </c>
      <c r="AL929" s="271">
        <f>VLOOKUP(AK929,RevisedCalcs!$AE$65:$AJ$72,2,FALSE)</f>
        <v>45</v>
      </c>
      <c r="AM929" s="92" t="str">
        <f t="shared" si="335"/>
        <v>10 to 20</v>
      </c>
      <c r="AN929" s="93">
        <f t="shared" si="336"/>
        <v>0</v>
      </c>
      <c r="AO929" s="93" t="str">
        <f t="shared" si="343"/>
        <v>o</v>
      </c>
      <c r="AP929" s="94" t="str">
        <f t="shared" si="337"/>
        <v/>
      </c>
      <c r="AQ929" s="54">
        <v>0</v>
      </c>
      <c r="AR929" s="214">
        <f t="shared" si="338"/>
        <v>0</v>
      </c>
      <c r="AS929" s="214">
        <f t="shared" si="344"/>
        <v>0</v>
      </c>
      <c r="AT929" s="282">
        <f t="shared" si="345"/>
        <v>12.349999999999998</v>
      </c>
      <c r="AU929" s="268">
        <f>IF(F929&gt;0,RevisedCalcs!$AB$53*F929,"")</f>
        <v>0.47412746016358487</v>
      </c>
      <c r="AV929" s="268" t="str">
        <f>IF(AU929&lt;&gt;"","",SUMIFS(RevisedCalcs!$AF$6:$BN$6,RevisedCalcs!$AF$4:$BN$4,"&lt;="&amp;AT929)/10^3*VLOOKUP(AK929,RevisedCalcs!$AE$65:$AJ$72,6,FALSE))</f>
        <v/>
      </c>
      <c r="AW929" s="270" t="str">
        <f ca="1">IF(AU929="","",IF(AR929=1,-AU929*OFFSET(RevisedCalcs!$AD$79,0,MATCH(E928*24*60,RevisedCalcs!$AE$80:$AI$80,1)),""))</f>
        <v/>
      </c>
      <c r="AX929" s="268">
        <f t="shared" ca="1" si="346"/>
        <v>0.47412746016358487</v>
      </c>
    </row>
    <row r="930" spans="1:50" x14ac:dyDescent="0.3">
      <c r="A930" s="107" t="s">
        <v>1140</v>
      </c>
      <c r="B930" s="108">
        <v>31</v>
      </c>
      <c r="C930" s="109" t="s">
        <v>289</v>
      </c>
      <c r="D930" s="110">
        <v>40611.38958333333</v>
      </c>
      <c r="E930" s="111">
        <v>1.7893518518518517E-2</v>
      </c>
      <c r="F930" s="43">
        <v>3.4</v>
      </c>
      <c r="G930" s="41">
        <v>4</v>
      </c>
      <c r="H930" s="97">
        <v>0.58725694444729015</v>
      </c>
      <c r="I930" s="98" t="s">
        <v>1169</v>
      </c>
      <c r="J930" s="99">
        <v>845.65</v>
      </c>
      <c r="K930" s="112">
        <v>40611.38958333333</v>
      </c>
      <c r="L930" s="114">
        <v>62.6</v>
      </c>
      <c r="M930" s="101">
        <v>40611.370138888888</v>
      </c>
      <c r="N930" s="102">
        <v>-4</v>
      </c>
      <c r="O930" s="46">
        <v>62.6</v>
      </c>
      <c r="P930" s="57">
        <v>-4</v>
      </c>
      <c r="Q930" s="50">
        <v>14.094166666666666</v>
      </c>
      <c r="R930" s="103">
        <v>62.6</v>
      </c>
      <c r="S930" s="104">
        <v>4.6736828983664207</v>
      </c>
      <c r="T930" s="57">
        <v>183.2</v>
      </c>
      <c r="U930" s="105"/>
      <c r="V930" s="86">
        <v>66.599999999999994</v>
      </c>
      <c r="W930" s="86">
        <f t="shared" si="326"/>
        <v>61.926317101633572</v>
      </c>
      <c r="X930" s="86">
        <f t="shared" si="328"/>
        <v>13.209399999999995</v>
      </c>
      <c r="Y930" s="86" t="str">
        <f t="shared" si="329"/>
        <v>Y</v>
      </c>
      <c r="Z930" s="88">
        <f t="shared" si="330"/>
        <v>1</v>
      </c>
      <c r="AA930" s="88" t="str">
        <f t="shared" si="331"/>
        <v>+</v>
      </c>
      <c r="AB930" s="89">
        <f t="shared" si="348"/>
        <v>53.390599999999999</v>
      </c>
      <c r="AC930" s="89">
        <f t="shared" si="348"/>
        <v>0.81679999999999975</v>
      </c>
      <c r="AD930" s="88">
        <f t="shared" si="332"/>
        <v>1</v>
      </c>
      <c r="AE930" s="88">
        <v>4</v>
      </c>
      <c r="AF930" s="87">
        <f t="shared" si="339"/>
        <v>1</v>
      </c>
      <c r="AG930" s="88">
        <f t="shared" si="340"/>
        <v>1</v>
      </c>
      <c r="AH930" s="90">
        <f t="shared" si="333"/>
        <v>0.6736828983664207</v>
      </c>
      <c r="AI930" s="91">
        <f t="shared" si="341"/>
        <v>49.390599999999999</v>
      </c>
      <c r="AJ930" s="82">
        <f t="shared" si="334"/>
        <v>-3.1832000000000003</v>
      </c>
      <c r="AK930" s="271">
        <f t="shared" si="342"/>
        <v>108</v>
      </c>
      <c r="AL930" s="271">
        <f>VLOOKUP(AK930,RevisedCalcs!$AE$65:$AJ$72,2,FALSE)</f>
        <v>720</v>
      </c>
      <c r="AM930" s="92" t="str">
        <f t="shared" si="335"/>
        <v>-10 to 0</v>
      </c>
      <c r="AN930" s="93">
        <f t="shared" si="336"/>
        <v>1</v>
      </c>
      <c r="AO930" s="93" t="str">
        <f t="shared" si="343"/>
        <v>+</v>
      </c>
      <c r="AP930" s="94" t="str">
        <f t="shared" si="337"/>
        <v/>
      </c>
      <c r="AQ930" s="54">
        <v>0</v>
      </c>
      <c r="AR930" s="214">
        <f t="shared" si="338"/>
        <v>0</v>
      </c>
      <c r="AS930" s="214">
        <f t="shared" si="344"/>
        <v>0</v>
      </c>
      <c r="AT930" s="282">
        <f t="shared" si="345"/>
        <v>25.766666666666666</v>
      </c>
      <c r="AU930" s="268">
        <f>IF(F930&gt;0,RevisedCalcs!$AB$53*F930,"")</f>
        <v>0.47412746016358487</v>
      </c>
      <c r="AV930" s="268" t="str">
        <f>IF(AU930&lt;&gt;"","",SUMIFS(RevisedCalcs!$AF$6:$BN$6,RevisedCalcs!$AF$4:$BN$4,"&lt;="&amp;AT930)/10^3*VLOOKUP(AK930,RevisedCalcs!$AE$65:$AJ$72,6,FALSE))</f>
        <v/>
      </c>
      <c r="AW930" s="270" t="str">
        <f ca="1">IF(AU930="","",IF(AR930=1,-AU930*OFFSET(RevisedCalcs!$AD$79,0,MATCH(E929*24*60,RevisedCalcs!$AE$80:$AI$80,1)),""))</f>
        <v/>
      </c>
      <c r="AX930" s="268">
        <f t="shared" ca="1" si="346"/>
        <v>0.47412746016358487</v>
      </c>
    </row>
    <row r="931" spans="1:50" x14ac:dyDescent="0.3">
      <c r="A931" s="107" t="s">
        <v>1140</v>
      </c>
      <c r="B931" s="108">
        <v>32</v>
      </c>
      <c r="C931" s="109" t="s">
        <v>291</v>
      </c>
      <c r="D931" s="110">
        <v>40611.413888888892</v>
      </c>
      <c r="E931" s="111">
        <v>1.0219907407407408E-2</v>
      </c>
      <c r="F931" s="43">
        <v>4.8</v>
      </c>
      <c r="G931" s="41">
        <v>4</v>
      </c>
      <c r="H931" s="97">
        <v>6.4120370443561114E-3</v>
      </c>
      <c r="I931" s="98" t="s">
        <v>944</v>
      </c>
      <c r="J931" s="99">
        <v>9.2333333333333325</v>
      </c>
      <c r="K931" s="112">
        <v>40611.413888888892</v>
      </c>
      <c r="L931" s="114">
        <v>167</v>
      </c>
      <c r="M931" s="101">
        <v>40611.411805555559</v>
      </c>
      <c r="N931" s="102">
        <v>6.1</v>
      </c>
      <c r="O931" s="46">
        <v>167</v>
      </c>
      <c r="P931" s="57">
        <v>6.1</v>
      </c>
      <c r="Q931" s="50">
        <v>0.15388888888888888</v>
      </c>
      <c r="R931" s="103">
        <v>167</v>
      </c>
      <c r="S931" s="104">
        <v>170.16046538958361</v>
      </c>
      <c r="T931" s="57">
        <v>176</v>
      </c>
      <c r="U931" s="105"/>
      <c r="V931" s="57">
        <v>160.9</v>
      </c>
      <c r="W931" s="57">
        <f t="shared" si="326"/>
        <v>9.2604653895836009</v>
      </c>
      <c r="X931" s="86">
        <f t="shared" si="328"/>
        <v>112.50284000000002</v>
      </c>
      <c r="Y931" s="86" t="str">
        <f t="shared" si="329"/>
        <v/>
      </c>
      <c r="Z931" s="44">
        <f t="shared" si="330"/>
        <v>0</v>
      </c>
      <c r="AA931" s="44" t="str">
        <f t="shared" si="331"/>
        <v>o</v>
      </c>
      <c r="AB931" s="89">
        <f t="shared" si="348"/>
        <v>48.397159999999992</v>
      </c>
      <c r="AC931" s="89">
        <f t="shared" si="348"/>
        <v>-1.906159999999999</v>
      </c>
      <c r="AD931" s="44">
        <f t="shared" si="332"/>
        <v>1</v>
      </c>
      <c r="AE931" s="44">
        <v>4</v>
      </c>
      <c r="AF931" s="87">
        <f t="shared" si="339"/>
        <v>0</v>
      </c>
      <c r="AG931" s="44">
        <f t="shared" si="340"/>
        <v>0</v>
      </c>
      <c r="AH931" s="90">
        <f t="shared" si="333"/>
        <v>176.2604653895836</v>
      </c>
      <c r="AI931" s="91">
        <f t="shared" si="341"/>
        <v>54.497159999999994</v>
      </c>
      <c r="AJ931" s="82">
        <f t="shared" si="334"/>
        <v>4.1938400000000007</v>
      </c>
      <c r="AK931" s="271">
        <f t="shared" si="342"/>
        <v>102</v>
      </c>
      <c r="AL931" s="271">
        <f>VLOOKUP(AK931,RevisedCalcs!$AE$65:$AJ$72,2,FALSE)</f>
        <v>18</v>
      </c>
      <c r="AM931" s="92" t="str">
        <f t="shared" si="335"/>
        <v>0 to 10</v>
      </c>
      <c r="AN931" s="93">
        <f t="shared" si="336"/>
        <v>0</v>
      </c>
      <c r="AO931" s="93" t="str">
        <f t="shared" si="343"/>
        <v>o</v>
      </c>
      <c r="AP931" s="94" t="str">
        <f t="shared" si="337"/>
        <v/>
      </c>
      <c r="AQ931" s="54">
        <v>0</v>
      </c>
      <c r="AR931" s="214">
        <f t="shared" si="338"/>
        <v>0</v>
      </c>
      <c r="AS931" s="214">
        <f t="shared" si="344"/>
        <v>0</v>
      </c>
      <c r="AT931" s="282">
        <f t="shared" si="345"/>
        <v>14.716666666666669</v>
      </c>
      <c r="AU931" s="268">
        <f>IF(F931&gt;0,RevisedCalcs!$AB$53*F931,"")</f>
        <v>0.66935641434859039</v>
      </c>
      <c r="AV931" s="268" t="str">
        <f>IF(AU931&lt;&gt;"","",SUMIFS(RevisedCalcs!$AF$6:$BN$6,RevisedCalcs!$AF$4:$BN$4,"&lt;="&amp;AT931)/10^3*VLOOKUP(AK931,RevisedCalcs!$AE$65:$AJ$72,6,FALSE))</f>
        <v/>
      </c>
      <c r="AW931" s="270" t="str">
        <f ca="1">IF(AU931="","",IF(AR931=1,-AU931*OFFSET(RevisedCalcs!$AD$79,0,MATCH(E930*24*60,RevisedCalcs!$AE$80:$AI$80,1)),""))</f>
        <v/>
      </c>
      <c r="AX931" s="268">
        <f t="shared" ca="1" si="346"/>
        <v>0.66935641434859039</v>
      </c>
    </row>
    <row r="932" spans="1:50" x14ac:dyDescent="0.3">
      <c r="A932" s="107" t="s">
        <v>1140</v>
      </c>
      <c r="B932" s="108">
        <v>33</v>
      </c>
      <c r="C932" s="109" t="s">
        <v>293</v>
      </c>
      <c r="D932" s="110">
        <v>40611.734027777777</v>
      </c>
      <c r="E932" s="111">
        <v>7.0949074074074074E-3</v>
      </c>
      <c r="F932" s="43">
        <v>0.7</v>
      </c>
      <c r="G932" s="41">
        <v>4</v>
      </c>
      <c r="H932" s="97">
        <v>0.30991898147476604</v>
      </c>
      <c r="I932" s="98" t="s">
        <v>1170</v>
      </c>
      <c r="J932" s="99">
        <v>446.28333333333336</v>
      </c>
      <c r="K932" s="112">
        <v>40611.734027777777</v>
      </c>
      <c r="L932" s="114">
        <v>41</v>
      </c>
      <c r="M932" s="101">
        <v>40611.745138888888</v>
      </c>
      <c r="N932" s="102">
        <v>10.9</v>
      </c>
      <c r="O932" s="46">
        <v>41</v>
      </c>
      <c r="P932" s="57">
        <v>10.9</v>
      </c>
      <c r="Q932" s="50">
        <v>7.4380555555555556</v>
      </c>
      <c r="R932" s="103">
        <v>41</v>
      </c>
      <c r="S932" s="104">
        <v>23.915252142872347</v>
      </c>
      <c r="T932" s="57">
        <v>154.4</v>
      </c>
      <c r="U932" s="105"/>
      <c r="V932" s="86">
        <v>30.1</v>
      </c>
      <c r="W932" s="86">
        <f t="shared" si="326"/>
        <v>6.184747857127654</v>
      </c>
      <c r="X932" s="86">
        <f t="shared" si="328"/>
        <v>15.924039999999998</v>
      </c>
      <c r="Y932" s="86" t="str">
        <f t="shared" si="329"/>
        <v/>
      </c>
      <c r="Z932" s="88">
        <f t="shared" si="330"/>
        <v>0</v>
      </c>
      <c r="AA932" s="88" t="str">
        <f t="shared" si="331"/>
        <v>o</v>
      </c>
      <c r="AB932" s="89">
        <f t="shared" si="348"/>
        <v>46.024039999999999</v>
      </c>
      <c r="AC932" s="89">
        <f t="shared" si="348"/>
        <v>-3.2002399999999991</v>
      </c>
      <c r="AD932" s="88">
        <f t="shared" si="332"/>
        <v>1</v>
      </c>
      <c r="AE932" s="88">
        <v>4</v>
      </c>
      <c r="AF932" s="87">
        <f t="shared" si="339"/>
        <v>0</v>
      </c>
      <c r="AG932" s="88">
        <f t="shared" si="340"/>
        <v>1</v>
      </c>
      <c r="AH932" s="90">
        <f t="shared" si="333"/>
        <v>34.815252142872346</v>
      </c>
      <c r="AI932" s="91">
        <f t="shared" si="341"/>
        <v>56.924039999999998</v>
      </c>
      <c r="AJ932" s="82">
        <f t="shared" si="334"/>
        <v>7.6997600000000013</v>
      </c>
      <c r="AK932" s="271">
        <f t="shared" si="342"/>
        <v>107</v>
      </c>
      <c r="AL932" s="271">
        <f>VLOOKUP(AK932,RevisedCalcs!$AE$65:$AJ$72,2,FALSE)</f>
        <v>540</v>
      </c>
      <c r="AM932" s="92" t="str">
        <f t="shared" si="335"/>
        <v>10 to 20</v>
      </c>
      <c r="AN932" s="93">
        <f t="shared" si="336"/>
        <v>0</v>
      </c>
      <c r="AO932" s="93" t="str">
        <f t="shared" si="343"/>
        <v>o</v>
      </c>
      <c r="AP932" s="94" t="str">
        <f t="shared" si="337"/>
        <v/>
      </c>
      <c r="AQ932" s="54">
        <v>0</v>
      </c>
      <c r="AR932" s="214">
        <f t="shared" si="338"/>
        <v>0</v>
      </c>
      <c r="AS932" s="214">
        <f t="shared" si="344"/>
        <v>0</v>
      </c>
      <c r="AT932" s="282">
        <f t="shared" si="345"/>
        <v>10.216666666666667</v>
      </c>
      <c r="AU932" s="268">
        <f>IF(F932&gt;0,RevisedCalcs!$AB$53*F932,"")</f>
        <v>9.7614477092502761E-2</v>
      </c>
      <c r="AV932" s="268" t="str">
        <f>IF(AU932&lt;&gt;"","",SUMIFS(RevisedCalcs!$AF$6:$BN$6,RevisedCalcs!$AF$4:$BN$4,"&lt;="&amp;AT932)/10^3*VLOOKUP(AK932,RevisedCalcs!$AE$65:$AJ$72,6,FALSE))</f>
        <v/>
      </c>
      <c r="AW932" s="270" t="str">
        <f ca="1">IF(AU932="","",IF(AR932=1,-AU932*OFFSET(RevisedCalcs!$AD$79,0,MATCH(E931*24*60,RevisedCalcs!$AE$80:$AI$80,1)),""))</f>
        <v/>
      </c>
      <c r="AX932" s="268">
        <f t="shared" ca="1" si="346"/>
        <v>9.7614477092502761E-2</v>
      </c>
    </row>
    <row r="933" spans="1:50" x14ac:dyDescent="0.3">
      <c r="A933" s="107" t="s">
        <v>1140</v>
      </c>
      <c r="B933" s="108">
        <v>34</v>
      </c>
      <c r="C933" s="109" t="s">
        <v>295</v>
      </c>
      <c r="D933" s="110">
        <v>40611.75</v>
      </c>
      <c r="E933" s="111">
        <v>6.4236111111111117E-3</v>
      </c>
      <c r="F933" s="43">
        <v>3.3</v>
      </c>
      <c r="G933" s="41">
        <v>4</v>
      </c>
      <c r="H933" s="97">
        <v>8.8773148163454607E-3</v>
      </c>
      <c r="I933" s="98" t="s">
        <v>1171</v>
      </c>
      <c r="J933" s="99">
        <v>12.783333333333333</v>
      </c>
      <c r="K933" s="112">
        <v>40611.75</v>
      </c>
      <c r="L933" s="114">
        <v>132.80000000000001</v>
      </c>
      <c r="M933" s="101">
        <v>40611.745138888888</v>
      </c>
      <c r="N933" s="102">
        <v>10.9</v>
      </c>
      <c r="O933" s="46">
        <v>132.80000000000001</v>
      </c>
      <c r="P933" s="57">
        <v>10.9</v>
      </c>
      <c r="Q933" s="50">
        <v>0.21305555555555555</v>
      </c>
      <c r="R933" s="103">
        <v>132.80000000000001</v>
      </c>
      <c r="S933" s="104">
        <v>135.77428728131463</v>
      </c>
      <c r="T933" s="57">
        <v>186.8</v>
      </c>
      <c r="U933" s="105"/>
      <c r="V933" s="57">
        <v>121.9</v>
      </c>
      <c r="W933" s="57">
        <f t="shared" ref="W933:W963" si="349">ABS(S933-V933)</f>
        <v>13.874287281314622</v>
      </c>
      <c r="X933" s="86">
        <f t="shared" si="328"/>
        <v>75.875960000000006</v>
      </c>
      <c r="Y933" s="86" t="str">
        <f t="shared" si="329"/>
        <v/>
      </c>
      <c r="Z933" s="44">
        <f t="shared" si="330"/>
        <v>0</v>
      </c>
      <c r="AA933" s="44" t="str">
        <f t="shared" si="331"/>
        <v>o</v>
      </c>
      <c r="AB933" s="89">
        <f t="shared" si="348"/>
        <v>46.024039999999999</v>
      </c>
      <c r="AC933" s="89">
        <f t="shared" si="348"/>
        <v>-3.2002399999999991</v>
      </c>
      <c r="AD933" s="44">
        <f t="shared" si="332"/>
        <v>1</v>
      </c>
      <c r="AE933" s="44">
        <v>4</v>
      </c>
      <c r="AF933" s="87">
        <f t="shared" si="339"/>
        <v>0</v>
      </c>
      <c r="AG933" s="44">
        <f t="shared" si="340"/>
        <v>0</v>
      </c>
      <c r="AH933" s="90">
        <f t="shared" si="333"/>
        <v>146.67428728131463</v>
      </c>
      <c r="AI933" s="91">
        <f t="shared" si="341"/>
        <v>56.924039999999998</v>
      </c>
      <c r="AJ933" s="82">
        <f t="shared" si="334"/>
        <v>7.6997600000000013</v>
      </c>
      <c r="AK933" s="271">
        <f t="shared" si="342"/>
        <v>102</v>
      </c>
      <c r="AL933" s="271">
        <f>VLOOKUP(AK933,RevisedCalcs!$AE$65:$AJ$72,2,FALSE)</f>
        <v>18</v>
      </c>
      <c r="AM933" s="92" t="str">
        <f t="shared" si="335"/>
        <v>10 to 20</v>
      </c>
      <c r="AN933" s="93">
        <f t="shared" si="336"/>
        <v>0</v>
      </c>
      <c r="AO933" s="93" t="str">
        <f t="shared" si="343"/>
        <v>o</v>
      </c>
      <c r="AP933" s="94" t="str">
        <f t="shared" si="337"/>
        <v/>
      </c>
      <c r="AQ933" s="54">
        <v>0</v>
      </c>
      <c r="AR933" s="214">
        <f t="shared" si="338"/>
        <v>0</v>
      </c>
      <c r="AS933" s="214">
        <f t="shared" si="344"/>
        <v>0</v>
      </c>
      <c r="AT933" s="282">
        <f t="shared" si="345"/>
        <v>9.25</v>
      </c>
      <c r="AU933" s="268">
        <f>IF(F933&gt;0,RevisedCalcs!$AB$53*F933,"")</f>
        <v>0.46018253486465588</v>
      </c>
      <c r="AV933" s="268" t="str">
        <f>IF(AU933&lt;&gt;"","",SUMIFS(RevisedCalcs!$AF$6:$BN$6,RevisedCalcs!$AF$4:$BN$4,"&lt;="&amp;AT933)/10^3*VLOOKUP(AK933,RevisedCalcs!$AE$65:$AJ$72,6,FALSE))</f>
        <v/>
      </c>
      <c r="AW933" s="270" t="str">
        <f ca="1">IF(AU933="","",IF(AR933=1,-AU933*OFFSET(RevisedCalcs!$AD$79,0,MATCH(E932*24*60,RevisedCalcs!$AE$80:$AI$80,1)),""))</f>
        <v/>
      </c>
      <c r="AX933" s="268">
        <f t="shared" ca="1" si="346"/>
        <v>0.46018253486465588</v>
      </c>
    </row>
    <row r="934" spans="1:50" x14ac:dyDescent="0.3">
      <c r="A934" s="107" t="s">
        <v>1140</v>
      </c>
      <c r="B934" s="108">
        <v>35</v>
      </c>
      <c r="C934" s="109" t="s">
        <v>297</v>
      </c>
      <c r="D934" s="110">
        <v>40612.410416666666</v>
      </c>
      <c r="E934" s="111">
        <v>8.2754629629629619E-3</v>
      </c>
      <c r="F934" s="43">
        <v>4.0999999999999996</v>
      </c>
      <c r="G934" s="41">
        <v>5</v>
      </c>
      <c r="H934" s="97">
        <v>0.65399305555183673</v>
      </c>
      <c r="I934" s="98" t="s">
        <v>1172</v>
      </c>
      <c r="J934" s="99">
        <v>941.75</v>
      </c>
      <c r="K934" s="112">
        <v>40612.410416666666</v>
      </c>
      <c r="L934" s="114">
        <v>60.8</v>
      </c>
      <c r="M934" s="101">
        <v>40612.411805555559</v>
      </c>
      <c r="N934" s="102">
        <v>-2</v>
      </c>
      <c r="O934" s="46">
        <v>60.8</v>
      </c>
      <c r="P934" s="57">
        <v>-2</v>
      </c>
      <c r="Q934" s="50">
        <v>15.695833333333333</v>
      </c>
      <c r="R934" s="103">
        <v>60.8</v>
      </c>
      <c r="S934" s="104">
        <v>3.201743628696808</v>
      </c>
      <c r="T934" s="57">
        <v>167</v>
      </c>
      <c r="U934" s="105"/>
      <c r="V934" s="86">
        <v>62.8</v>
      </c>
      <c r="W934" s="86">
        <f t="shared" si="349"/>
        <v>59.598256371303187</v>
      </c>
      <c r="X934" s="86">
        <f t="shared" si="328"/>
        <v>10.398200000000003</v>
      </c>
      <c r="Y934" s="86" t="str">
        <f t="shared" si="329"/>
        <v>Y</v>
      </c>
      <c r="Z934" s="88">
        <f t="shared" si="330"/>
        <v>1</v>
      </c>
      <c r="AA934" s="88" t="str">
        <f t="shared" si="331"/>
        <v>+</v>
      </c>
      <c r="AB934" s="89">
        <f t="shared" si="348"/>
        <v>52.401799999999994</v>
      </c>
      <c r="AC934" s="89">
        <f t="shared" si="348"/>
        <v>0.27759999999999985</v>
      </c>
      <c r="AD934" s="88">
        <f t="shared" si="332"/>
        <v>1</v>
      </c>
      <c r="AE934" s="88">
        <v>4</v>
      </c>
      <c r="AF934" s="87">
        <f t="shared" si="339"/>
        <v>1</v>
      </c>
      <c r="AG934" s="88">
        <f t="shared" si="340"/>
        <v>1</v>
      </c>
      <c r="AH934" s="90">
        <f t="shared" si="333"/>
        <v>1.201743628696808</v>
      </c>
      <c r="AI934" s="91">
        <f t="shared" si="341"/>
        <v>50.401799999999994</v>
      </c>
      <c r="AJ934" s="82">
        <f t="shared" si="334"/>
        <v>-1.7224000000000002</v>
      </c>
      <c r="AK934" s="271">
        <f t="shared" si="342"/>
        <v>108</v>
      </c>
      <c r="AL934" s="271">
        <f>VLOOKUP(AK934,RevisedCalcs!$AE$65:$AJ$72,2,FALSE)</f>
        <v>720</v>
      </c>
      <c r="AM934" s="92" t="str">
        <f t="shared" si="335"/>
        <v>-10 to 0</v>
      </c>
      <c r="AN934" s="93">
        <f t="shared" si="336"/>
        <v>1</v>
      </c>
      <c r="AO934" s="93" t="str">
        <f t="shared" si="343"/>
        <v>+</v>
      </c>
      <c r="AP934" s="94" t="str">
        <f t="shared" si="337"/>
        <v/>
      </c>
      <c r="AQ934" s="54">
        <v>0</v>
      </c>
      <c r="AR934" s="214">
        <f t="shared" si="338"/>
        <v>0</v>
      </c>
      <c r="AS934" s="214">
        <f t="shared" si="344"/>
        <v>0</v>
      </c>
      <c r="AT934" s="282">
        <f t="shared" si="345"/>
        <v>11.916666666666664</v>
      </c>
      <c r="AU934" s="268">
        <f>IF(F934&gt;0,RevisedCalcs!$AB$53*F934,"")</f>
        <v>0.57174193725608757</v>
      </c>
      <c r="AV934" s="268" t="str">
        <f>IF(AU934&lt;&gt;"","",SUMIFS(RevisedCalcs!$AF$6:$BN$6,RevisedCalcs!$AF$4:$BN$4,"&lt;="&amp;AT934)/10^3*VLOOKUP(AK934,RevisedCalcs!$AE$65:$AJ$72,6,FALSE))</f>
        <v/>
      </c>
      <c r="AW934" s="270" t="str">
        <f ca="1">IF(AU934="","",IF(AR934=1,-AU934*OFFSET(RevisedCalcs!$AD$79,0,MATCH(E933*24*60,RevisedCalcs!$AE$80:$AI$80,1)),""))</f>
        <v/>
      </c>
      <c r="AX934" s="268">
        <f t="shared" ca="1" si="346"/>
        <v>0.57174193725608757</v>
      </c>
    </row>
    <row r="935" spans="1:50" x14ac:dyDescent="0.3">
      <c r="A935" s="107" t="s">
        <v>1140</v>
      </c>
      <c r="B935" s="108">
        <v>36</v>
      </c>
      <c r="C935" s="109" t="s">
        <v>299</v>
      </c>
      <c r="D935" s="110">
        <v>40612.479166666664</v>
      </c>
      <c r="E935" s="111">
        <v>1.923611111111111E-2</v>
      </c>
      <c r="F935" s="43">
        <v>0.7</v>
      </c>
      <c r="G935" s="41">
        <v>5</v>
      </c>
      <c r="H935" s="97">
        <v>6.0474537036498077E-2</v>
      </c>
      <c r="I935" s="98" t="s">
        <v>1173</v>
      </c>
      <c r="J935" s="99">
        <v>87.083333333333329</v>
      </c>
      <c r="K935" s="112">
        <v>40612.479166666664</v>
      </c>
      <c r="L935" s="114">
        <v>91.4</v>
      </c>
      <c r="M935" s="101">
        <v>40612.495138888888</v>
      </c>
      <c r="N935" s="102">
        <v>10.9</v>
      </c>
      <c r="O935" s="46">
        <v>91.4</v>
      </c>
      <c r="P935" s="57">
        <v>10.9</v>
      </c>
      <c r="Q935" s="50">
        <v>1.4513888888888888</v>
      </c>
      <c r="R935" s="103">
        <v>91.4</v>
      </c>
      <c r="S935" s="104">
        <v>107.07168502334945</v>
      </c>
      <c r="T935" s="57">
        <v>154.4</v>
      </c>
      <c r="U935" s="105"/>
      <c r="V935" s="57">
        <v>80.5</v>
      </c>
      <c r="W935" s="57">
        <f t="shared" si="349"/>
        <v>26.571685023349445</v>
      </c>
      <c r="X935" s="86">
        <f t="shared" si="328"/>
        <v>34.475960000000001</v>
      </c>
      <c r="Y935" s="86" t="str">
        <f t="shared" si="329"/>
        <v/>
      </c>
      <c r="Z935" s="44">
        <f t="shared" si="330"/>
        <v>0</v>
      </c>
      <c r="AA935" s="44" t="str">
        <f t="shared" si="331"/>
        <v>o</v>
      </c>
      <c r="AB935" s="89">
        <f t="shared" si="348"/>
        <v>46.024039999999999</v>
      </c>
      <c r="AC935" s="89">
        <f t="shared" si="348"/>
        <v>-3.2002399999999991</v>
      </c>
      <c r="AD935" s="44">
        <f t="shared" si="332"/>
        <v>1</v>
      </c>
      <c r="AE935" s="44">
        <v>4</v>
      </c>
      <c r="AF935" s="87">
        <f t="shared" si="339"/>
        <v>0</v>
      </c>
      <c r="AG935" s="44">
        <f t="shared" si="340"/>
        <v>0</v>
      </c>
      <c r="AH935" s="90">
        <f t="shared" si="333"/>
        <v>117.97168502334945</v>
      </c>
      <c r="AI935" s="91">
        <f t="shared" si="341"/>
        <v>56.924039999999998</v>
      </c>
      <c r="AJ935" s="82">
        <f t="shared" si="334"/>
        <v>7.6997600000000013</v>
      </c>
      <c r="AK935" s="271">
        <f t="shared" si="342"/>
        <v>104</v>
      </c>
      <c r="AL935" s="271">
        <f>VLOOKUP(AK935,RevisedCalcs!$AE$65:$AJ$72,2,FALSE)</f>
        <v>75</v>
      </c>
      <c r="AM935" s="92" t="str">
        <f t="shared" si="335"/>
        <v>10 to 20</v>
      </c>
      <c r="AN935" s="93">
        <f t="shared" si="336"/>
        <v>0</v>
      </c>
      <c r="AO935" s="93" t="str">
        <f t="shared" si="343"/>
        <v>o</v>
      </c>
      <c r="AP935" s="94" t="str">
        <f t="shared" si="337"/>
        <v/>
      </c>
      <c r="AQ935" s="54">
        <v>0</v>
      </c>
      <c r="AR935" s="214">
        <f t="shared" si="338"/>
        <v>0</v>
      </c>
      <c r="AS935" s="214">
        <f t="shared" si="344"/>
        <v>0</v>
      </c>
      <c r="AT935" s="282">
        <f t="shared" si="345"/>
        <v>27.7</v>
      </c>
      <c r="AU935" s="268">
        <f>IF(F935&gt;0,RevisedCalcs!$AB$53*F935,"")</f>
        <v>9.7614477092502761E-2</v>
      </c>
      <c r="AV935" s="268" t="str">
        <f>IF(AU935&lt;&gt;"","",SUMIFS(RevisedCalcs!$AF$6:$BN$6,RevisedCalcs!$AF$4:$BN$4,"&lt;="&amp;AT935)/10^3*VLOOKUP(AK935,RevisedCalcs!$AE$65:$AJ$72,6,FALSE))</f>
        <v/>
      </c>
      <c r="AW935" s="270" t="str">
        <f ca="1">IF(AU935="","",IF(AR935=1,-AU935*OFFSET(RevisedCalcs!$AD$79,0,MATCH(E934*24*60,RevisedCalcs!$AE$80:$AI$80,1)),""))</f>
        <v/>
      </c>
      <c r="AX935" s="268">
        <f t="shared" ca="1" si="346"/>
        <v>9.7614477092502761E-2</v>
      </c>
    </row>
    <row r="936" spans="1:50" x14ac:dyDescent="0.3">
      <c r="A936" s="107" t="s">
        <v>1140</v>
      </c>
      <c r="B936" s="108">
        <v>37</v>
      </c>
      <c r="C936" s="109" t="s">
        <v>301</v>
      </c>
      <c r="D936" s="110">
        <v>40612.765972222223</v>
      </c>
      <c r="E936" s="111">
        <v>1.1666666666666667E-2</v>
      </c>
      <c r="F936" s="43">
        <v>3.8</v>
      </c>
      <c r="G936" s="41">
        <v>5</v>
      </c>
      <c r="H936" s="97">
        <v>0.26756944444787223</v>
      </c>
      <c r="I936" s="98" t="s">
        <v>1174</v>
      </c>
      <c r="J936" s="99">
        <v>385.3</v>
      </c>
      <c r="K936" s="112">
        <v>40612.765972222223</v>
      </c>
      <c r="L936" s="114">
        <v>42.8</v>
      </c>
      <c r="M936" s="101">
        <v>40612.745138888888</v>
      </c>
      <c r="N936" s="102">
        <v>15.1</v>
      </c>
      <c r="O936" s="46">
        <v>42.8</v>
      </c>
      <c r="P936" s="57">
        <v>15.1</v>
      </c>
      <c r="Q936" s="50">
        <v>6.4216666666666669</v>
      </c>
      <c r="R936" s="103">
        <v>42.8</v>
      </c>
      <c r="S936" s="104">
        <v>26.274580847624271</v>
      </c>
      <c r="T936" s="57">
        <v>181.4</v>
      </c>
      <c r="U936" s="105"/>
      <c r="V936" s="86">
        <v>27.699999999999996</v>
      </c>
      <c r="W936" s="86">
        <f t="shared" si="349"/>
        <v>1.4254191523757243</v>
      </c>
      <c r="X936" s="86">
        <f t="shared" si="328"/>
        <v>16.24756</v>
      </c>
      <c r="Y936" s="86" t="str">
        <f t="shared" si="329"/>
        <v/>
      </c>
      <c r="Z936" s="88">
        <f t="shared" si="330"/>
        <v>0</v>
      </c>
      <c r="AA936" s="88" t="str">
        <f t="shared" si="331"/>
        <v>o</v>
      </c>
      <c r="AB936" s="89">
        <f t="shared" si="348"/>
        <v>43.947559999999996</v>
      </c>
      <c r="AC936" s="89">
        <f t="shared" si="348"/>
        <v>-4.3325599999999991</v>
      </c>
      <c r="AD936" s="88">
        <f t="shared" si="332"/>
        <v>0</v>
      </c>
      <c r="AE936" s="88">
        <v>4</v>
      </c>
      <c r="AF936" s="87">
        <f t="shared" si="339"/>
        <v>0</v>
      </c>
      <c r="AG936" s="88">
        <f t="shared" si="340"/>
        <v>1</v>
      </c>
      <c r="AH936" s="90">
        <f t="shared" si="333"/>
        <v>41.374580847624273</v>
      </c>
      <c r="AI936" s="91">
        <f t="shared" si="341"/>
        <v>59.047559999999997</v>
      </c>
      <c r="AJ936" s="82">
        <f t="shared" si="334"/>
        <v>10.767440000000001</v>
      </c>
      <c r="AK936" s="271">
        <f t="shared" si="342"/>
        <v>107</v>
      </c>
      <c r="AL936" s="271">
        <f>VLOOKUP(AK936,RevisedCalcs!$AE$65:$AJ$72,2,FALSE)</f>
        <v>540</v>
      </c>
      <c r="AM936" s="92" t="str">
        <f t="shared" si="335"/>
        <v>10 to 20</v>
      </c>
      <c r="AN936" s="93">
        <f t="shared" si="336"/>
        <v>0</v>
      </c>
      <c r="AO936" s="93" t="str">
        <f t="shared" si="343"/>
        <v>o</v>
      </c>
      <c r="AP936" s="94" t="str">
        <f t="shared" si="337"/>
        <v/>
      </c>
      <c r="AQ936" s="54">
        <v>0</v>
      </c>
      <c r="AR936" s="214">
        <f t="shared" si="338"/>
        <v>0</v>
      </c>
      <c r="AS936" s="214">
        <f t="shared" si="344"/>
        <v>0</v>
      </c>
      <c r="AT936" s="282">
        <f t="shared" si="345"/>
        <v>16.8</v>
      </c>
      <c r="AU936" s="268">
        <f>IF(F936&gt;0,RevisedCalcs!$AB$53*F936,"")</f>
        <v>0.52990716135930072</v>
      </c>
      <c r="AV936" s="268" t="str">
        <f>IF(AU936&lt;&gt;"","",SUMIFS(RevisedCalcs!$AF$6:$BN$6,RevisedCalcs!$AF$4:$BN$4,"&lt;="&amp;AT936)/10^3*VLOOKUP(AK936,RevisedCalcs!$AE$65:$AJ$72,6,FALSE))</f>
        <v/>
      </c>
      <c r="AW936" s="270" t="str">
        <f ca="1">IF(AU936="","",IF(AR936=1,-AU936*OFFSET(RevisedCalcs!$AD$79,0,MATCH(E935*24*60,RevisedCalcs!$AE$80:$AI$80,1)),""))</f>
        <v/>
      </c>
      <c r="AX936" s="268">
        <f t="shared" ca="1" si="346"/>
        <v>0.52990716135930072</v>
      </c>
    </row>
    <row r="937" spans="1:50" x14ac:dyDescent="0.3">
      <c r="A937" s="107" t="s">
        <v>1140</v>
      </c>
      <c r="B937" s="108">
        <v>38</v>
      </c>
      <c r="C937" s="109" t="s">
        <v>303</v>
      </c>
      <c r="D937" s="110">
        <v>40612.817361111112</v>
      </c>
      <c r="E937" s="111">
        <v>8.4375000000000006E-3</v>
      </c>
      <c r="F937" s="43">
        <v>3.2</v>
      </c>
      <c r="G937" s="41">
        <v>5</v>
      </c>
      <c r="H937" s="97">
        <v>3.9722222223645076E-2</v>
      </c>
      <c r="I937" s="98" t="s">
        <v>1175</v>
      </c>
      <c r="J937" s="99">
        <v>57.2</v>
      </c>
      <c r="K937" s="112">
        <v>40612.817361111112</v>
      </c>
      <c r="L937" s="114">
        <v>129.19999999999999</v>
      </c>
      <c r="M937" s="101">
        <v>40612.828472222223</v>
      </c>
      <c r="N937" s="102">
        <v>1</v>
      </c>
      <c r="O937" s="46">
        <v>129.19999999999999</v>
      </c>
      <c r="P937" s="57">
        <v>1</v>
      </c>
      <c r="Q937" s="50">
        <v>0.95333333333333337</v>
      </c>
      <c r="R937" s="103">
        <v>129.19999999999999</v>
      </c>
      <c r="S937" s="104">
        <v>140.82926558546805</v>
      </c>
      <c r="T937" s="57">
        <v>183.2</v>
      </c>
      <c r="U937" s="105"/>
      <c r="V937" s="57">
        <v>128.19999999999999</v>
      </c>
      <c r="W937" s="57">
        <f t="shared" si="349"/>
        <v>12.629265585468062</v>
      </c>
      <c r="X937" s="86">
        <f t="shared" si="328"/>
        <v>77.281399999999991</v>
      </c>
      <c r="Y937" s="86" t="str">
        <f t="shared" si="329"/>
        <v/>
      </c>
      <c r="Z937" s="44">
        <f t="shared" si="330"/>
        <v>0</v>
      </c>
      <c r="AA937" s="44" t="str">
        <f t="shared" si="331"/>
        <v>o</v>
      </c>
      <c r="AB937" s="89">
        <f t="shared" si="348"/>
        <v>50.918599999999998</v>
      </c>
      <c r="AC937" s="89">
        <f t="shared" si="348"/>
        <v>-0.53119999999999989</v>
      </c>
      <c r="AD937" s="44">
        <f t="shared" si="332"/>
        <v>1</v>
      </c>
      <c r="AE937" s="44">
        <v>4</v>
      </c>
      <c r="AF937" s="87">
        <f t="shared" si="339"/>
        <v>0</v>
      </c>
      <c r="AG937" s="44">
        <f t="shared" si="340"/>
        <v>0</v>
      </c>
      <c r="AH937" s="90">
        <f t="shared" si="333"/>
        <v>141.82926558546805</v>
      </c>
      <c r="AI937" s="91">
        <f t="shared" si="341"/>
        <v>51.918599999999998</v>
      </c>
      <c r="AJ937" s="82">
        <f t="shared" si="334"/>
        <v>0.46880000000000011</v>
      </c>
      <c r="AK937" s="271">
        <f t="shared" si="342"/>
        <v>103</v>
      </c>
      <c r="AL937" s="271">
        <f>VLOOKUP(AK937,RevisedCalcs!$AE$65:$AJ$72,2,FALSE)</f>
        <v>45</v>
      </c>
      <c r="AM937" s="92" t="str">
        <f t="shared" si="335"/>
        <v>0 to 10</v>
      </c>
      <c r="AN937" s="93">
        <f t="shared" si="336"/>
        <v>0</v>
      </c>
      <c r="AO937" s="93" t="str">
        <f t="shared" si="343"/>
        <v>o</v>
      </c>
      <c r="AP937" s="94" t="str">
        <f t="shared" si="337"/>
        <v/>
      </c>
      <c r="AQ937" s="54">
        <v>0</v>
      </c>
      <c r="AR937" s="214">
        <f t="shared" si="338"/>
        <v>0</v>
      </c>
      <c r="AS937" s="214">
        <f t="shared" si="344"/>
        <v>0</v>
      </c>
      <c r="AT937" s="282">
        <f t="shared" si="345"/>
        <v>12.15</v>
      </c>
      <c r="AU937" s="268">
        <f>IF(F937&gt;0,RevisedCalcs!$AB$53*F937,"")</f>
        <v>0.446237609565727</v>
      </c>
      <c r="AV937" s="268" t="str">
        <f>IF(AU937&lt;&gt;"","",SUMIFS(RevisedCalcs!$AF$6:$BN$6,RevisedCalcs!$AF$4:$BN$4,"&lt;="&amp;AT937)/10^3*VLOOKUP(AK937,RevisedCalcs!$AE$65:$AJ$72,6,FALSE))</f>
        <v/>
      </c>
      <c r="AW937" s="270" t="str">
        <f ca="1">IF(AU937="","",IF(AR937=1,-AU937*OFFSET(RevisedCalcs!$AD$79,0,MATCH(E936*24*60,RevisedCalcs!$AE$80:$AI$80,1)),""))</f>
        <v/>
      </c>
      <c r="AX937" s="268">
        <f t="shared" ca="1" si="346"/>
        <v>0.446237609565727</v>
      </c>
    </row>
    <row r="938" spans="1:50" x14ac:dyDescent="0.3">
      <c r="A938" s="107" t="s">
        <v>1140</v>
      </c>
      <c r="B938" s="108">
        <v>39</v>
      </c>
      <c r="C938" s="109" t="s">
        <v>305</v>
      </c>
      <c r="D938" s="110">
        <v>40612.856249999997</v>
      </c>
      <c r="E938" s="111">
        <v>1.5428240740740741E-2</v>
      </c>
      <c r="F938" s="43">
        <v>4.5999999999999996</v>
      </c>
      <c r="G938" s="41">
        <v>5</v>
      </c>
      <c r="H938" s="97">
        <v>3.0451388884102926E-2</v>
      </c>
      <c r="I938" s="98" t="s">
        <v>1176</v>
      </c>
      <c r="J938" s="99">
        <v>43.85</v>
      </c>
      <c r="K938" s="112">
        <v>40612.856249999997</v>
      </c>
      <c r="L938" s="114">
        <v>132.80000000000001</v>
      </c>
      <c r="M938" s="101">
        <v>40612.870138888888</v>
      </c>
      <c r="N938" s="102">
        <v>-0.9</v>
      </c>
      <c r="O938" s="46">
        <v>132.80000000000001</v>
      </c>
      <c r="P938" s="57">
        <v>-0.9</v>
      </c>
      <c r="Q938" s="50">
        <v>0.73083333333333333</v>
      </c>
      <c r="R938" s="103">
        <v>132.80000000000001</v>
      </c>
      <c r="S938" s="104">
        <v>152.26845736852329</v>
      </c>
      <c r="T938" s="57">
        <v>185</v>
      </c>
      <c r="U938" s="105"/>
      <c r="V938" s="57">
        <v>133.70000000000002</v>
      </c>
      <c r="W938" s="57">
        <f t="shared" si="349"/>
        <v>18.568457368523269</v>
      </c>
      <c r="X938" s="86">
        <f t="shared" si="328"/>
        <v>81.842040000000026</v>
      </c>
      <c r="Y938" s="86" t="str">
        <f t="shared" si="329"/>
        <v/>
      </c>
      <c r="Z938" s="44">
        <f t="shared" si="330"/>
        <v>0</v>
      </c>
      <c r="AA938" s="44" t="str">
        <f t="shared" si="331"/>
        <v>o</v>
      </c>
      <c r="AB938" s="89">
        <f t="shared" si="348"/>
        <v>51.857959999999999</v>
      </c>
      <c r="AC938" s="89">
        <f t="shared" si="348"/>
        <v>-1.8959999999999977E-2</v>
      </c>
      <c r="AD938" s="44">
        <f t="shared" si="332"/>
        <v>1</v>
      </c>
      <c r="AE938" s="44">
        <v>4</v>
      </c>
      <c r="AF938" s="87">
        <f t="shared" si="339"/>
        <v>0</v>
      </c>
      <c r="AG938" s="44">
        <f t="shared" si="340"/>
        <v>0</v>
      </c>
      <c r="AH938" s="90">
        <f t="shared" si="333"/>
        <v>151.36845736852328</v>
      </c>
      <c r="AI938" s="91">
        <f t="shared" si="341"/>
        <v>50.95796</v>
      </c>
      <c r="AJ938" s="82">
        <f t="shared" si="334"/>
        <v>-0.91896</v>
      </c>
      <c r="AK938" s="271">
        <f t="shared" si="342"/>
        <v>103</v>
      </c>
      <c r="AL938" s="271">
        <f>VLOOKUP(AK938,RevisedCalcs!$AE$65:$AJ$72,2,FALSE)</f>
        <v>45</v>
      </c>
      <c r="AM938" s="92" t="str">
        <f t="shared" si="335"/>
        <v>-10 to 0</v>
      </c>
      <c r="AN938" s="93">
        <f t="shared" si="336"/>
        <v>0</v>
      </c>
      <c r="AO938" s="93" t="str">
        <f t="shared" si="343"/>
        <v>o</v>
      </c>
      <c r="AP938" s="94" t="str">
        <f t="shared" si="337"/>
        <v/>
      </c>
      <c r="AQ938" s="54">
        <v>0</v>
      </c>
      <c r="AR938" s="214">
        <f t="shared" si="338"/>
        <v>0</v>
      </c>
      <c r="AS938" s="214">
        <f t="shared" si="344"/>
        <v>0</v>
      </c>
      <c r="AT938" s="282">
        <f t="shared" si="345"/>
        <v>22.216666666666665</v>
      </c>
      <c r="AU938" s="268">
        <f>IF(F938&gt;0,RevisedCalcs!$AB$53*F938,"")</f>
        <v>0.64146656375073241</v>
      </c>
      <c r="AV938" s="268" t="str">
        <f>IF(AU938&lt;&gt;"","",SUMIFS(RevisedCalcs!$AF$6:$BN$6,RevisedCalcs!$AF$4:$BN$4,"&lt;="&amp;AT938)/10^3*VLOOKUP(AK938,RevisedCalcs!$AE$65:$AJ$72,6,FALSE))</f>
        <v/>
      </c>
      <c r="AW938" s="270" t="str">
        <f ca="1">IF(AU938="","",IF(AR938=1,-AU938*OFFSET(RevisedCalcs!$AD$79,0,MATCH(E937*24*60,RevisedCalcs!$AE$80:$AI$80,1)),""))</f>
        <v/>
      </c>
      <c r="AX938" s="268">
        <f t="shared" ca="1" si="346"/>
        <v>0.64146656375073241</v>
      </c>
    </row>
    <row r="939" spans="1:50" x14ac:dyDescent="0.3">
      <c r="A939" s="107" t="s">
        <v>1140</v>
      </c>
      <c r="B939" s="108">
        <v>40</v>
      </c>
      <c r="C939" s="109" t="s">
        <v>307</v>
      </c>
      <c r="D939" s="110">
        <v>40613.390277777777</v>
      </c>
      <c r="E939" s="111">
        <v>2.8437500000000001E-2</v>
      </c>
      <c r="F939" s="43">
        <v>6.9</v>
      </c>
      <c r="G939" s="41">
        <v>6</v>
      </c>
      <c r="H939" s="97">
        <v>0.51859953704115469</v>
      </c>
      <c r="I939" s="98" t="s">
        <v>1177</v>
      </c>
      <c r="J939" s="99">
        <v>746.7833333333333</v>
      </c>
      <c r="K939" s="112">
        <v>40613.390277777777</v>
      </c>
      <c r="L939" s="114">
        <v>64.400000000000006</v>
      </c>
      <c r="M939" s="101">
        <v>40613.370138888888</v>
      </c>
      <c r="N939" s="102">
        <v>-16.100000000000001</v>
      </c>
      <c r="O939" s="46">
        <v>64.400000000000006</v>
      </c>
      <c r="P939" s="57">
        <v>-16.100000000000001</v>
      </c>
      <c r="Q939" s="50">
        <v>12.446388888888889</v>
      </c>
      <c r="R939" s="103">
        <v>64.400000000000006</v>
      </c>
      <c r="S939" s="104">
        <v>7.9315841538465985</v>
      </c>
      <c r="T939" s="57">
        <v>168.8</v>
      </c>
      <c r="U939" s="105"/>
      <c r="V939" s="86">
        <v>80.5</v>
      </c>
      <c r="W939" s="86">
        <f t="shared" si="349"/>
        <v>72.5684158461534</v>
      </c>
      <c r="X939" s="86">
        <f t="shared" si="328"/>
        <v>21.127160000000003</v>
      </c>
      <c r="Y939" s="86" t="str">
        <f t="shared" si="329"/>
        <v>Y</v>
      </c>
      <c r="Z939" s="88">
        <f t="shared" si="330"/>
        <v>1</v>
      </c>
      <c r="AA939" s="88" t="str">
        <f t="shared" si="331"/>
        <v>+</v>
      </c>
      <c r="AB939" s="89">
        <f t="shared" si="348"/>
        <v>59.372839999999997</v>
      </c>
      <c r="AC939" s="89">
        <f t="shared" si="348"/>
        <v>4.0789600000000004</v>
      </c>
      <c r="AD939" s="88">
        <f t="shared" si="332"/>
        <v>1</v>
      </c>
      <c r="AE939" s="88">
        <v>4</v>
      </c>
      <c r="AF939" s="87">
        <f t="shared" si="339"/>
        <v>1</v>
      </c>
      <c r="AG939" s="88">
        <f t="shared" si="340"/>
        <v>1</v>
      </c>
      <c r="AH939" s="90">
        <f t="shared" si="333"/>
        <v>-8.1684158461534029</v>
      </c>
      <c r="AI939" s="91">
        <f t="shared" si="341"/>
        <v>43.272839999999995</v>
      </c>
      <c r="AJ939" s="82">
        <f t="shared" si="334"/>
        <v>-12.021040000000001</v>
      </c>
      <c r="AK939" s="271">
        <f t="shared" si="342"/>
        <v>108</v>
      </c>
      <c r="AL939" s="271">
        <f>VLOOKUP(AK939,RevisedCalcs!$AE$65:$AJ$72,2,FALSE)</f>
        <v>720</v>
      </c>
      <c r="AM939" s="92" t="str">
        <f t="shared" si="335"/>
        <v>-20 to -10</v>
      </c>
      <c r="AN939" s="93">
        <f t="shared" si="336"/>
        <v>1</v>
      </c>
      <c r="AO939" s="93" t="str">
        <f t="shared" si="343"/>
        <v>+</v>
      </c>
      <c r="AP939" s="94" t="str">
        <f t="shared" si="337"/>
        <v/>
      </c>
      <c r="AQ939" s="54">
        <v>0</v>
      </c>
      <c r="AR939" s="214">
        <f t="shared" si="338"/>
        <v>0</v>
      </c>
      <c r="AS939" s="214">
        <f t="shared" si="344"/>
        <v>0</v>
      </c>
      <c r="AT939" s="282">
        <f t="shared" si="345"/>
        <v>40.950000000000003</v>
      </c>
      <c r="AU939" s="268">
        <f>IF(F939&gt;0,RevisedCalcs!$AB$53*F939,"")</f>
        <v>0.96219984562609884</v>
      </c>
      <c r="AV939" s="268" t="str">
        <f>IF(AU939&lt;&gt;"","",SUMIFS(RevisedCalcs!$AF$6:$BN$6,RevisedCalcs!$AF$4:$BN$4,"&lt;="&amp;AT939)/10^3*VLOOKUP(AK939,RevisedCalcs!$AE$65:$AJ$72,6,FALSE))</f>
        <v/>
      </c>
      <c r="AW939" s="270" t="str">
        <f ca="1">IF(AU939="","",IF(AR939=1,-AU939*OFFSET(RevisedCalcs!$AD$79,0,MATCH(E938*24*60,RevisedCalcs!$AE$80:$AI$80,1)),""))</f>
        <v/>
      </c>
      <c r="AX939" s="268">
        <f t="shared" ca="1" si="346"/>
        <v>0.96219984562609884</v>
      </c>
    </row>
    <row r="940" spans="1:50" x14ac:dyDescent="0.3">
      <c r="A940" s="189" t="s">
        <v>1140</v>
      </c>
      <c r="B940" s="190">
        <v>41</v>
      </c>
      <c r="C940" s="191" t="s">
        <v>309</v>
      </c>
      <c r="D940" s="192">
        <v>40613.743750000001</v>
      </c>
      <c r="E940" s="193">
        <v>8.1018518518518516E-4</v>
      </c>
      <c r="F940" s="116">
        <v>0</v>
      </c>
      <c r="G940" s="194">
        <v>6</v>
      </c>
      <c r="H940" s="195">
        <v>0.32503472222742857</v>
      </c>
      <c r="I940" s="196" t="s">
        <v>1178</v>
      </c>
      <c r="J940" s="197">
        <v>468.05</v>
      </c>
      <c r="K940" s="198">
        <v>40613.743750000001</v>
      </c>
      <c r="L940" s="212">
        <v>48.2</v>
      </c>
      <c r="M940" s="101">
        <v>40613.745138888888</v>
      </c>
      <c r="N940" s="200">
        <v>12</v>
      </c>
      <c r="O940" s="199">
        <v>48.2</v>
      </c>
      <c r="P940" s="201">
        <v>12</v>
      </c>
      <c r="Q940" s="202">
        <v>7.8008333333333333</v>
      </c>
      <c r="R940" s="203">
        <v>48.2</v>
      </c>
      <c r="S940" s="204">
        <v>20.670439777310094</v>
      </c>
      <c r="T940" s="201">
        <v>71.599999999999994</v>
      </c>
      <c r="U940" s="105"/>
      <c r="V940" s="86">
        <v>36.200000000000003</v>
      </c>
      <c r="W940" s="86">
        <f t="shared" si="349"/>
        <v>15.529560222689909</v>
      </c>
      <c r="X940" s="86">
        <f t="shared" si="328"/>
        <v>9.2801999999999936</v>
      </c>
      <c r="Y940" s="86" t="str">
        <f t="shared" si="329"/>
        <v/>
      </c>
      <c r="Z940" s="88">
        <f t="shared" si="330"/>
        <v>1</v>
      </c>
      <c r="AA940" s="88" t="str">
        <f t="shared" si="331"/>
        <v>+</v>
      </c>
      <c r="AB940" s="89">
        <f t="shared" si="348"/>
        <v>45.480199999999996</v>
      </c>
      <c r="AC940" s="89">
        <f t="shared" si="348"/>
        <v>-3.4967999999999986</v>
      </c>
      <c r="AD940" s="88">
        <f t="shared" si="332"/>
        <v>1</v>
      </c>
      <c r="AE940" s="88">
        <v>4</v>
      </c>
      <c r="AF940" s="87">
        <f t="shared" si="339"/>
        <v>0</v>
      </c>
      <c r="AG940" s="88">
        <f t="shared" si="340"/>
        <v>1</v>
      </c>
      <c r="AH940" s="90">
        <f t="shared" si="333"/>
        <v>32.670439777310094</v>
      </c>
      <c r="AI940" s="91">
        <f t="shared" si="341"/>
        <v>57.480199999999996</v>
      </c>
      <c r="AJ940" s="82">
        <f t="shared" si="334"/>
        <v>8.5032000000000014</v>
      </c>
      <c r="AK940" s="271">
        <f t="shared" si="342"/>
        <v>107</v>
      </c>
      <c r="AL940" s="271">
        <f>VLOOKUP(AK940,RevisedCalcs!$AE$65:$AJ$72,2,FALSE)</f>
        <v>540</v>
      </c>
      <c r="AM940" s="92" t="str">
        <f t="shared" si="335"/>
        <v>10 to 20</v>
      </c>
      <c r="AN940" s="93">
        <f t="shared" si="336"/>
        <v>1</v>
      </c>
      <c r="AO940" s="93" t="str">
        <f t="shared" si="343"/>
        <v>+</v>
      </c>
      <c r="AP940" s="94" t="str">
        <f t="shared" si="337"/>
        <v/>
      </c>
      <c r="AQ940" s="224">
        <v>1</v>
      </c>
      <c r="AR940" s="214">
        <f t="shared" si="338"/>
        <v>0</v>
      </c>
      <c r="AS940" s="214">
        <f t="shared" si="344"/>
        <v>1</v>
      </c>
      <c r="AT940" s="282">
        <f t="shared" si="345"/>
        <v>1.1666666666666667</v>
      </c>
      <c r="AU940" s="268" t="str">
        <f>IF(F940&gt;0,RevisedCalcs!$AB$53*F940,"")</f>
        <v/>
      </c>
      <c r="AV940" s="268">
        <f>IF(AU940&lt;&gt;"","",SUMIFS(RevisedCalcs!$AF$6:$BN$6,RevisedCalcs!$AF$4:$BN$4,"&lt;="&amp;AT940)/10^3*VLOOKUP(AK940,RevisedCalcs!$AE$65:$AJ$72,6,FALSE))</f>
        <v>0.21584520346064556</v>
      </c>
      <c r="AW940" s="270" t="str">
        <f ca="1">IF(AU940="","",IF(AR940=1,-AU940*OFFSET(RevisedCalcs!$AD$79,0,MATCH(E939*24*60,RevisedCalcs!$AE$80:$AI$80,1)),""))</f>
        <v/>
      </c>
      <c r="AX940" s="268">
        <f t="shared" ca="1" si="346"/>
        <v>0.21584520346064556</v>
      </c>
    </row>
    <row r="941" spans="1:50" x14ac:dyDescent="0.3">
      <c r="A941" s="107" t="s">
        <v>1140</v>
      </c>
      <c r="B941" s="108">
        <v>42</v>
      </c>
      <c r="C941" s="109" t="s">
        <v>311</v>
      </c>
      <c r="D941" s="110">
        <v>40613.744444444441</v>
      </c>
      <c r="E941" s="111">
        <v>7.4884259259259262E-3</v>
      </c>
      <c r="F941" s="43">
        <v>3.8</v>
      </c>
      <c r="G941" s="41">
        <v>6</v>
      </c>
      <c r="H941" s="97">
        <v>0</v>
      </c>
      <c r="I941" s="98" t="s">
        <v>256</v>
      </c>
      <c r="J941" s="99">
        <v>0</v>
      </c>
      <c r="K941" s="112">
        <v>40613.744444444441</v>
      </c>
      <c r="L941" s="114">
        <v>75.2</v>
      </c>
      <c r="M941" s="101">
        <v>40613.745138888888</v>
      </c>
      <c r="N941" s="102">
        <v>12</v>
      </c>
      <c r="O941" s="46">
        <v>75.2</v>
      </c>
      <c r="P941" s="57">
        <v>12</v>
      </c>
      <c r="Q941" s="50">
        <v>0</v>
      </c>
      <c r="R941" s="103">
        <v>75.2</v>
      </c>
      <c r="S941" s="104">
        <v>59.599999999999994</v>
      </c>
      <c r="T941" s="57">
        <v>181.4</v>
      </c>
      <c r="U941" s="105"/>
      <c r="V941" s="57">
        <v>63.2</v>
      </c>
      <c r="W941" s="57">
        <f t="shared" si="349"/>
        <v>3.6000000000000085</v>
      </c>
      <c r="X941" s="86">
        <f t="shared" si="328"/>
        <v>17.719800000000006</v>
      </c>
      <c r="Y941" s="86" t="str">
        <f t="shared" si="329"/>
        <v/>
      </c>
      <c r="Z941" s="44">
        <f t="shared" si="330"/>
        <v>0</v>
      </c>
      <c r="AA941" s="44" t="str">
        <f t="shared" si="331"/>
        <v>o</v>
      </c>
      <c r="AB941" s="89">
        <f t="shared" si="348"/>
        <v>45.480199999999996</v>
      </c>
      <c r="AC941" s="89">
        <f t="shared" si="348"/>
        <v>-3.4967999999999986</v>
      </c>
      <c r="AD941" s="44">
        <f t="shared" si="332"/>
        <v>1</v>
      </c>
      <c r="AE941" s="44">
        <v>4</v>
      </c>
      <c r="AF941" s="87">
        <f t="shared" si="339"/>
        <v>0</v>
      </c>
      <c r="AG941" s="44">
        <f t="shared" si="340"/>
        <v>0</v>
      </c>
      <c r="AH941" s="90">
        <f t="shared" si="333"/>
        <v>71.599999999999994</v>
      </c>
      <c r="AI941" s="91">
        <f t="shared" si="341"/>
        <v>57.480199999999996</v>
      </c>
      <c r="AJ941" s="82">
        <f t="shared" si="334"/>
        <v>8.5032000000000014</v>
      </c>
      <c r="AK941" s="271">
        <f t="shared" si="342"/>
        <v>101</v>
      </c>
      <c r="AL941" s="271">
        <f>VLOOKUP(AK941,RevisedCalcs!$AE$65:$AJ$72,2,FALSE)</f>
        <v>3</v>
      </c>
      <c r="AM941" s="92" t="str">
        <f t="shared" si="335"/>
        <v>10 to 20</v>
      </c>
      <c r="AN941" s="93">
        <f t="shared" si="336"/>
        <v>0</v>
      </c>
      <c r="AO941" s="93" t="str">
        <f t="shared" si="343"/>
        <v>o</v>
      </c>
      <c r="AP941" s="94" t="str">
        <f t="shared" si="337"/>
        <v/>
      </c>
      <c r="AQ941" s="54">
        <v>0</v>
      </c>
      <c r="AR941" s="214">
        <f t="shared" si="338"/>
        <v>1</v>
      </c>
      <c r="AS941" s="214">
        <f t="shared" si="344"/>
        <v>0</v>
      </c>
      <c r="AT941" s="282">
        <f t="shared" si="345"/>
        <v>10.783333333333333</v>
      </c>
      <c r="AU941" s="268">
        <f>IF(F941&gt;0,RevisedCalcs!$AB$53*F941,"")</f>
        <v>0.52990716135930072</v>
      </c>
      <c r="AV941" s="268" t="str">
        <f>IF(AU941&lt;&gt;"","",SUMIFS(RevisedCalcs!$AF$6:$BN$6,RevisedCalcs!$AF$4:$BN$4,"&lt;="&amp;AT941)/10^3*VLOOKUP(AK941,RevisedCalcs!$AE$65:$AJ$72,6,FALSE))</f>
        <v/>
      </c>
      <c r="AW941" s="270">
        <f ca="1">IF(AU941="","",IF(AR941=1,-AU941*OFFSET(RevisedCalcs!$AD$79,0,MATCH(E940*24*60,RevisedCalcs!$AE$80:$AI$80,1)),""))</f>
        <v>-0.52990716135930072</v>
      </c>
      <c r="AX941" s="268">
        <f t="shared" ca="1" si="346"/>
        <v>0</v>
      </c>
    </row>
    <row r="942" spans="1:50" x14ac:dyDescent="0.3">
      <c r="A942" s="107" t="s">
        <v>1140</v>
      </c>
      <c r="B942" s="108">
        <v>43</v>
      </c>
      <c r="C942" s="109" t="s">
        <v>312</v>
      </c>
      <c r="D942" s="110">
        <v>40613.9</v>
      </c>
      <c r="E942" s="111">
        <v>3.4490740740740745E-3</v>
      </c>
      <c r="F942" s="43">
        <v>0.8</v>
      </c>
      <c r="G942" s="41">
        <v>6</v>
      </c>
      <c r="H942" s="97">
        <v>0.14806712963763857</v>
      </c>
      <c r="I942" s="98" t="s">
        <v>1179</v>
      </c>
      <c r="J942" s="99">
        <v>213.21666666666667</v>
      </c>
      <c r="K942" s="112">
        <v>40613.9</v>
      </c>
      <c r="L942" s="114">
        <v>86</v>
      </c>
      <c r="M942" s="101">
        <v>40613.911805555559</v>
      </c>
      <c r="N942" s="102">
        <v>-5.0999999999999996</v>
      </c>
      <c r="O942" s="46">
        <v>86</v>
      </c>
      <c r="P942" s="57">
        <v>-5.0999999999999996</v>
      </c>
      <c r="Q942" s="50">
        <v>3.5536111111111111</v>
      </c>
      <c r="R942" s="103">
        <v>86</v>
      </c>
      <c r="S942" s="104">
        <v>74.097422896515425</v>
      </c>
      <c r="T942" s="57">
        <v>149</v>
      </c>
      <c r="U942" s="105"/>
      <c r="V942" s="57">
        <v>91.1</v>
      </c>
      <c r="W942" s="57">
        <f t="shared" si="349"/>
        <v>17.002577103484569</v>
      </c>
      <c r="X942" s="86">
        <f t="shared" si="328"/>
        <v>37.165559999999999</v>
      </c>
      <c r="Y942" s="86" t="str">
        <f t="shared" si="329"/>
        <v/>
      </c>
      <c r="Z942" s="44">
        <f t="shared" si="330"/>
        <v>0</v>
      </c>
      <c r="AA942" s="44" t="str">
        <f t="shared" si="331"/>
        <v>o</v>
      </c>
      <c r="AB942" s="89">
        <f t="shared" si="348"/>
        <v>53.934439999999995</v>
      </c>
      <c r="AC942" s="89">
        <f t="shared" si="348"/>
        <v>1.1133599999999997</v>
      </c>
      <c r="AD942" s="44">
        <f t="shared" si="332"/>
        <v>1</v>
      </c>
      <c r="AE942" s="44">
        <v>4</v>
      </c>
      <c r="AF942" s="87">
        <f t="shared" si="339"/>
        <v>0</v>
      </c>
      <c r="AG942" s="44">
        <f t="shared" si="340"/>
        <v>0</v>
      </c>
      <c r="AH942" s="90">
        <f t="shared" si="333"/>
        <v>68.997422896515431</v>
      </c>
      <c r="AI942" s="91">
        <f t="shared" si="341"/>
        <v>48.834439999999994</v>
      </c>
      <c r="AJ942" s="82">
        <f t="shared" si="334"/>
        <v>-3.98664</v>
      </c>
      <c r="AK942" s="271">
        <f t="shared" si="342"/>
        <v>106</v>
      </c>
      <c r="AL942" s="271">
        <f>VLOOKUP(AK942,RevisedCalcs!$AE$65:$AJ$72,2,FALSE)</f>
        <v>240</v>
      </c>
      <c r="AM942" s="92" t="str">
        <f t="shared" si="335"/>
        <v>-10 to 0</v>
      </c>
      <c r="AN942" s="93">
        <f t="shared" si="336"/>
        <v>0</v>
      </c>
      <c r="AO942" s="93" t="str">
        <f t="shared" si="343"/>
        <v>o</v>
      </c>
      <c r="AP942" s="94" t="str">
        <f t="shared" si="337"/>
        <v/>
      </c>
      <c r="AQ942" s="54">
        <v>0</v>
      </c>
      <c r="AR942" s="214">
        <f t="shared" si="338"/>
        <v>0</v>
      </c>
      <c r="AS942" s="214">
        <f t="shared" si="344"/>
        <v>0</v>
      </c>
      <c r="AT942" s="282">
        <f t="shared" si="345"/>
        <v>4.9666666666666668</v>
      </c>
      <c r="AU942" s="268">
        <f>IF(F942&gt;0,RevisedCalcs!$AB$53*F942,"")</f>
        <v>0.11155940239143175</v>
      </c>
      <c r="AV942" s="268" t="str">
        <f>IF(AU942&lt;&gt;"","",SUMIFS(RevisedCalcs!$AF$6:$BN$6,RevisedCalcs!$AF$4:$BN$4,"&lt;="&amp;AT942)/10^3*VLOOKUP(AK942,RevisedCalcs!$AE$65:$AJ$72,6,FALSE))</f>
        <v/>
      </c>
      <c r="AW942" s="270" t="str">
        <f ca="1">IF(AU942="","",IF(AR942=1,-AU942*OFFSET(RevisedCalcs!$AD$79,0,MATCH(E941*24*60,RevisedCalcs!$AE$80:$AI$80,1)),""))</f>
        <v/>
      </c>
      <c r="AX942" s="268">
        <f t="shared" ca="1" si="346"/>
        <v>0.11155940239143175</v>
      </c>
    </row>
    <row r="943" spans="1:50" x14ac:dyDescent="0.3">
      <c r="A943" s="107" t="s">
        <v>1140</v>
      </c>
      <c r="B943" s="108">
        <v>44</v>
      </c>
      <c r="C943" s="109" t="s">
        <v>314</v>
      </c>
      <c r="D943" s="110">
        <v>40614.007638888892</v>
      </c>
      <c r="E943" s="111">
        <v>1.1458333333333334E-2</v>
      </c>
      <c r="F943" s="43">
        <v>0.8</v>
      </c>
      <c r="G943" s="41">
        <v>7</v>
      </c>
      <c r="H943" s="97">
        <v>0.10418981481780065</v>
      </c>
      <c r="I943" s="98" t="s">
        <v>1180</v>
      </c>
      <c r="J943" s="99">
        <v>150.03333333333333</v>
      </c>
      <c r="K943" s="112">
        <v>40614.007638888892</v>
      </c>
      <c r="L943" s="114">
        <v>59</v>
      </c>
      <c r="M943" s="101">
        <v>40613.995138888888</v>
      </c>
      <c r="N943" s="102">
        <v>-9.9</v>
      </c>
      <c r="O943" s="46">
        <v>59</v>
      </c>
      <c r="P943" s="57">
        <v>-9.9</v>
      </c>
      <c r="Q943" s="50">
        <v>2.5005555555555556</v>
      </c>
      <c r="R943" s="103">
        <v>59</v>
      </c>
      <c r="S943" s="104">
        <v>82.992958594512871</v>
      </c>
      <c r="T943" s="57">
        <v>167</v>
      </c>
      <c r="U943" s="105"/>
      <c r="V943" s="57">
        <v>68.900000000000006</v>
      </c>
      <c r="W943" s="57">
        <f t="shared" si="349"/>
        <v>14.092958594512865</v>
      </c>
      <c r="X943" s="86">
        <f t="shared" si="328"/>
        <v>12.592440000000011</v>
      </c>
      <c r="Y943" s="86" t="str">
        <f t="shared" si="329"/>
        <v>Y</v>
      </c>
      <c r="Z943" s="44">
        <f t="shared" si="330"/>
        <v>1</v>
      </c>
      <c r="AA943" s="44" t="str">
        <f t="shared" si="331"/>
        <v>+</v>
      </c>
      <c r="AB943" s="89">
        <f t="shared" si="348"/>
        <v>56.307559999999995</v>
      </c>
      <c r="AC943" s="89">
        <f t="shared" si="348"/>
        <v>2.4074400000000002</v>
      </c>
      <c r="AD943" s="44">
        <f t="shared" si="332"/>
        <v>1</v>
      </c>
      <c r="AE943" s="44">
        <v>4</v>
      </c>
      <c r="AF943" s="87">
        <f t="shared" si="339"/>
        <v>0</v>
      </c>
      <c r="AG943" s="44">
        <f t="shared" si="340"/>
        <v>0</v>
      </c>
      <c r="AH943" s="90">
        <f t="shared" si="333"/>
        <v>73.092958594512865</v>
      </c>
      <c r="AI943" s="91">
        <f t="shared" si="341"/>
        <v>46.407559999999997</v>
      </c>
      <c r="AJ943" s="82">
        <f t="shared" si="334"/>
        <v>-7.4925600000000001</v>
      </c>
      <c r="AK943" s="271">
        <f t="shared" si="342"/>
        <v>106</v>
      </c>
      <c r="AL943" s="271">
        <f>VLOOKUP(AK943,RevisedCalcs!$AE$65:$AJ$72,2,FALSE)</f>
        <v>240</v>
      </c>
      <c r="AM943" s="92" t="str">
        <f t="shared" si="335"/>
        <v>-10 to 0</v>
      </c>
      <c r="AN943" s="93">
        <f t="shared" si="336"/>
        <v>1</v>
      </c>
      <c r="AO943" s="93" t="str">
        <f t="shared" si="343"/>
        <v>+</v>
      </c>
      <c r="AP943" s="94" t="str">
        <f t="shared" si="337"/>
        <v/>
      </c>
      <c r="AQ943" s="54">
        <v>0</v>
      </c>
      <c r="AR943" s="214">
        <f t="shared" si="338"/>
        <v>0</v>
      </c>
      <c r="AS943" s="214">
        <f t="shared" si="344"/>
        <v>0</v>
      </c>
      <c r="AT943" s="282">
        <f t="shared" si="345"/>
        <v>16.5</v>
      </c>
      <c r="AU943" s="268">
        <f>IF(F943&gt;0,RevisedCalcs!$AB$53*F943,"")</f>
        <v>0.11155940239143175</v>
      </c>
      <c r="AV943" s="268" t="str">
        <f>IF(AU943&lt;&gt;"","",SUMIFS(RevisedCalcs!$AF$6:$BN$6,RevisedCalcs!$AF$4:$BN$4,"&lt;="&amp;AT943)/10^3*VLOOKUP(AK943,RevisedCalcs!$AE$65:$AJ$72,6,FALSE))</f>
        <v/>
      </c>
      <c r="AW943" s="270" t="str">
        <f ca="1">IF(AU943="","",IF(AR943=1,-AU943*OFFSET(RevisedCalcs!$AD$79,0,MATCH(E942*24*60,RevisedCalcs!$AE$80:$AI$80,1)),""))</f>
        <v/>
      </c>
      <c r="AX943" s="268">
        <f t="shared" ca="1" si="346"/>
        <v>0.11155940239143175</v>
      </c>
    </row>
    <row r="944" spans="1:50" x14ac:dyDescent="0.3">
      <c r="A944" s="107" t="s">
        <v>1140</v>
      </c>
      <c r="B944" s="108">
        <v>45</v>
      </c>
      <c r="C944" s="109" t="s">
        <v>539</v>
      </c>
      <c r="D944" s="110">
        <v>40614.615277777775</v>
      </c>
      <c r="E944" s="111">
        <v>7.1527777777777787E-3</v>
      </c>
      <c r="F944" s="43">
        <v>3.5</v>
      </c>
      <c r="G944" s="41">
        <v>7</v>
      </c>
      <c r="H944" s="97">
        <v>0.59618055554892635</v>
      </c>
      <c r="I944" s="98" t="s">
        <v>1181</v>
      </c>
      <c r="J944" s="99">
        <v>858.5</v>
      </c>
      <c r="K944" s="112">
        <v>40614.615277777775</v>
      </c>
      <c r="L944" s="114">
        <v>60.8</v>
      </c>
      <c r="M944" s="101">
        <v>40614.620138888888</v>
      </c>
      <c r="N944" s="102">
        <v>18</v>
      </c>
      <c r="O944" s="46">
        <v>60.8</v>
      </c>
      <c r="P944" s="57">
        <v>18</v>
      </c>
      <c r="Q944" s="50">
        <v>14.308333333333334</v>
      </c>
      <c r="R944" s="103">
        <v>60.8</v>
      </c>
      <c r="S944" s="104">
        <v>3.6231967730065406</v>
      </c>
      <c r="T944" s="57">
        <v>183.2</v>
      </c>
      <c r="U944" s="105"/>
      <c r="V944" s="86">
        <v>42.8</v>
      </c>
      <c r="W944" s="86">
        <f t="shared" si="349"/>
        <v>39.176803226993457</v>
      </c>
      <c r="X944" s="86">
        <f t="shared" si="328"/>
        <v>0.2862000000000009</v>
      </c>
      <c r="Y944" s="86" t="str">
        <f t="shared" si="329"/>
        <v/>
      </c>
      <c r="Z944" s="88">
        <f t="shared" si="330"/>
        <v>1</v>
      </c>
      <c r="AA944" s="88" t="str">
        <f t="shared" si="331"/>
        <v>+</v>
      </c>
      <c r="AB944" s="89">
        <f t="shared" si="348"/>
        <v>42.513799999999996</v>
      </c>
      <c r="AC944" s="89">
        <f t="shared" si="348"/>
        <v>-5.1143999999999981</v>
      </c>
      <c r="AD944" s="88">
        <f t="shared" si="332"/>
        <v>1</v>
      </c>
      <c r="AE944" s="88">
        <v>4</v>
      </c>
      <c r="AF944" s="87">
        <f t="shared" si="339"/>
        <v>1</v>
      </c>
      <c r="AG944" s="88">
        <f t="shared" si="340"/>
        <v>1</v>
      </c>
      <c r="AH944" s="90">
        <f t="shared" si="333"/>
        <v>21.623196773006541</v>
      </c>
      <c r="AI944" s="91">
        <f t="shared" si="341"/>
        <v>60.513799999999996</v>
      </c>
      <c r="AJ944" s="82">
        <f t="shared" si="334"/>
        <v>12.885600000000002</v>
      </c>
      <c r="AK944" s="271">
        <f t="shared" si="342"/>
        <v>108</v>
      </c>
      <c r="AL944" s="271">
        <f>VLOOKUP(AK944,RevisedCalcs!$AE$65:$AJ$72,2,FALSE)</f>
        <v>720</v>
      </c>
      <c r="AM944" s="92" t="str">
        <f t="shared" si="335"/>
        <v>10 to 20</v>
      </c>
      <c r="AN944" s="93">
        <f t="shared" si="336"/>
        <v>1</v>
      </c>
      <c r="AO944" s="93" t="str">
        <f t="shared" si="343"/>
        <v>+</v>
      </c>
      <c r="AP944" s="94" t="str">
        <f t="shared" si="337"/>
        <v/>
      </c>
      <c r="AQ944" s="54">
        <v>0</v>
      </c>
      <c r="AR944" s="214">
        <f t="shared" si="338"/>
        <v>0</v>
      </c>
      <c r="AS944" s="214">
        <f t="shared" si="344"/>
        <v>0</v>
      </c>
      <c r="AT944" s="282">
        <f t="shared" si="345"/>
        <v>10.3</v>
      </c>
      <c r="AU944" s="268">
        <f>IF(F944&gt;0,RevisedCalcs!$AB$53*F944,"")</f>
        <v>0.48807238546251386</v>
      </c>
      <c r="AV944" s="268" t="str">
        <f>IF(AU944&lt;&gt;"","",SUMIFS(RevisedCalcs!$AF$6:$BN$6,RevisedCalcs!$AF$4:$BN$4,"&lt;="&amp;AT944)/10^3*VLOOKUP(AK944,RevisedCalcs!$AE$65:$AJ$72,6,FALSE))</f>
        <v/>
      </c>
      <c r="AW944" s="270" t="str">
        <f ca="1">IF(AU944="","",IF(AR944=1,-AU944*OFFSET(RevisedCalcs!$AD$79,0,MATCH(E943*24*60,RevisedCalcs!$AE$80:$AI$80,1)),""))</f>
        <v/>
      </c>
      <c r="AX944" s="268">
        <f t="shared" ca="1" si="346"/>
        <v>0.48807238546251386</v>
      </c>
    </row>
    <row r="945" spans="1:50" x14ac:dyDescent="0.3">
      <c r="A945" s="107" t="s">
        <v>1140</v>
      </c>
      <c r="B945" s="108">
        <v>46</v>
      </c>
      <c r="C945" s="109" t="s">
        <v>541</v>
      </c>
      <c r="D945" s="110">
        <v>40614.624305555553</v>
      </c>
      <c r="E945" s="111">
        <v>4.7800925925925919E-3</v>
      </c>
      <c r="F945" s="43">
        <v>1.4</v>
      </c>
      <c r="G945" s="41">
        <v>7</v>
      </c>
      <c r="H945" s="97">
        <v>1.8750000017462298E-3</v>
      </c>
      <c r="I945" s="98" t="s">
        <v>1182</v>
      </c>
      <c r="J945" s="99">
        <v>2.7</v>
      </c>
      <c r="K945" s="112">
        <v>40614.624305555553</v>
      </c>
      <c r="L945" s="114">
        <v>177.8</v>
      </c>
      <c r="M945" s="101">
        <v>40614.620138888888</v>
      </c>
      <c r="N945" s="102">
        <v>18</v>
      </c>
      <c r="O945" s="46">
        <v>177.8</v>
      </c>
      <c r="P945" s="57">
        <v>18</v>
      </c>
      <c r="Q945" s="50">
        <v>4.5000000000000005E-2</v>
      </c>
      <c r="R945" s="103">
        <v>177.8</v>
      </c>
      <c r="S945" s="104">
        <v>163.28026003753294</v>
      </c>
      <c r="T945" s="57">
        <v>183.2</v>
      </c>
      <c r="U945" s="105"/>
      <c r="V945" s="57">
        <v>159.80000000000001</v>
      </c>
      <c r="W945" s="57">
        <f t="shared" si="349"/>
        <v>3.4802600375329291</v>
      </c>
      <c r="X945" s="86">
        <f t="shared" si="328"/>
        <v>117.28620000000001</v>
      </c>
      <c r="Y945" s="86" t="str">
        <f t="shared" si="329"/>
        <v/>
      </c>
      <c r="Z945" s="44">
        <f t="shared" si="330"/>
        <v>0</v>
      </c>
      <c r="AA945" s="44" t="str">
        <f t="shared" si="331"/>
        <v>o</v>
      </c>
      <c r="AB945" s="89">
        <f t="shared" si="348"/>
        <v>42.513799999999996</v>
      </c>
      <c r="AC945" s="89">
        <f t="shared" si="348"/>
        <v>-5.1143999999999981</v>
      </c>
      <c r="AD945" s="44">
        <f t="shared" si="332"/>
        <v>1</v>
      </c>
      <c r="AE945" s="44">
        <v>4</v>
      </c>
      <c r="AF945" s="87">
        <f t="shared" si="339"/>
        <v>0</v>
      </c>
      <c r="AG945" s="44">
        <f t="shared" si="340"/>
        <v>0</v>
      </c>
      <c r="AH945" s="90">
        <f t="shared" si="333"/>
        <v>181.28026003753294</v>
      </c>
      <c r="AI945" s="91">
        <f t="shared" si="341"/>
        <v>60.513799999999996</v>
      </c>
      <c r="AJ945" s="82">
        <f t="shared" si="334"/>
        <v>12.885600000000002</v>
      </c>
      <c r="AK945" s="271">
        <f t="shared" si="342"/>
        <v>101</v>
      </c>
      <c r="AL945" s="271">
        <f>VLOOKUP(AK945,RevisedCalcs!$AE$65:$AJ$72,2,FALSE)</f>
        <v>3</v>
      </c>
      <c r="AM945" s="92" t="str">
        <f t="shared" si="335"/>
        <v>10 to 20</v>
      </c>
      <c r="AN945" s="93">
        <f t="shared" si="336"/>
        <v>0</v>
      </c>
      <c r="AO945" s="93" t="str">
        <f t="shared" si="343"/>
        <v>o</v>
      </c>
      <c r="AP945" s="94" t="str">
        <f t="shared" si="337"/>
        <v/>
      </c>
      <c r="AQ945" s="54">
        <v>0</v>
      </c>
      <c r="AR945" s="214">
        <f t="shared" si="338"/>
        <v>0</v>
      </c>
      <c r="AS945" s="214">
        <f t="shared" si="344"/>
        <v>0</v>
      </c>
      <c r="AT945" s="282">
        <f t="shared" si="345"/>
        <v>6.883333333333332</v>
      </c>
      <c r="AU945" s="268">
        <f>IF(F945&gt;0,RevisedCalcs!$AB$53*F945,"")</f>
        <v>0.19522895418500552</v>
      </c>
      <c r="AV945" s="268" t="str">
        <f>IF(AU945&lt;&gt;"","",SUMIFS(RevisedCalcs!$AF$6:$BN$6,RevisedCalcs!$AF$4:$BN$4,"&lt;="&amp;AT945)/10^3*VLOOKUP(AK945,RevisedCalcs!$AE$65:$AJ$72,6,FALSE))</f>
        <v/>
      </c>
      <c r="AW945" s="270" t="str">
        <f ca="1">IF(AU945="","",IF(AR945=1,-AU945*OFFSET(RevisedCalcs!$AD$79,0,MATCH(E944*24*60,RevisedCalcs!$AE$80:$AI$80,1)),""))</f>
        <v/>
      </c>
      <c r="AX945" s="268">
        <f t="shared" ca="1" si="346"/>
        <v>0.19522895418500552</v>
      </c>
    </row>
    <row r="946" spans="1:50" x14ac:dyDescent="0.3">
      <c r="A946" s="107" t="s">
        <v>1140</v>
      </c>
      <c r="B946" s="108">
        <v>47</v>
      </c>
      <c r="C946" s="109" t="s">
        <v>93</v>
      </c>
      <c r="D946" s="110">
        <v>40614.655555555553</v>
      </c>
      <c r="E946" s="111">
        <v>9.3171296296296283E-3</v>
      </c>
      <c r="F946" s="43">
        <v>3.1</v>
      </c>
      <c r="G946" s="41">
        <v>7</v>
      </c>
      <c r="H946" s="97">
        <v>2.6469907410501037E-2</v>
      </c>
      <c r="I946" s="98" t="s">
        <v>1183</v>
      </c>
      <c r="J946" s="99">
        <v>38.116666666666667</v>
      </c>
      <c r="K946" s="112">
        <v>40614.655555555553</v>
      </c>
      <c r="L946" s="114">
        <v>140</v>
      </c>
      <c r="M946" s="101">
        <v>40614.661805555559</v>
      </c>
      <c r="N946" s="102">
        <v>18</v>
      </c>
      <c r="O946" s="46">
        <v>140</v>
      </c>
      <c r="P946" s="57">
        <v>18</v>
      </c>
      <c r="Q946" s="50">
        <v>0.63527777777777783</v>
      </c>
      <c r="R946" s="103">
        <v>140</v>
      </c>
      <c r="S946" s="104">
        <v>140.07016257348064</v>
      </c>
      <c r="T946" s="57">
        <v>183.2</v>
      </c>
      <c r="U946" s="105"/>
      <c r="V946" s="57">
        <v>122</v>
      </c>
      <c r="W946" s="57">
        <f t="shared" si="349"/>
        <v>18.070162573480644</v>
      </c>
      <c r="X946" s="86">
        <f t="shared" si="328"/>
        <v>79.486199999999997</v>
      </c>
      <c r="Y946" s="86" t="str">
        <f t="shared" si="329"/>
        <v/>
      </c>
      <c r="Z946" s="44">
        <f t="shared" si="330"/>
        <v>0</v>
      </c>
      <c r="AA946" s="44" t="str">
        <f t="shared" si="331"/>
        <v>o</v>
      </c>
      <c r="AB946" s="89">
        <f t="shared" si="348"/>
        <v>42.513799999999996</v>
      </c>
      <c r="AC946" s="89">
        <f t="shared" si="348"/>
        <v>-5.1143999999999981</v>
      </c>
      <c r="AD946" s="44">
        <f t="shared" si="332"/>
        <v>1</v>
      </c>
      <c r="AE946" s="44">
        <v>4</v>
      </c>
      <c r="AF946" s="87">
        <f t="shared" si="339"/>
        <v>0</v>
      </c>
      <c r="AG946" s="44">
        <f t="shared" si="340"/>
        <v>0</v>
      </c>
      <c r="AH946" s="90">
        <f t="shared" si="333"/>
        <v>158.07016257348064</v>
      </c>
      <c r="AI946" s="91">
        <f t="shared" si="341"/>
        <v>60.513799999999996</v>
      </c>
      <c r="AJ946" s="82">
        <f t="shared" si="334"/>
        <v>12.885600000000002</v>
      </c>
      <c r="AK946" s="271">
        <f t="shared" si="342"/>
        <v>103</v>
      </c>
      <c r="AL946" s="271">
        <f>VLOOKUP(AK946,RevisedCalcs!$AE$65:$AJ$72,2,FALSE)</f>
        <v>45</v>
      </c>
      <c r="AM946" s="92" t="str">
        <f t="shared" si="335"/>
        <v>10 to 20</v>
      </c>
      <c r="AN946" s="93">
        <f t="shared" si="336"/>
        <v>0</v>
      </c>
      <c r="AO946" s="93" t="str">
        <f t="shared" si="343"/>
        <v>o</v>
      </c>
      <c r="AP946" s="94" t="str">
        <f t="shared" si="337"/>
        <v/>
      </c>
      <c r="AQ946" s="54">
        <v>0</v>
      </c>
      <c r="AR946" s="214">
        <f t="shared" si="338"/>
        <v>0</v>
      </c>
      <c r="AS946" s="214">
        <f t="shared" si="344"/>
        <v>0</v>
      </c>
      <c r="AT946" s="282">
        <f t="shared" si="345"/>
        <v>13.416666666666666</v>
      </c>
      <c r="AU946" s="268">
        <f>IF(F946&gt;0,RevisedCalcs!$AB$53*F946,"")</f>
        <v>0.43229268426679801</v>
      </c>
      <c r="AV946" s="268" t="str">
        <f>IF(AU946&lt;&gt;"","",SUMIFS(RevisedCalcs!$AF$6:$BN$6,RevisedCalcs!$AF$4:$BN$4,"&lt;="&amp;AT946)/10^3*VLOOKUP(AK946,RevisedCalcs!$AE$65:$AJ$72,6,FALSE))</f>
        <v/>
      </c>
      <c r="AW946" s="270" t="str">
        <f ca="1">IF(AU946="","",IF(AR946=1,-AU946*OFFSET(RevisedCalcs!$AD$79,0,MATCH(E945*24*60,RevisedCalcs!$AE$80:$AI$80,1)),""))</f>
        <v/>
      </c>
      <c r="AX946" s="268">
        <f t="shared" ca="1" si="346"/>
        <v>0.43229268426679801</v>
      </c>
    </row>
    <row r="947" spans="1:50" x14ac:dyDescent="0.3">
      <c r="A947" s="107" t="s">
        <v>1140</v>
      </c>
      <c r="B947" s="108">
        <v>48</v>
      </c>
      <c r="C947" s="109" t="s">
        <v>95</v>
      </c>
      <c r="D947" s="110">
        <v>40614.681250000001</v>
      </c>
      <c r="E947" s="111">
        <v>2.2916666666666667E-3</v>
      </c>
      <c r="F947" s="43">
        <v>0.1</v>
      </c>
      <c r="G947" s="41">
        <v>7</v>
      </c>
      <c r="H947" s="97">
        <v>1.6377314816054422E-2</v>
      </c>
      <c r="I947" s="98" t="s">
        <v>1184</v>
      </c>
      <c r="J947" s="99">
        <v>23.583333333333332</v>
      </c>
      <c r="K947" s="112">
        <v>40614.681250000001</v>
      </c>
      <c r="L947" s="114">
        <v>152.6</v>
      </c>
      <c r="M947" s="101">
        <v>40614.661805555559</v>
      </c>
      <c r="N947" s="102">
        <v>18</v>
      </c>
      <c r="O947" s="46">
        <v>152.6</v>
      </c>
      <c r="P947" s="57">
        <v>18</v>
      </c>
      <c r="Q947" s="50">
        <v>0.39305555555555555</v>
      </c>
      <c r="R947" s="103">
        <v>152.6</v>
      </c>
      <c r="S947" s="104">
        <v>149.1661343640576</v>
      </c>
      <c r="T947" s="57">
        <v>170.6</v>
      </c>
      <c r="U947" s="105"/>
      <c r="V947" s="57">
        <v>134.6</v>
      </c>
      <c r="W947" s="57">
        <f t="shared" si="349"/>
        <v>14.566134364057604</v>
      </c>
      <c r="X947" s="86">
        <f t="shared" si="328"/>
        <v>92.086199999999991</v>
      </c>
      <c r="Y947" s="86" t="str">
        <f t="shared" si="329"/>
        <v/>
      </c>
      <c r="Z947" s="44">
        <f t="shared" si="330"/>
        <v>0</v>
      </c>
      <c r="AA947" s="44" t="str">
        <f t="shared" si="331"/>
        <v>o</v>
      </c>
      <c r="AB947" s="89">
        <f t="shared" ref="AB947:AC963" si="350">(AB$3+AB$4*$N947)-$N947</f>
        <v>42.513799999999996</v>
      </c>
      <c r="AC947" s="89">
        <f t="shared" si="350"/>
        <v>-5.1143999999999981</v>
      </c>
      <c r="AD947" s="44">
        <f t="shared" si="332"/>
        <v>1</v>
      </c>
      <c r="AE947" s="44">
        <v>4</v>
      </c>
      <c r="AF947" s="87">
        <f t="shared" si="339"/>
        <v>0</v>
      </c>
      <c r="AG947" s="44">
        <f t="shared" si="340"/>
        <v>0</v>
      </c>
      <c r="AH947" s="90">
        <f t="shared" si="333"/>
        <v>167.1661343640576</v>
      </c>
      <c r="AI947" s="91">
        <f t="shared" si="341"/>
        <v>60.513799999999996</v>
      </c>
      <c r="AJ947" s="82">
        <f t="shared" si="334"/>
        <v>12.885600000000002</v>
      </c>
      <c r="AK947" s="271">
        <f t="shared" si="342"/>
        <v>102</v>
      </c>
      <c r="AL947" s="271">
        <f>VLOOKUP(AK947,RevisedCalcs!$AE$65:$AJ$72,2,FALSE)</f>
        <v>18</v>
      </c>
      <c r="AM947" s="92" t="str">
        <f t="shared" si="335"/>
        <v>10 to 20</v>
      </c>
      <c r="AN947" s="93">
        <f t="shared" si="336"/>
        <v>0</v>
      </c>
      <c r="AO947" s="93" t="str">
        <f t="shared" si="343"/>
        <v>o</v>
      </c>
      <c r="AP947" s="94" t="str">
        <f t="shared" si="337"/>
        <v/>
      </c>
      <c r="AQ947" s="54">
        <v>0</v>
      </c>
      <c r="AR947" s="214">
        <f t="shared" si="338"/>
        <v>0</v>
      </c>
      <c r="AS947" s="214">
        <f t="shared" si="344"/>
        <v>0</v>
      </c>
      <c r="AT947" s="282">
        <f t="shared" si="345"/>
        <v>3.3</v>
      </c>
      <c r="AU947" s="268">
        <f>IF(F947&gt;0,RevisedCalcs!$AB$53*F947,"")</f>
        <v>1.3944925298928969E-2</v>
      </c>
      <c r="AV947" s="268" t="str">
        <f>IF(AU947&lt;&gt;"","",SUMIFS(RevisedCalcs!$AF$6:$BN$6,RevisedCalcs!$AF$4:$BN$4,"&lt;="&amp;AT947)/10^3*VLOOKUP(AK947,RevisedCalcs!$AE$65:$AJ$72,6,FALSE))</f>
        <v/>
      </c>
      <c r="AW947" s="270" t="str">
        <f ca="1">IF(AU947="","",IF(AR947=1,-AU947*OFFSET(RevisedCalcs!$AD$79,0,MATCH(E946*24*60,RevisedCalcs!$AE$80:$AI$80,1)),""))</f>
        <v/>
      </c>
      <c r="AX947" s="268">
        <f t="shared" ca="1" si="346"/>
        <v>1.3944925298928969E-2</v>
      </c>
    </row>
    <row r="948" spans="1:50" x14ac:dyDescent="0.3">
      <c r="A948" s="107" t="s">
        <v>1140</v>
      </c>
      <c r="B948" s="108">
        <v>49</v>
      </c>
      <c r="C948" s="109" t="s">
        <v>97</v>
      </c>
      <c r="D948" s="110">
        <v>40614.71875</v>
      </c>
      <c r="E948" s="111">
        <v>5.8217592592592592E-3</v>
      </c>
      <c r="F948" s="43">
        <v>1</v>
      </c>
      <c r="G948" s="41">
        <v>7</v>
      </c>
      <c r="H948" s="97">
        <v>3.5208333334594499E-2</v>
      </c>
      <c r="I948" s="98" t="s">
        <v>1185</v>
      </c>
      <c r="J948" s="99">
        <v>50.7</v>
      </c>
      <c r="K948" s="112">
        <v>40614.71875</v>
      </c>
      <c r="L948" s="114">
        <v>118.4</v>
      </c>
      <c r="M948" s="101">
        <v>40614.703472222223</v>
      </c>
      <c r="N948" s="102">
        <v>18</v>
      </c>
      <c r="O948" s="46">
        <v>118.4</v>
      </c>
      <c r="P948" s="57">
        <v>18</v>
      </c>
      <c r="Q948" s="50">
        <v>0.84500000000000008</v>
      </c>
      <c r="R948" s="103">
        <v>118.4</v>
      </c>
      <c r="S948" s="104">
        <v>122.52699448489079</v>
      </c>
      <c r="T948" s="57">
        <v>181.4</v>
      </c>
      <c r="U948" s="105"/>
      <c r="V948" s="57">
        <v>100.4</v>
      </c>
      <c r="W948" s="57">
        <f t="shared" si="349"/>
        <v>22.126994484890787</v>
      </c>
      <c r="X948" s="86">
        <f t="shared" si="328"/>
        <v>57.886200000000009</v>
      </c>
      <c r="Y948" s="86" t="str">
        <f t="shared" si="329"/>
        <v/>
      </c>
      <c r="Z948" s="44">
        <f t="shared" si="330"/>
        <v>0</v>
      </c>
      <c r="AA948" s="44" t="str">
        <f t="shared" si="331"/>
        <v>o</v>
      </c>
      <c r="AB948" s="89">
        <f t="shared" si="350"/>
        <v>42.513799999999996</v>
      </c>
      <c r="AC948" s="89">
        <f t="shared" si="350"/>
        <v>-5.1143999999999981</v>
      </c>
      <c r="AD948" s="44">
        <f t="shared" si="332"/>
        <v>1</v>
      </c>
      <c r="AE948" s="44">
        <v>4</v>
      </c>
      <c r="AF948" s="87">
        <f t="shared" si="339"/>
        <v>0</v>
      </c>
      <c r="AG948" s="44">
        <f t="shared" si="340"/>
        <v>0</v>
      </c>
      <c r="AH948" s="90">
        <f t="shared" si="333"/>
        <v>140.52699448489079</v>
      </c>
      <c r="AI948" s="91">
        <f t="shared" si="341"/>
        <v>60.513799999999996</v>
      </c>
      <c r="AJ948" s="82">
        <f t="shared" si="334"/>
        <v>12.885600000000002</v>
      </c>
      <c r="AK948" s="271">
        <f t="shared" si="342"/>
        <v>103</v>
      </c>
      <c r="AL948" s="271">
        <f>VLOOKUP(AK948,RevisedCalcs!$AE$65:$AJ$72,2,FALSE)</f>
        <v>45</v>
      </c>
      <c r="AM948" s="92" t="str">
        <f t="shared" si="335"/>
        <v>10 to 20</v>
      </c>
      <c r="AN948" s="93">
        <f t="shared" si="336"/>
        <v>0</v>
      </c>
      <c r="AO948" s="93" t="str">
        <f t="shared" si="343"/>
        <v>o</v>
      </c>
      <c r="AP948" s="94" t="str">
        <f t="shared" si="337"/>
        <v/>
      </c>
      <c r="AQ948" s="54">
        <v>0</v>
      </c>
      <c r="AR948" s="214">
        <f t="shared" si="338"/>
        <v>0</v>
      </c>
      <c r="AS948" s="214">
        <f t="shared" si="344"/>
        <v>0</v>
      </c>
      <c r="AT948" s="282">
        <f t="shared" si="345"/>
        <v>8.3833333333333329</v>
      </c>
      <c r="AU948" s="268">
        <f>IF(F948&gt;0,RevisedCalcs!$AB$53*F948,"")</f>
        <v>0.13944925298928967</v>
      </c>
      <c r="AV948" s="268" t="str">
        <f>IF(AU948&lt;&gt;"","",SUMIFS(RevisedCalcs!$AF$6:$BN$6,RevisedCalcs!$AF$4:$BN$4,"&lt;="&amp;AT948)/10^3*VLOOKUP(AK948,RevisedCalcs!$AE$65:$AJ$72,6,FALSE))</f>
        <v/>
      </c>
      <c r="AW948" s="270" t="str">
        <f ca="1">IF(AU948="","",IF(AR948=1,-AU948*OFFSET(RevisedCalcs!$AD$79,0,MATCH(E947*24*60,RevisedCalcs!$AE$80:$AI$80,1)),""))</f>
        <v/>
      </c>
      <c r="AX948" s="268">
        <f t="shared" ca="1" si="346"/>
        <v>0.13944925298928967</v>
      </c>
    </row>
    <row r="949" spans="1:50" x14ac:dyDescent="0.3">
      <c r="A949" s="107" t="s">
        <v>1140</v>
      </c>
      <c r="B949" s="108">
        <v>50</v>
      </c>
      <c r="C949" s="109" t="s">
        <v>99</v>
      </c>
      <c r="D949" s="110">
        <v>40614.740277777775</v>
      </c>
      <c r="E949" s="111">
        <v>8.1018518518518514E-3</v>
      </c>
      <c r="F949" s="43">
        <v>4.0999999999999996</v>
      </c>
      <c r="G949" s="41">
        <v>7</v>
      </c>
      <c r="H949" s="97">
        <v>1.5706018515629694E-2</v>
      </c>
      <c r="I949" s="98" t="s">
        <v>1186</v>
      </c>
      <c r="J949" s="99">
        <v>22.616666666666667</v>
      </c>
      <c r="K949" s="112">
        <v>40614.740277777775</v>
      </c>
      <c r="L949" s="114">
        <v>147.19999999999999</v>
      </c>
      <c r="M949" s="101">
        <v>40614.745138888888</v>
      </c>
      <c r="N949" s="102">
        <v>17.100000000000001</v>
      </c>
      <c r="O949" s="46">
        <v>147.19999999999999</v>
      </c>
      <c r="P949" s="57">
        <v>17.100000000000001</v>
      </c>
      <c r="Q949" s="50">
        <v>0.37694444444444447</v>
      </c>
      <c r="R949" s="103">
        <v>147.19999999999999</v>
      </c>
      <c r="S949" s="104">
        <v>148.97562554223373</v>
      </c>
      <c r="T949" s="57">
        <v>185</v>
      </c>
      <c r="U949" s="105"/>
      <c r="V949" s="57">
        <v>130.1</v>
      </c>
      <c r="W949" s="57">
        <f t="shared" si="349"/>
        <v>18.875625542233735</v>
      </c>
      <c r="X949" s="86">
        <f t="shared" si="328"/>
        <v>87.141239999999996</v>
      </c>
      <c r="Y949" s="86" t="str">
        <f t="shared" si="329"/>
        <v/>
      </c>
      <c r="Z949" s="44">
        <f t="shared" si="330"/>
        <v>0</v>
      </c>
      <c r="AA949" s="44" t="str">
        <f t="shared" si="331"/>
        <v>o</v>
      </c>
      <c r="AB949" s="89">
        <f t="shared" si="350"/>
        <v>42.958759999999998</v>
      </c>
      <c r="AC949" s="89">
        <f t="shared" si="350"/>
        <v>-4.8717599999999983</v>
      </c>
      <c r="AD949" s="44">
        <f t="shared" si="332"/>
        <v>1</v>
      </c>
      <c r="AE949" s="44">
        <v>4</v>
      </c>
      <c r="AF949" s="87">
        <f t="shared" si="339"/>
        <v>0</v>
      </c>
      <c r="AG949" s="44">
        <f t="shared" si="340"/>
        <v>0</v>
      </c>
      <c r="AH949" s="90">
        <f t="shared" si="333"/>
        <v>166.07562554223372</v>
      </c>
      <c r="AI949" s="91">
        <f t="shared" si="341"/>
        <v>60.058759999999999</v>
      </c>
      <c r="AJ949" s="82">
        <f t="shared" si="334"/>
        <v>12.228240000000003</v>
      </c>
      <c r="AK949" s="271">
        <f t="shared" si="342"/>
        <v>102</v>
      </c>
      <c r="AL949" s="271">
        <f>VLOOKUP(AK949,RevisedCalcs!$AE$65:$AJ$72,2,FALSE)</f>
        <v>18</v>
      </c>
      <c r="AM949" s="92" t="str">
        <f t="shared" si="335"/>
        <v>10 to 20</v>
      </c>
      <c r="AN949" s="93">
        <f t="shared" si="336"/>
        <v>0</v>
      </c>
      <c r="AO949" s="93" t="str">
        <f t="shared" si="343"/>
        <v>o</v>
      </c>
      <c r="AP949" s="94" t="str">
        <f t="shared" si="337"/>
        <v/>
      </c>
      <c r="AQ949" s="54">
        <v>0</v>
      </c>
      <c r="AR949" s="214">
        <f t="shared" si="338"/>
        <v>0</v>
      </c>
      <c r="AS949" s="214">
        <f t="shared" si="344"/>
        <v>0</v>
      </c>
      <c r="AT949" s="282">
        <f t="shared" si="345"/>
        <v>11.666666666666664</v>
      </c>
      <c r="AU949" s="268">
        <f>IF(F949&gt;0,RevisedCalcs!$AB$53*F949,"")</f>
        <v>0.57174193725608757</v>
      </c>
      <c r="AV949" s="268" t="str">
        <f>IF(AU949&lt;&gt;"","",SUMIFS(RevisedCalcs!$AF$6:$BN$6,RevisedCalcs!$AF$4:$BN$4,"&lt;="&amp;AT949)/10^3*VLOOKUP(AK949,RevisedCalcs!$AE$65:$AJ$72,6,FALSE))</f>
        <v/>
      </c>
      <c r="AW949" s="270" t="str">
        <f ca="1">IF(AU949="","",IF(AR949=1,-AU949*OFFSET(RevisedCalcs!$AD$79,0,MATCH(E948*24*60,RevisedCalcs!$AE$80:$AI$80,1)),""))</f>
        <v/>
      </c>
      <c r="AX949" s="268">
        <f t="shared" ca="1" si="346"/>
        <v>0.57174193725608757</v>
      </c>
    </row>
    <row r="950" spans="1:50" x14ac:dyDescent="0.3">
      <c r="A950" s="107" t="s">
        <v>1140</v>
      </c>
      <c r="B950" s="108">
        <v>51</v>
      </c>
      <c r="C950" s="109" t="s">
        <v>101</v>
      </c>
      <c r="D950" s="110">
        <v>40615.57708333333</v>
      </c>
      <c r="E950" s="111">
        <v>1.2824074074074073E-2</v>
      </c>
      <c r="F950" s="43">
        <v>9.3000000000000007</v>
      </c>
      <c r="G950" s="41">
        <v>1</v>
      </c>
      <c r="H950" s="97">
        <v>0.82870370370073942</v>
      </c>
      <c r="I950" s="98" t="s">
        <v>1187</v>
      </c>
      <c r="J950" s="99">
        <v>1193.3333333333333</v>
      </c>
      <c r="K950" s="112">
        <v>40615.57708333333</v>
      </c>
      <c r="L950" s="114">
        <v>60.8</v>
      </c>
      <c r="M950" s="101">
        <v>40615.578472222223</v>
      </c>
      <c r="N950" s="102">
        <v>10.9</v>
      </c>
      <c r="O950" s="46">
        <v>60.8</v>
      </c>
      <c r="P950" s="57">
        <v>10.9</v>
      </c>
      <c r="Q950" s="50">
        <v>19.888888888888889</v>
      </c>
      <c r="R950" s="103">
        <v>60.8</v>
      </c>
      <c r="S950" s="104">
        <v>0.99351209581246103</v>
      </c>
      <c r="T950" s="57">
        <v>185</v>
      </c>
      <c r="U950" s="105"/>
      <c r="V950" s="86">
        <v>49.9</v>
      </c>
      <c r="W950" s="86">
        <f t="shared" si="349"/>
        <v>48.906487904187536</v>
      </c>
      <c r="X950" s="86">
        <f t="shared" si="328"/>
        <v>3.8759599999999992</v>
      </c>
      <c r="Y950" s="86" t="str">
        <f t="shared" si="329"/>
        <v>Y</v>
      </c>
      <c r="Z950" s="88">
        <f t="shared" si="330"/>
        <v>1</v>
      </c>
      <c r="AA950" s="88" t="str">
        <f t="shared" si="331"/>
        <v>+</v>
      </c>
      <c r="AB950" s="89">
        <f t="shared" si="350"/>
        <v>46.024039999999999</v>
      </c>
      <c r="AC950" s="89">
        <f t="shared" si="350"/>
        <v>-3.2002399999999991</v>
      </c>
      <c r="AD950" s="88">
        <f t="shared" si="332"/>
        <v>1</v>
      </c>
      <c r="AE950" s="88">
        <v>4</v>
      </c>
      <c r="AF950" s="87">
        <f t="shared" si="339"/>
        <v>1</v>
      </c>
      <c r="AG950" s="88">
        <f t="shared" si="340"/>
        <v>1</v>
      </c>
      <c r="AH950" s="90">
        <f t="shared" si="333"/>
        <v>11.893512095812461</v>
      </c>
      <c r="AI950" s="91">
        <f t="shared" si="341"/>
        <v>56.924039999999998</v>
      </c>
      <c r="AJ950" s="82">
        <f t="shared" si="334"/>
        <v>7.6997600000000013</v>
      </c>
      <c r="AK950" s="271">
        <f t="shared" si="342"/>
        <v>108</v>
      </c>
      <c r="AL950" s="271">
        <f>VLOOKUP(AK950,RevisedCalcs!$AE$65:$AJ$72,2,FALSE)</f>
        <v>720</v>
      </c>
      <c r="AM950" s="92" t="str">
        <f t="shared" si="335"/>
        <v>10 to 20</v>
      </c>
      <c r="AN950" s="93">
        <f t="shared" si="336"/>
        <v>1</v>
      </c>
      <c r="AO950" s="93" t="str">
        <f t="shared" si="343"/>
        <v>+</v>
      </c>
      <c r="AP950" s="94" t="str">
        <f t="shared" si="337"/>
        <v/>
      </c>
      <c r="AQ950" s="54">
        <v>0</v>
      </c>
      <c r="AR950" s="214">
        <f t="shared" si="338"/>
        <v>0</v>
      </c>
      <c r="AS950" s="214">
        <f t="shared" si="344"/>
        <v>0</v>
      </c>
      <c r="AT950" s="282">
        <f t="shared" si="345"/>
        <v>18.466666666666665</v>
      </c>
      <c r="AU950" s="268">
        <f>IF(F950&gt;0,RevisedCalcs!$AB$53*F950,"")</f>
        <v>1.296878052800394</v>
      </c>
      <c r="AV950" s="268" t="str">
        <f>IF(AU950&lt;&gt;"","",SUMIFS(RevisedCalcs!$AF$6:$BN$6,RevisedCalcs!$AF$4:$BN$4,"&lt;="&amp;AT950)/10^3*VLOOKUP(AK950,RevisedCalcs!$AE$65:$AJ$72,6,FALSE))</f>
        <v/>
      </c>
      <c r="AW950" s="270" t="str">
        <f ca="1">IF(AU950="","",IF(AR950=1,-AU950*OFFSET(RevisedCalcs!$AD$79,0,MATCH(E949*24*60,RevisedCalcs!$AE$80:$AI$80,1)),""))</f>
        <v/>
      </c>
      <c r="AX950" s="268">
        <f t="shared" ca="1" si="346"/>
        <v>1.296878052800394</v>
      </c>
    </row>
    <row r="951" spans="1:50" x14ac:dyDescent="0.3">
      <c r="A951" s="107" t="s">
        <v>1140</v>
      </c>
      <c r="B951" s="108">
        <v>52</v>
      </c>
      <c r="C951" s="109" t="s">
        <v>103</v>
      </c>
      <c r="D951" s="110">
        <v>40615.618750000001</v>
      </c>
      <c r="E951" s="111">
        <v>1.1631944444444445E-2</v>
      </c>
      <c r="F951" s="43">
        <v>9.1999999999999993</v>
      </c>
      <c r="G951" s="41">
        <v>1</v>
      </c>
      <c r="H951" s="97">
        <v>2.8842592597356997E-2</v>
      </c>
      <c r="I951" s="98" t="s">
        <v>1188</v>
      </c>
      <c r="J951" s="99">
        <v>41.533333333333331</v>
      </c>
      <c r="K951" s="112">
        <v>40615.618750000001</v>
      </c>
      <c r="L951" s="114">
        <v>138.19999999999999</v>
      </c>
      <c r="M951" s="101">
        <v>40615.620138888888</v>
      </c>
      <c r="N951" s="102">
        <v>14</v>
      </c>
      <c r="O951" s="46">
        <v>138.19999999999999</v>
      </c>
      <c r="P951" s="57">
        <v>14</v>
      </c>
      <c r="Q951" s="50">
        <v>0.69222222222222218</v>
      </c>
      <c r="R951" s="103">
        <v>138.19999999999999</v>
      </c>
      <c r="S951" s="104">
        <v>142.85910063535985</v>
      </c>
      <c r="T951" s="57">
        <v>185</v>
      </c>
      <c r="U951" s="105"/>
      <c r="V951" s="57">
        <v>124.19999999999999</v>
      </c>
      <c r="W951" s="57">
        <f t="shared" si="349"/>
        <v>18.659100635359863</v>
      </c>
      <c r="X951" s="86">
        <f t="shared" si="328"/>
        <v>79.70859999999999</v>
      </c>
      <c r="Y951" s="86" t="str">
        <f t="shared" si="329"/>
        <v/>
      </c>
      <c r="Z951" s="44">
        <f t="shared" si="330"/>
        <v>0</v>
      </c>
      <c r="AA951" s="44" t="str">
        <f t="shared" si="331"/>
        <v>o</v>
      </c>
      <c r="AB951" s="89">
        <f t="shared" si="350"/>
        <v>44.491399999999999</v>
      </c>
      <c r="AC951" s="89">
        <f t="shared" si="350"/>
        <v>-4.0359999999999996</v>
      </c>
      <c r="AD951" s="44">
        <f t="shared" si="332"/>
        <v>1</v>
      </c>
      <c r="AE951" s="44">
        <v>4</v>
      </c>
      <c r="AF951" s="87">
        <f t="shared" si="339"/>
        <v>0</v>
      </c>
      <c r="AG951" s="44">
        <f t="shared" si="340"/>
        <v>0</v>
      </c>
      <c r="AH951" s="90">
        <f t="shared" si="333"/>
        <v>156.85910063535985</v>
      </c>
      <c r="AI951" s="91">
        <f t="shared" si="341"/>
        <v>58.491399999999999</v>
      </c>
      <c r="AJ951" s="82">
        <f t="shared" si="334"/>
        <v>9.9640000000000004</v>
      </c>
      <c r="AK951" s="271">
        <f t="shared" si="342"/>
        <v>103</v>
      </c>
      <c r="AL951" s="271">
        <f>VLOOKUP(AK951,RevisedCalcs!$AE$65:$AJ$72,2,FALSE)</f>
        <v>45</v>
      </c>
      <c r="AM951" s="92" t="str">
        <f t="shared" si="335"/>
        <v>10 to 20</v>
      </c>
      <c r="AN951" s="93">
        <f t="shared" si="336"/>
        <v>0</v>
      </c>
      <c r="AO951" s="93" t="str">
        <f t="shared" si="343"/>
        <v>o</v>
      </c>
      <c r="AP951" s="94" t="str">
        <f t="shared" si="337"/>
        <v/>
      </c>
      <c r="AQ951" s="54">
        <v>0</v>
      </c>
      <c r="AR951" s="214">
        <f t="shared" si="338"/>
        <v>0</v>
      </c>
      <c r="AS951" s="214">
        <f t="shared" si="344"/>
        <v>0</v>
      </c>
      <c r="AT951" s="282">
        <f t="shared" si="345"/>
        <v>16.75</v>
      </c>
      <c r="AU951" s="268">
        <f>IF(F951&gt;0,RevisedCalcs!$AB$53*F951,"")</f>
        <v>1.2829331275014648</v>
      </c>
      <c r="AV951" s="268" t="str">
        <f>IF(AU951&lt;&gt;"","",SUMIFS(RevisedCalcs!$AF$6:$BN$6,RevisedCalcs!$AF$4:$BN$4,"&lt;="&amp;AT951)/10^3*VLOOKUP(AK951,RevisedCalcs!$AE$65:$AJ$72,6,FALSE))</f>
        <v/>
      </c>
      <c r="AW951" s="270" t="str">
        <f ca="1">IF(AU951="","",IF(AR951=1,-AU951*OFFSET(RevisedCalcs!$AD$79,0,MATCH(E950*24*60,RevisedCalcs!$AE$80:$AI$80,1)),""))</f>
        <v/>
      </c>
      <c r="AX951" s="268">
        <f t="shared" ca="1" si="346"/>
        <v>1.2829331275014648</v>
      </c>
    </row>
    <row r="952" spans="1:50" x14ac:dyDescent="0.3">
      <c r="A952" s="107" t="s">
        <v>1140</v>
      </c>
      <c r="B952" s="108">
        <v>53</v>
      </c>
      <c r="C952" s="109" t="s">
        <v>105</v>
      </c>
      <c r="D952" s="110">
        <v>40615.851388888892</v>
      </c>
      <c r="E952" s="111">
        <v>1.1493055555555555E-2</v>
      </c>
      <c r="F952" s="43">
        <v>9.3000000000000007</v>
      </c>
      <c r="G952" s="41">
        <v>1</v>
      </c>
      <c r="H952" s="97">
        <v>0.22100694444816327</v>
      </c>
      <c r="I952" s="98" t="s">
        <v>1189</v>
      </c>
      <c r="J952" s="99">
        <v>318.25</v>
      </c>
      <c r="K952" s="112">
        <v>40615.851388888892</v>
      </c>
      <c r="L952" s="114">
        <v>84.2</v>
      </c>
      <c r="M952" s="101">
        <v>40615.870138888888</v>
      </c>
      <c r="N952" s="102">
        <v>7</v>
      </c>
      <c r="O952" s="46">
        <v>84.2</v>
      </c>
      <c r="P952" s="57">
        <v>7</v>
      </c>
      <c r="Q952" s="50">
        <v>5.3041666666666663</v>
      </c>
      <c r="R952" s="103">
        <v>84.2</v>
      </c>
      <c r="S952" s="104">
        <v>44.881525829741662</v>
      </c>
      <c r="T952" s="57">
        <v>190.4</v>
      </c>
      <c r="U952" s="105"/>
      <c r="V952" s="57">
        <v>77.2</v>
      </c>
      <c r="W952" s="57">
        <f t="shared" si="349"/>
        <v>32.318474170258341</v>
      </c>
      <c r="X952" s="86">
        <f t="shared" si="328"/>
        <v>29.247800000000005</v>
      </c>
      <c r="Y952" s="86" t="str">
        <f t="shared" si="329"/>
        <v/>
      </c>
      <c r="Z952" s="44">
        <f t="shared" si="330"/>
        <v>1</v>
      </c>
      <c r="AA952" s="44" t="str">
        <f t="shared" si="331"/>
        <v>+</v>
      </c>
      <c r="AB952" s="89">
        <f t="shared" si="350"/>
        <v>47.952199999999998</v>
      </c>
      <c r="AC952" s="89">
        <f t="shared" si="350"/>
        <v>-2.1487999999999996</v>
      </c>
      <c r="AD952" s="44">
        <f t="shared" si="332"/>
        <v>1</v>
      </c>
      <c r="AE952" s="44">
        <v>4</v>
      </c>
      <c r="AF952" s="87">
        <f t="shared" si="339"/>
        <v>1</v>
      </c>
      <c r="AG952" s="44">
        <f t="shared" si="340"/>
        <v>0</v>
      </c>
      <c r="AH952" s="90">
        <f t="shared" si="333"/>
        <v>51.881525829741662</v>
      </c>
      <c r="AI952" s="91">
        <f t="shared" si="341"/>
        <v>54.952199999999998</v>
      </c>
      <c r="AJ952" s="82">
        <f t="shared" si="334"/>
        <v>4.8512000000000004</v>
      </c>
      <c r="AK952" s="271">
        <f t="shared" si="342"/>
        <v>106</v>
      </c>
      <c r="AL952" s="271">
        <f>VLOOKUP(AK952,RevisedCalcs!$AE$65:$AJ$72,2,FALSE)</f>
        <v>240</v>
      </c>
      <c r="AM952" s="92" t="str">
        <f t="shared" si="335"/>
        <v>0 to 10</v>
      </c>
      <c r="AN952" s="93">
        <f t="shared" si="336"/>
        <v>1</v>
      </c>
      <c r="AO952" s="93" t="str">
        <f t="shared" si="343"/>
        <v>+</v>
      </c>
      <c r="AP952" s="94" t="str">
        <f t="shared" si="337"/>
        <v/>
      </c>
      <c r="AQ952" s="54">
        <v>0</v>
      </c>
      <c r="AR952" s="214">
        <f t="shared" si="338"/>
        <v>0</v>
      </c>
      <c r="AS952" s="214">
        <f t="shared" si="344"/>
        <v>0</v>
      </c>
      <c r="AT952" s="282">
        <f t="shared" si="345"/>
        <v>16.55</v>
      </c>
      <c r="AU952" s="268">
        <f>IF(F952&gt;0,RevisedCalcs!$AB$53*F952,"")</f>
        <v>1.296878052800394</v>
      </c>
      <c r="AV952" s="268" t="str">
        <f>IF(AU952&lt;&gt;"","",SUMIFS(RevisedCalcs!$AF$6:$BN$6,RevisedCalcs!$AF$4:$BN$4,"&lt;="&amp;AT952)/10^3*VLOOKUP(AK952,RevisedCalcs!$AE$65:$AJ$72,6,FALSE))</f>
        <v/>
      </c>
      <c r="AW952" s="270" t="str">
        <f ca="1">IF(AU952="","",IF(AR952=1,-AU952*OFFSET(RevisedCalcs!$AD$79,0,MATCH(E951*24*60,RevisedCalcs!$AE$80:$AI$80,1)),""))</f>
        <v/>
      </c>
      <c r="AX952" s="268">
        <f t="shared" ca="1" si="346"/>
        <v>1.296878052800394</v>
      </c>
    </row>
    <row r="953" spans="1:50" x14ac:dyDescent="0.3">
      <c r="A953" s="107" t="s">
        <v>1140</v>
      </c>
      <c r="B953" s="108">
        <v>54</v>
      </c>
      <c r="C953" s="109" t="s">
        <v>107</v>
      </c>
      <c r="D953" s="110">
        <v>40615.871527777781</v>
      </c>
      <c r="E953" s="111">
        <v>1.1701388888888891E-2</v>
      </c>
      <c r="F953" s="43">
        <v>9.1999999999999993</v>
      </c>
      <c r="G953" s="41">
        <v>1</v>
      </c>
      <c r="H953" s="97">
        <v>8.6458333316841163E-3</v>
      </c>
      <c r="I953" s="98" t="s">
        <v>709</v>
      </c>
      <c r="J953" s="99">
        <v>12.45</v>
      </c>
      <c r="K953" s="112">
        <v>40615.871527777781</v>
      </c>
      <c r="L953" s="114">
        <v>172.4</v>
      </c>
      <c r="M953" s="101">
        <v>40615.870138888888</v>
      </c>
      <c r="N953" s="102">
        <v>7</v>
      </c>
      <c r="O953" s="46">
        <v>172.4</v>
      </c>
      <c r="P953" s="57">
        <v>7</v>
      </c>
      <c r="Q953" s="50">
        <v>0.20749999999999999</v>
      </c>
      <c r="R953" s="103">
        <v>172.4</v>
      </c>
      <c r="S953" s="104">
        <v>173.7767509371898</v>
      </c>
      <c r="T953" s="57">
        <v>181.4</v>
      </c>
      <c r="U953" s="105"/>
      <c r="V953" s="57">
        <v>165.4</v>
      </c>
      <c r="W953" s="57">
        <f t="shared" si="349"/>
        <v>8.3767509371897972</v>
      </c>
      <c r="X953" s="86">
        <f t="shared" si="328"/>
        <v>117.4478</v>
      </c>
      <c r="Y953" s="86" t="str">
        <f t="shared" si="329"/>
        <v/>
      </c>
      <c r="Z953" s="44">
        <f t="shared" si="330"/>
        <v>0</v>
      </c>
      <c r="AA953" s="44" t="str">
        <f t="shared" si="331"/>
        <v>o</v>
      </c>
      <c r="AB953" s="89">
        <f t="shared" si="350"/>
        <v>47.952199999999998</v>
      </c>
      <c r="AC953" s="89">
        <f t="shared" si="350"/>
        <v>-2.1487999999999996</v>
      </c>
      <c r="AD953" s="44">
        <f t="shared" si="332"/>
        <v>1</v>
      </c>
      <c r="AE953" s="44">
        <v>4</v>
      </c>
      <c r="AF953" s="87">
        <f t="shared" si="339"/>
        <v>0</v>
      </c>
      <c r="AG953" s="44">
        <f t="shared" si="340"/>
        <v>0</v>
      </c>
      <c r="AH953" s="90">
        <f t="shared" si="333"/>
        <v>180.7767509371898</v>
      </c>
      <c r="AI953" s="91">
        <f t="shared" si="341"/>
        <v>54.952199999999998</v>
      </c>
      <c r="AJ953" s="82">
        <f t="shared" si="334"/>
        <v>4.8512000000000004</v>
      </c>
      <c r="AK953" s="271">
        <f t="shared" si="342"/>
        <v>102</v>
      </c>
      <c r="AL953" s="271">
        <f>VLOOKUP(AK953,RevisedCalcs!$AE$65:$AJ$72,2,FALSE)</f>
        <v>18</v>
      </c>
      <c r="AM953" s="92" t="str">
        <f t="shared" si="335"/>
        <v>0 to 10</v>
      </c>
      <c r="AN953" s="93">
        <f t="shared" si="336"/>
        <v>0</v>
      </c>
      <c r="AO953" s="93" t="str">
        <f t="shared" si="343"/>
        <v>o</v>
      </c>
      <c r="AP953" s="94" t="str">
        <f t="shared" si="337"/>
        <v/>
      </c>
      <c r="AQ953" s="54">
        <v>0</v>
      </c>
      <c r="AR953" s="214">
        <f t="shared" si="338"/>
        <v>0</v>
      </c>
      <c r="AS953" s="214">
        <f t="shared" si="344"/>
        <v>0</v>
      </c>
      <c r="AT953" s="282">
        <f t="shared" si="345"/>
        <v>16.850000000000001</v>
      </c>
      <c r="AU953" s="268">
        <f>IF(F953&gt;0,RevisedCalcs!$AB$53*F953,"")</f>
        <v>1.2829331275014648</v>
      </c>
      <c r="AV953" s="268" t="str">
        <f>IF(AU953&lt;&gt;"","",SUMIFS(RevisedCalcs!$AF$6:$BN$6,RevisedCalcs!$AF$4:$BN$4,"&lt;="&amp;AT953)/10^3*VLOOKUP(AK953,RevisedCalcs!$AE$65:$AJ$72,6,FALSE))</f>
        <v/>
      </c>
      <c r="AW953" s="270" t="str">
        <f ca="1">IF(AU953="","",IF(AR953=1,-AU953*OFFSET(RevisedCalcs!$AD$79,0,MATCH(E952*24*60,RevisedCalcs!$AE$80:$AI$80,1)),""))</f>
        <v/>
      </c>
      <c r="AX953" s="268">
        <f t="shared" ca="1" si="346"/>
        <v>1.2829331275014648</v>
      </c>
    </row>
    <row r="954" spans="1:50" x14ac:dyDescent="0.3">
      <c r="A954" s="107" t="s">
        <v>1140</v>
      </c>
      <c r="B954" s="108">
        <v>55</v>
      </c>
      <c r="C954" s="109" t="s">
        <v>109</v>
      </c>
      <c r="D954" s="110">
        <v>40616.761111111111</v>
      </c>
      <c r="E954" s="111">
        <v>1.0787037037037038E-2</v>
      </c>
      <c r="F954" s="43">
        <v>3.2</v>
      </c>
      <c r="G954" s="41">
        <v>2</v>
      </c>
      <c r="H954" s="97">
        <v>0.87788194444146939</v>
      </c>
      <c r="I954" s="98" t="s">
        <v>1190</v>
      </c>
      <c r="J954" s="99">
        <v>1264.1500000000001</v>
      </c>
      <c r="K954" s="112">
        <v>40616.761111111111</v>
      </c>
      <c r="L954" s="114">
        <v>60.8</v>
      </c>
      <c r="M954" s="101">
        <v>40616.745138888888</v>
      </c>
      <c r="N954" s="102">
        <v>18</v>
      </c>
      <c r="O954" s="46">
        <v>60.8</v>
      </c>
      <c r="P954" s="57">
        <v>18</v>
      </c>
      <c r="Q954" s="50">
        <v>21.069166666666668</v>
      </c>
      <c r="R954" s="103">
        <v>60.8</v>
      </c>
      <c r="S954" s="104">
        <v>0.68624892047307284</v>
      </c>
      <c r="T954" s="57">
        <v>183.2</v>
      </c>
      <c r="U954" s="105"/>
      <c r="V954" s="86">
        <v>42.8</v>
      </c>
      <c r="W954" s="86">
        <f t="shared" si="349"/>
        <v>42.113751079526921</v>
      </c>
      <c r="X954" s="86">
        <f t="shared" si="328"/>
        <v>0.2862000000000009</v>
      </c>
      <c r="Y954" s="86" t="str">
        <f t="shared" si="329"/>
        <v>Y</v>
      </c>
      <c r="Z954" s="88">
        <f t="shared" si="330"/>
        <v>1</v>
      </c>
      <c r="AA954" s="88" t="str">
        <f t="shared" si="331"/>
        <v>+</v>
      </c>
      <c r="AB954" s="89">
        <f t="shared" si="350"/>
        <v>42.513799999999996</v>
      </c>
      <c r="AC954" s="89">
        <f t="shared" si="350"/>
        <v>-5.1143999999999981</v>
      </c>
      <c r="AD954" s="88">
        <f t="shared" si="332"/>
        <v>1</v>
      </c>
      <c r="AE954" s="88">
        <v>4</v>
      </c>
      <c r="AF954" s="87">
        <f t="shared" si="339"/>
        <v>1</v>
      </c>
      <c r="AG954" s="88">
        <f t="shared" si="340"/>
        <v>1</v>
      </c>
      <c r="AH954" s="90">
        <f t="shared" si="333"/>
        <v>18.686248920473073</v>
      </c>
      <c r="AI954" s="91">
        <f t="shared" si="341"/>
        <v>60.513799999999996</v>
      </c>
      <c r="AJ954" s="82">
        <f t="shared" si="334"/>
        <v>12.885600000000002</v>
      </c>
      <c r="AK954" s="271">
        <f t="shared" si="342"/>
        <v>108</v>
      </c>
      <c r="AL954" s="271">
        <f>VLOOKUP(AK954,RevisedCalcs!$AE$65:$AJ$72,2,FALSE)</f>
        <v>720</v>
      </c>
      <c r="AM954" s="92" t="str">
        <f t="shared" si="335"/>
        <v>10 to 20</v>
      </c>
      <c r="AN954" s="93">
        <f t="shared" si="336"/>
        <v>1</v>
      </c>
      <c r="AO954" s="93" t="str">
        <f t="shared" si="343"/>
        <v>+</v>
      </c>
      <c r="AP954" s="94" t="str">
        <f t="shared" si="337"/>
        <v/>
      </c>
      <c r="AQ954" s="54">
        <v>0</v>
      </c>
      <c r="AR954" s="214">
        <f t="shared" si="338"/>
        <v>0</v>
      </c>
      <c r="AS954" s="214">
        <f t="shared" si="344"/>
        <v>0</v>
      </c>
      <c r="AT954" s="282">
        <f t="shared" si="345"/>
        <v>15.533333333333333</v>
      </c>
      <c r="AU954" s="268">
        <f>IF(F954&gt;0,RevisedCalcs!$AB$53*F954,"")</f>
        <v>0.446237609565727</v>
      </c>
      <c r="AV954" s="268" t="str">
        <f>IF(AU954&lt;&gt;"","",SUMIFS(RevisedCalcs!$AF$6:$BN$6,RevisedCalcs!$AF$4:$BN$4,"&lt;="&amp;AT954)/10^3*VLOOKUP(AK954,RevisedCalcs!$AE$65:$AJ$72,6,FALSE))</f>
        <v/>
      </c>
      <c r="AW954" s="270" t="str">
        <f ca="1">IF(AU954="","",IF(AR954=1,-AU954*OFFSET(RevisedCalcs!$AD$79,0,MATCH(E953*24*60,RevisedCalcs!$AE$80:$AI$80,1)),""))</f>
        <v/>
      </c>
      <c r="AX954" s="268">
        <f t="shared" ca="1" si="346"/>
        <v>0.446237609565727</v>
      </c>
    </row>
    <row r="955" spans="1:50" x14ac:dyDescent="0.3">
      <c r="A955" s="107" t="s">
        <v>1140</v>
      </c>
      <c r="B955" s="108">
        <v>56</v>
      </c>
      <c r="C955" s="109" t="s">
        <v>111</v>
      </c>
      <c r="D955" s="110">
        <v>40617.621527777781</v>
      </c>
      <c r="E955" s="111">
        <v>4.6296296296296302E-3</v>
      </c>
      <c r="F955" s="43">
        <v>1.2</v>
      </c>
      <c r="G955" s="41">
        <v>3</v>
      </c>
      <c r="H955" s="97">
        <v>0.84962962963618338</v>
      </c>
      <c r="I955" s="98" t="s">
        <v>1191</v>
      </c>
      <c r="J955" s="99">
        <v>1223.4666666666667</v>
      </c>
      <c r="K955" s="112">
        <v>40617.621527777781</v>
      </c>
      <c r="L955" s="114">
        <v>60.8</v>
      </c>
      <c r="M955" s="101">
        <v>40617.620138888888</v>
      </c>
      <c r="N955" s="102">
        <v>19.899999999999999</v>
      </c>
      <c r="O955" s="46">
        <v>60.8</v>
      </c>
      <c r="P955" s="57">
        <v>19.899999999999999</v>
      </c>
      <c r="Q955" s="50">
        <v>20.391111111111112</v>
      </c>
      <c r="R955" s="103">
        <v>60.8</v>
      </c>
      <c r="S955" s="104">
        <v>0.81791070483237149</v>
      </c>
      <c r="T955" s="57">
        <v>158</v>
      </c>
      <c r="U955" s="105"/>
      <c r="V955" s="86">
        <v>40.9</v>
      </c>
      <c r="W955" s="86">
        <f t="shared" si="349"/>
        <v>40.082089295167627</v>
      </c>
      <c r="X955" s="86">
        <f t="shared" si="328"/>
        <v>0.67444000000000415</v>
      </c>
      <c r="Y955" s="86" t="str">
        <f t="shared" si="329"/>
        <v>Y</v>
      </c>
      <c r="Z955" s="88">
        <f t="shared" si="330"/>
        <v>1</v>
      </c>
      <c r="AA955" s="88" t="str">
        <f t="shared" si="331"/>
        <v>+</v>
      </c>
      <c r="AB955" s="89">
        <f t="shared" si="350"/>
        <v>41.574440000000003</v>
      </c>
      <c r="AC955" s="89">
        <f t="shared" si="350"/>
        <v>-5.6266399999999983</v>
      </c>
      <c r="AD955" s="88">
        <f t="shared" si="332"/>
        <v>1</v>
      </c>
      <c r="AE955" s="88">
        <v>4</v>
      </c>
      <c r="AF955" s="87">
        <f t="shared" si="339"/>
        <v>1</v>
      </c>
      <c r="AG955" s="88">
        <f t="shared" si="340"/>
        <v>1</v>
      </c>
      <c r="AH955" s="90">
        <f t="shared" si="333"/>
        <v>20.71791070483237</v>
      </c>
      <c r="AI955" s="91">
        <f t="shared" si="341"/>
        <v>61.474440000000001</v>
      </c>
      <c r="AJ955" s="82">
        <f t="shared" si="334"/>
        <v>14.27336</v>
      </c>
      <c r="AK955" s="271">
        <f t="shared" si="342"/>
        <v>108</v>
      </c>
      <c r="AL955" s="271">
        <f>VLOOKUP(AK955,RevisedCalcs!$AE$65:$AJ$72,2,FALSE)</f>
        <v>720</v>
      </c>
      <c r="AM955" s="92" t="str">
        <f t="shared" si="335"/>
        <v>10 to 20</v>
      </c>
      <c r="AN955" s="93">
        <f t="shared" si="336"/>
        <v>1</v>
      </c>
      <c r="AO955" s="93" t="str">
        <f t="shared" si="343"/>
        <v>+</v>
      </c>
      <c r="AP955" s="94" t="str">
        <f t="shared" si="337"/>
        <v/>
      </c>
      <c r="AQ955" s="54">
        <v>0</v>
      </c>
      <c r="AR955" s="214">
        <f t="shared" si="338"/>
        <v>0</v>
      </c>
      <c r="AS955" s="214">
        <f t="shared" si="344"/>
        <v>0</v>
      </c>
      <c r="AT955" s="282">
        <f t="shared" si="345"/>
        <v>6.6666666666666679</v>
      </c>
      <c r="AU955" s="268">
        <f>IF(F955&gt;0,RevisedCalcs!$AB$53*F955,"")</f>
        <v>0.1673391035871476</v>
      </c>
      <c r="AV955" s="268" t="str">
        <f>IF(AU955&lt;&gt;"","",SUMIFS(RevisedCalcs!$AF$6:$BN$6,RevisedCalcs!$AF$4:$BN$4,"&lt;="&amp;AT955)/10^3*VLOOKUP(AK955,RevisedCalcs!$AE$65:$AJ$72,6,FALSE))</f>
        <v/>
      </c>
      <c r="AW955" s="270" t="str">
        <f ca="1">IF(AU955="","",IF(AR955=1,-AU955*OFFSET(RevisedCalcs!$AD$79,0,MATCH(E954*24*60,RevisedCalcs!$AE$80:$AI$80,1)),""))</f>
        <v/>
      </c>
      <c r="AX955" s="268">
        <f t="shared" ca="1" si="346"/>
        <v>0.1673391035871476</v>
      </c>
    </row>
    <row r="956" spans="1:50" x14ac:dyDescent="0.3">
      <c r="A956" s="107" t="s">
        <v>1140</v>
      </c>
      <c r="B956" s="108">
        <v>57</v>
      </c>
      <c r="C956" s="109" t="s">
        <v>113</v>
      </c>
      <c r="D956" s="110">
        <v>40617.651388888888</v>
      </c>
      <c r="E956" s="111">
        <v>9.4560185185185181E-3</v>
      </c>
      <c r="F956" s="43">
        <v>2.2999999999999998</v>
      </c>
      <c r="G956" s="41">
        <v>3</v>
      </c>
      <c r="H956" s="97">
        <v>2.5231481478840578E-2</v>
      </c>
      <c r="I956" s="98" t="s">
        <v>1192</v>
      </c>
      <c r="J956" s="99">
        <v>36.333333333333336</v>
      </c>
      <c r="K956" s="112">
        <v>40617.651388888888</v>
      </c>
      <c r="L956" s="114">
        <v>114.8</v>
      </c>
      <c r="M956" s="101">
        <v>40617.661805555559</v>
      </c>
      <c r="N956" s="102">
        <v>24.1</v>
      </c>
      <c r="O956" s="46">
        <v>114.8</v>
      </c>
      <c r="P956" s="57">
        <v>24.1</v>
      </c>
      <c r="Q956" s="50">
        <v>0.60555555555555562</v>
      </c>
      <c r="R956" s="103">
        <v>114.8</v>
      </c>
      <c r="S956" s="104">
        <v>114.41133968358318</v>
      </c>
      <c r="T956" s="57">
        <v>177.8</v>
      </c>
      <c r="U956" s="105"/>
      <c r="V956" s="57">
        <v>90.699999999999989</v>
      </c>
      <c r="W956" s="57">
        <f t="shared" si="349"/>
        <v>23.711339683583191</v>
      </c>
      <c r="X956" s="86">
        <f t="shared" si="328"/>
        <v>51.20203999999999</v>
      </c>
      <c r="Y956" s="86" t="str">
        <f t="shared" si="329"/>
        <v/>
      </c>
      <c r="Z956" s="44">
        <f t="shared" si="330"/>
        <v>0</v>
      </c>
      <c r="AA956" s="44" t="str">
        <f t="shared" si="331"/>
        <v>o</v>
      </c>
      <c r="AB956" s="89">
        <f t="shared" si="350"/>
        <v>39.497959999999999</v>
      </c>
      <c r="AC956" s="89">
        <f t="shared" si="350"/>
        <v>-6.7589600000000019</v>
      </c>
      <c r="AD956" s="44">
        <f t="shared" si="332"/>
        <v>1</v>
      </c>
      <c r="AE956" s="44">
        <v>4</v>
      </c>
      <c r="AF956" s="87">
        <f t="shared" si="339"/>
        <v>0</v>
      </c>
      <c r="AG956" s="44">
        <f t="shared" si="340"/>
        <v>0</v>
      </c>
      <c r="AH956" s="90">
        <f t="shared" si="333"/>
        <v>138.51133968358317</v>
      </c>
      <c r="AI956" s="91">
        <f t="shared" si="341"/>
        <v>63.59796</v>
      </c>
      <c r="AJ956" s="82">
        <f t="shared" si="334"/>
        <v>17.34104</v>
      </c>
      <c r="AK956" s="271">
        <f t="shared" si="342"/>
        <v>103</v>
      </c>
      <c r="AL956" s="271">
        <f>VLOOKUP(AK956,RevisedCalcs!$AE$65:$AJ$72,2,FALSE)</f>
        <v>45</v>
      </c>
      <c r="AM956" s="92" t="str">
        <f t="shared" si="335"/>
        <v>&gt;=20</v>
      </c>
      <c r="AN956" s="93">
        <f t="shared" si="336"/>
        <v>0</v>
      </c>
      <c r="AO956" s="93" t="str">
        <f t="shared" si="343"/>
        <v>o</v>
      </c>
      <c r="AP956" s="94" t="str">
        <f t="shared" si="337"/>
        <v/>
      </c>
      <c r="AQ956" s="54">
        <v>0</v>
      </c>
      <c r="AR956" s="214">
        <f t="shared" si="338"/>
        <v>0</v>
      </c>
      <c r="AS956" s="214">
        <f t="shared" si="344"/>
        <v>0</v>
      </c>
      <c r="AT956" s="282">
        <f t="shared" si="345"/>
        <v>13.616666666666667</v>
      </c>
      <c r="AU956" s="268">
        <f>IF(F956&gt;0,RevisedCalcs!$AB$53*F956,"")</f>
        <v>0.32073328187536621</v>
      </c>
      <c r="AV956" s="268" t="str">
        <f>IF(AU956&lt;&gt;"","",SUMIFS(RevisedCalcs!$AF$6:$BN$6,RevisedCalcs!$AF$4:$BN$4,"&lt;="&amp;AT956)/10^3*VLOOKUP(AK956,RevisedCalcs!$AE$65:$AJ$72,6,FALSE))</f>
        <v/>
      </c>
      <c r="AW956" s="270" t="str">
        <f ca="1">IF(AU956="","",IF(AR956=1,-AU956*OFFSET(RevisedCalcs!$AD$79,0,MATCH(E955*24*60,RevisedCalcs!$AE$80:$AI$80,1)),""))</f>
        <v/>
      </c>
      <c r="AX956" s="268">
        <f t="shared" ca="1" si="346"/>
        <v>0.32073328187536621</v>
      </c>
    </row>
    <row r="957" spans="1:50" x14ac:dyDescent="0.3">
      <c r="A957" s="107" t="s">
        <v>1140</v>
      </c>
      <c r="B957" s="108">
        <v>58</v>
      </c>
      <c r="C957" s="109" t="s">
        <v>115</v>
      </c>
      <c r="D957" s="110">
        <v>40617.73333333333</v>
      </c>
      <c r="E957" s="111">
        <v>6.3310185185185197E-3</v>
      </c>
      <c r="F957" s="43">
        <v>3.3</v>
      </c>
      <c r="G957" s="41">
        <v>3</v>
      </c>
      <c r="H957" s="97">
        <v>7.2488425925257616E-2</v>
      </c>
      <c r="I957" s="98" t="s">
        <v>1193</v>
      </c>
      <c r="J957" s="99">
        <v>104.38333333333334</v>
      </c>
      <c r="K957" s="112">
        <v>40617.73333333333</v>
      </c>
      <c r="L957" s="114">
        <v>100.4</v>
      </c>
      <c r="M957" s="101">
        <v>40617.745138888888</v>
      </c>
      <c r="N957" s="102">
        <v>24.1</v>
      </c>
      <c r="O957" s="46">
        <v>100.4</v>
      </c>
      <c r="P957" s="57">
        <v>24.1</v>
      </c>
      <c r="Q957" s="50">
        <v>1.7397222222222224</v>
      </c>
      <c r="R957" s="103">
        <v>100.4</v>
      </c>
      <c r="S957" s="104">
        <v>97.81811680813891</v>
      </c>
      <c r="T957" s="57">
        <v>183.2</v>
      </c>
      <c r="U957" s="105"/>
      <c r="V957" s="57">
        <v>76.300000000000011</v>
      </c>
      <c r="W957" s="57">
        <f t="shared" si="349"/>
        <v>21.518116808138899</v>
      </c>
      <c r="X957" s="86">
        <f t="shared" si="328"/>
        <v>36.802040000000012</v>
      </c>
      <c r="Y957" s="86" t="str">
        <f t="shared" si="329"/>
        <v/>
      </c>
      <c r="Z957" s="44">
        <f t="shared" si="330"/>
        <v>0</v>
      </c>
      <c r="AA957" s="44" t="str">
        <f t="shared" si="331"/>
        <v>o</v>
      </c>
      <c r="AB957" s="89">
        <f t="shared" si="350"/>
        <v>39.497959999999999</v>
      </c>
      <c r="AC957" s="89">
        <f t="shared" si="350"/>
        <v>-6.7589600000000019</v>
      </c>
      <c r="AD957" s="44">
        <f t="shared" si="332"/>
        <v>1</v>
      </c>
      <c r="AE957" s="44">
        <v>4</v>
      </c>
      <c r="AF957" s="87">
        <f t="shared" si="339"/>
        <v>0</v>
      </c>
      <c r="AG957" s="44">
        <f t="shared" si="340"/>
        <v>0</v>
      </c>
      <c r="AH957" s="90">
        <f t="shared" si="333"/>
        <v>121.9181168081389</v>
      </c>
      <c r="AI957" s="91">
        <f t="shared" si="341"/>
        <v>63.59796</v>
      </c>
      <c r="AJ957" s="82">
        <f t="shared" si="334"/>
        <v>17.34104</v>
      </c>
      <c r="AK957" s="271">
        <f t="shared" si="342"/>
        <v>105</v>
      </c>
      <c r="AL957" s="271">
        <f>VLOOKUP(AK957,RevisedCalcs!$AE$65:$AJ$72,2,FALSE)</f>
        <v>105</v>
      </c>
      <c r="AM957" s="92" t="str">
        <f t="shared" si="335"/>
        <v>&gt;=20</v>
      </c>
      <c r="AN957" s="93">
        <f t="shared" si="336"/>
        <v>0</v>
      </c>
      <c r="AO957" s="93" t="str">
        <f t="shared" si="343"/>
        <v>o</v>
      </c>
      <c r="AP957" s="94" t="str">
        <f t="shared" si="337"/>
        <v/>
      </c>
      <c r="AQ957" s="54">
        <v>0</v>
      </c>
      <c r="AR957" s="214">
        <f t="shared" si="338"/>
        <v>0</v>
      </c>
      <c r="AS957" s="214">
        <f t="shared" si="344"/>
        <v>0</v>
      </c>
      <c r="AT957" s="282">
        <f t="shared" si="345"/>
        <v>9.1166666666666671</v>
      </c>
      <c r="AU957" s="268">
        <f>IF(F957&gt;0,RevisedCalcs!$AB$53*F957,"")</f>
        <v>0.46018253486465588</v>
      </c>
      <c r="AV957" s="268" t="str">
        <f>IF(AU957&lt;&gt;"","",SUMIFS(RevisedCalcs!$AF$6:$BN$6,RevisedCalcs!$AF$4:$BN$4,"&lt;="&amp;AT957)/10^3*VLOOKUP(AK957,RevisedCalcs!$AE$65:$AJ$72,6,FALSE))</f>
        <v/>
      </c>
      <c r="AW957" s="270" t="str">
        <f ca="1">IF(AU957="","",IF(AR957=1,-AU957*OFFSET(RevisedCalcs!$AD$79,0,MATCH(E956*24*60,RevisedCalcs!$AE$80:$AI$80,1)),""))</f>
        <v/>
      </c>
      <c r="AX957" s="268">
        <f t="shared" ca="1" si="346"/>
        <v>0.46018253486465588</v>
      </c>
    </row>
    <row r="958" spans="1:50" x14ac:dyDescent="0.3">
      <c r="A958" s="189" t="s">
        <v>1140</v>
      </c>
      <c r="B958" s="190">
        <v>59</v>
      </c>
      <c r="C958" s="191" t="s">
        <v>117</v>
      </c>
      <c r="D958" s="192">
        <v>40620.632638888892</v>
      </c>
      <c r="E958" s="193">
        <v>1.3773148148148147E-3</v>
      </c>
      <c r="F958" s="116">
        <v>0</v>
      </c>
      <c r="G958" s="194">
        <v>6</v>
      </c>
      <c r="H958" s="195">
        <v>2.8929745370405726</v>
      </c>
      <c r="I958" s="196" t="s">
        <v>1194</v>
      </c>
      <c r="J958" s="197">
        <v>4165.8833333333332</v>
      </c>
      <c r="K958" s="198">
        <v>40620.632638888892</v>
      </c>
      <c r="L958" s="212">
        <v>60.8</v>
      </c>
      <c r="M958" s="101">
        <v>40620.620138888888</v>
      </c>
      <c r="N958" s="200">
        <v>27</v>
      </c>
      <c r="O958" s="199">
        <v>60.8</v>
      </c>
      <c r="P958" s="201">
        <v>27</v>
      </c>
      <c r="Q958" s="202">
        <v>69.43138888888889</v>
      </c>
      <c r="R958" s="203">
        <v>60.8</v>
      </c>
      <c r="S958" s="204">
        <v>2.297552743613096E-6</v>
      </c>
      <c r="T958" s="201">
        <v>96.8</v>
      </c>
      <c r="U958" s="105"/>
      <c r="V958" s="86">
        <v>33.799999999999997</v>
      </c>
      <c r="W958" s="86">
        <f t="shared" si="349"/>
        <v>33.799997702447257</v>
      </c>
      <c r="X958" s="86">
        <f t="shared" si="328"/>
        <v>4.2642000000000024</v>
      </c>
      <c r="Y958" s="86" t="str">
        <f t="shared" si="329"/>
        <v>Y</v>
      </c>
      <c r="Z958" s="88">
        <f t="shared" si="330"/>
        <v>1</v>
      </c>
      <c r="AA958" s="88" t="str">
        <f t="shared" si="331"/>
        <v>+</v>
      </c>
      <c r="AB958" s="89">
        <f t="shared" si="350"/>
        <v>38.0642</v>
      </c>
      <c r="AC958" s="89">
        <f t="shared" si="350"/>
        <v>-7.5408000000000008</v>
      </c>
      <c r="AD958" s="88">
        <f t="shared" si="332"/>
        <v>1</v>
      </c>
      <c r="AE958" s="88">
        <v>4</v>
      </c>
      <c r="AF958" s="87">
        <f t="shared" si="339"/>
        <v>1</v>
      </c>
      <c r="AG958" s="88">
        <f t="shared" si="340"/>
        <v>1</v>
      </c>
      <c r="AH958" s="90">
        <f t="shared" si="333"/>
        <v>27.000002297552744</v>
      </c>
      <c r="AI958" s="91">
        <f t="shared" si="341"/>
        <v>65.0642</v>
      </c>
      <c r="AJ958" s="82">
        <f t="shared" si="334"/>
        <v>19.459199999999999</v>
      </c>
      <c r="AK958" s="271">
        <f t="shared" si="342"/>
        <v>108</v>
      </c>
      <c r="AL958" s="271">
        <f>VLOOKUP(AK958,RevisedCalcs!$AE$65:$AJ$72,2,FALSE)</f>
        <v>720</v>
      </c>
      <c r="AM958" s="92" t="str">
        <f t="shared" si="335"/>
        <v>&gt;=20</v>
      </c>
      <c r="AN958" s="93">
        <f t="shared" si="336"/>
        <v>1</v>
      </c>
      <c r="AO958" s="93" t="str">
        <f t="shared" si="343"/>
        <v>+</v>
      </c>
      <c r="AP958" s="94" t="str">
        <f t="shared" si="337"/>
        <v/>
      </c>
      <c r="AQ958" s="224">
        <v>1</v>
      </c>
      <c r="AR958" s="214">
        <f t="shared" si="338"/>
        <v>0</v>
      </c>
      <c r="AS958" s="214">
        <f t="shared" si="344"/>
        <v>1</v>
      </c>
      <c r="AT958" s="282">
        <f t="shared" si="345"/>
        <v>1.9833333333333332</v>
      </c>
      <c r="AU958" s="268" t="str">
        <f>IF(F958&gt;0,RevisedCalcs!$AB$53*F958,"")</f>
        <v/>
      </c>
      <c r="AV958" s="268">
        <f>IF(AU958&lt;&gt;"","",SUMIFS(RevisedCalcs!$AF$6:$BN$6,RevisedCalcs!$AF$4:$BN$4,"&lt;="&amp;AT958)/10^3*VLOOKUP(AK958,RevisedCalcs!$AE$65:$AJ$72,6,FALSE))</f>
        <v>0.23745346915362547</v>
      </c>
      <c r="AW958" s="270" t="str">
        <f ca="1">IF(AU958="","",IF(AR958=1,-AU958*OFFSET(RevisedCalcs!$AD$79,0,MATCH(E957*24*60,RevisedCalcs!$AE$80:$AI$80,1)),""))</f>
        <v/>
      </c>
      <c r="AX958" s="268">
        <f t="shared" ca="1" si="346"/>
        <v>0.23745346915362547</v>
      </c>
    </row>
    <row r="959" spans="1:50" x14ac:dyDescent="0.3">
      <c r="A959" s="107" t="s">
        <v>1140</v>
      </c>
      <c r="B959" s="108">
        <v>60</v>
      </c>
      <c r="C959" s="109" t="s">
        <v>119</v>
      </c>
      <c r="D959" s="110">
        <v>40620.634722222225</v>
      </c>
      <c r="E959" s="111">
        <v>2.4652777777777777E-2</v>
      </c>
      <c r="F959" s="43">
        <v>4.0999999999999996</v>
      </c>
      <c r="G959" s="41">
        <v>6</v>
      </c>
      <c r="H959" s="97">
        <v>7.0601851621177047E-4</v>
      </c>
      <c r="I959" s="98" t="s">
        <v>990</v>
      </c>
      <c r="J959" s="99">
        <v>1.0166666666666666</v>
      </c>
      <c r="K959" s="112">
        <v>40620.634722222225</v>
      </c>
      <c r="L959" s="114">
        <v>100.4</v>
      </c>
      <c r="M959" s="101">
        <v>40620.620138888888</v>
      </c>
      <c r="N959" s="102">
        <v>27</v>
      </c>
      <c r="O959" s="46">
        <v>100.4</v>
      </c>
      <c r="P959" s="57">
        <v>27</v>
      </c>
      <c r="Q959" s="50">
        <v>1.6944444444444443E-2</v>
      </c>
      <c r="R959" s="103">
        <v>100.4</v>
      </c>
      <c r="S959" s="104">
        <v>69.493462981291088</v>
      </c>
      <c r="T959" s="57">
        <v>186.8</v>
      </c>
      <c r="U959" s="105"/>
      <c r="V959" s="57">
        <v>73.400000000000006</v>
      </c>
      <c r="W959" s="57">
        <f t="shared" si="349"/>
        <v>3.9065370187089172</v>
      </c>
      <c r="X959" s="86">
        <f t="shared" si="328"/>
        <v>35.335800000000006</v>
      </c>
      <c r="Y959" s="86" t="str">
        <f t="shared" si="329"/>
        <v/>
      </c>
      <c r="Z959" s="44">
        <f t="shared" si="330"/>
        <v>0</v>
      </c>
      <c r="AA959" s="44" t="str">
        <f t="shared" si="331"/>
        <v>o</v>
      </c>
      <c r="AB959" s="89">
        <f t="shared" si="350"/>
        <v>38.0642</v>
      </c>
      <c r="AC959" s="89">
        <f t="shared" si="350"/>
        <v>-7.5408000000000008</v>
      </c>
      <c r="AD959" s="44">
        <f t="shared" si="332"/>
        <v>1</v>
      </c>
      <c r="AE959" s="44">
        <v>4</v>
      </c>
      <c r="AF959" s="87">
        <f t="shared" si="339"/>
        <v>0</v>
      </c>
      <c r="AG959" s="44">
        <f t="shared" si="340"/>
        <v>0</v>
      </c>
      <c r="AH959" s="90">
        <f t="shared" si="333"/>
        <v>96.493462981291088</v>
      </c>
      <c r="AI959" s="91">
        <f t="shared" si="341"/>
        <v>65.0642</v>
      </c>
      <c r="AJ959" s="82">
        <f t="shared" si="334"/>
        <v>19.459199999999999</v>
      </c>
      <c r="AK959" s="271">
        <f t="shared" si="342"/>
        <v>101</v>
      </c>
      <c r="AL959" s="271">
        <f>VLOOKUP(AK959,RevisedCalcs!$AE$65:$AJ$72,2,FALSE)</f>
        <v>3</v>
      </c>
      <c r="AM959" s="92" t="str">
        <f t="shared" si="335"/>
        <v>&gt;=20</v>
      </c>
      <c r="AN959" s="93">
        <f t="shared" si="336"/>
        <v>0</v>
      </c>
      <c r="AO959" s="93" t="str">
        <f t="shared" si="343"/>
        <v>o</v>
      </c>
      <c r="AP959" s="94" t="str">
        <f t="shared" si="337"/>
        <v/>
      </c>
      <c r="AQ959" s="54">
        <v>0</v>
      </c>
      <c r="AR959" s="214">
        <f t="shared" si="338"/>
        <v>1</v>
      </c>
      <c r="AS959" s="214">
        <f t="shared" si="344"/>
        <v>0</v>
      </c>
      <c r="AT959" s="282">
        <f t="shared" si="345"/>
        <v>35.5</v>
      </c>
      <c r="AU959" s="268">
        <f>IF(F959&gt;0,RevisedCalcs!$AB$53*F959,"")</f>
        <v>0.57174193725608757</v>
      </c>
      <c r="AV959" s="268" t="str">
        <f>IF(AU959&lt;&gt;"","",SUMIFS(RevisedCalcs!$AF$6:$BN$6,RevisedCalcs!$AF$4:$BN$4,"&lt;="&amp;AT959)/10^3*VLOOKUP(AK959,RevisedCalcs!$AE$65:$AJ$72,6,FALSE))</f>
        <v/>
      </c>
      <c r="AW959" s="270">
        <f ca="1">IF(AU959="","",IF(AR959=1,-AU959*OFFSET(RevisedCalcs!$AD$79,0,MATCH(E958*24*60,RevisedCalcs!$AE$80:$AI$80,1)),""))</f>
        <v>-0.57174193725608757</v>
      </c>
      <c r="AX959" s="268">
        <f t="shared" ca="1" si="346"/>
        <v>0</v>
      </c>
    </row>
    <row r="960" spans="1:50" x14ac:dyDescent="0.3">
      <c r="A960" s="107" t="s">
        <v>1140</v>
      </c>
      <c r="B960" s="108">
        <v>61</v>
      </c>
      <c r="C960" s="109" t="s">
        <v>121</v>
      </c>
      <c r="D960" s="110">
        <v>40620.703472222223</v>
      </c>
      <c r="E960" s="111">
        <v>4.3749999999999995E-3</v>
      </c>
      <c r="F960" s="43">
        <v>0.5</v>
      </c>
      <c r="G960" s="41">
        <v>6</v>
      </c>
      <c r="H960" s="97">
        <v>4.4097222220443655E-2</v>
      </c>
      <c r="I960" s="98" t="s">
        <v>1195</v>
      </c>
      <c r="J960" s="99">
        <v>63.5</v>
      </c>
      <c r="K960" s="112">
        <v>40620.703472222223</v>
      </c>
      <c r="L960" s="114">
        <v>127.4</v>
      </c>
      <c r="M960" s="101">
        <v>40620.703472222223</v>
      </c>
      <c r="N960" s="102">
        <v>28.9</v>
      </c>
      <c r="O960" s="46">
        <v>127.4</v>
      </c>
      <c r="P960" s="57">
        <v>28.9</v>
      </c>
      <c r="Q960" s="50">
        <v>1.0583333333333333</v>
      </c>
      <c r="R960" s="103">
        <v>127.4</v>
      </c>
      <c r="S960" s="104">
        <v>119.94818260844303</v>
      </c>
      <c r="T960" s="57">
        <v>170.6</v>
      </c>
      <c r="U960" s="105"/>
      <c r="V960" s="57">
        <v>98.5</v>
      </c>
      <c r="W960" s="57">
        <f t="shared" si="349"/>
        <v>21.448182608443034</v>
      </c>
      <c r="X960" s="86">
        <f t="shared" si="328"/>
        <v>61.375160000000001</v>
      </c>
      <c r="Y960" s="86" t="str">
        <f t="shared" si="329"/>
        <v/>
      </c>
      <c r="Z960" s="44">
        <f t="shared" si="330"/>
        <v>0</v>
      </c>
      <c r="AA960" s="44" t="str">
        <f t="shared" si="331"/>
        <v>o</v>
      </c>
      <c r="AB960" s="89">
        <f t="shared" si="350"/>
        <v>37.124839999999999</v>
      </c>
      <c r="AC960" s="89">
        <f t="shared" si="350"/>
        <v>-8.0530399999999993</v>
      </c>
      <c r="AD960" s="44">
        <f t="shared" si="332"/>
        <v>1</v>
      </c>
      <c r="AE960" s="44">
        <v>4</v>
      </c>
      <c r="AF960" s="87">
        <f t="shared" si="339"/>
        <v>0</v>
      </c>
      <c r="AG960" s="44">
        <f t="shared" si="340"/>
        <v>0</v>
      </c>
      <c r="AH960" s="90">
        <f t="shared" si="333"/>
        <v>148.84818260844304</v>
      </c>
      <c r="AI960" s="91">
        <f t="shared" si="341"/>
        <v>66.024839999999998</v>
      </c>
      <c r="AJ960" s="82">
        <f t="shared" si="334"/>
        <v>20.846959999999999</v>
      </c>
      <c r="AK960" s="271">
        <f t="shared" si="342"/>
        <v>104</v>
      </c>
      <c r="AL960" s="271">
        <f>VLOOKUP(AK960,RevisedCalcs!$AE$65:$AJ$72,2,FALSE)</f>
        <v>75</v>
      </c>
      <c r="AM960" s="92" t="str">
        <f t="shared" si="335"/>
        <v>&gt;=20</v>
      </c>
      <c r="AN960" s="93">
        <f t="shared" si="336"/>
        <v>0</v>
      </c>
      <c r="AO960" s="93" t="str">
        <f t="shared" si="343"/>
        <v>o</v>
      </c>
      <c r="AP960" s="94" t="str">
        <f t="shared" si="337"/>
        <v/>
      </c>
      <c r="AQ960" s="54">
        <v>0</v>
      </c>
      <c r="AR960" s="214">
        <f t="shared" si="338"/>
        <v>0</v>
      </c>
      <c r="AS960" s="214">
        <f t="shared" si="344"/>
        <v>0</v>
      </c>
      <c r="AT960" s="282">
        <f t="shared" si="345"/>
        <v>6.2999999999999989</v>
      </c>
      <c r="AU960" s="268">
        <f>IF(F960&gt;0,RevisedCalcs!$AB$53*F960,"")</f>
        <v>6.9724626494644837E-2</v>
      </c>
      <c r="AV960" s="268" t="str">
        <f>IF(AU960&lt;&gt;"","",SUMIFS(RevisedCalcs!$AF$6:$BN$6,RevisedCalcs!$AF$4:$BN$4,"&lt;="&amp;AT960)/10^3*VLOOKUP(AK960,RevisedCalcs!$AE$65:$AJ$72,6,FALSE))</f>
        <v/>
      </c>
      <c r="AW960" s="270" t="str">
        <f ca="1">IF(AU960="","",IF(AR960=1,-AU960*OFFSET(RevisedCalcs!$AD$79,0,MATCH(E959*24*60,RevisedCalcs!$AE$80:$AI$80,1)),""))</f>
        <v/>
      </c>
      <c r="AX960" s="268">
        <f t="shared" ca="1" si="346"/>
        <v>6.9724626494644837E-2</v>
      </c>
    </row>
    <row r="961" spans="1:50" x14ac:dyDescent="0.3">
      <c r="A961" s="107" t="s">
        <v>1140</v>
      </c>
      <c r="B961" s="108">
        <v>62</v>
      </c>
      <c r="C961" s="109" t="s">
        <v>123</v>
      </c>
      <c r="D961" s="110">
        <v>40620.740277777775</v>
      </c>
      <c r="E961" s="111">
        <v>9.3749999999999997E-3</v>
      </c>
      <c r="F961" s="43">
        <v>3.4</v>
      </c>
      <c r="G961" s="41">
        <v>6</v>
      </c>
      <c r="H961" s="97">
        <v>3.2430555555038154E-2</v>
      </c>
      <c r="I961" s="98" t="s">
        <v>1196</v>
      </c>
      <c r="J961" s="99">
        <v>46.7</v>
      </c>
      <c r="K961" s="112">
        <v>40620.740277777775</v>
      </c>
      <c r="L961" s="114">
        <v>122</v>
      </c>
      <c r="M961" s="101">
        <v>40620.745138888888</v>
      </c>
      <c r="N961" s="102">
        <v>28</v>
      </c>
      <c r="O961" s="46">
        <v>122</v>
      </c>
      <c r="P961" s="57">
        <v>28</v>
      </c>
      <c r="Q961" s="50">
        <v>0.77833333333333343</v>
      </c>
      <c r="R961" s="103">
        <v>122</v>
      </c>
      <c r="S961" s="104">
        <v>116.49768768913682</v>
      </c>
      <c r="T961" s="57">
        <v>185</v>
      </c>
      <c r="U961" s="105"/>
      <c r="V961" s="57">
        <v>94</v>
      </c>
      <c r="W961" s="57">
        <f t="shared" si="349"/>
        <v>22.497687689136825</v>
      </c>
      <c r="X961" s="86">
        <f t="shared" si="328"/>
        <v>56.430199999999999</v>
      </c>
      <c r="Y961" s="86" t="str">
        <f t="shared" si="329"/>
        <v/>
      </c>
      <c r="Z961" s="44">
        <f t="shared" si="330"/>
        <v>0</v>
      </c>
      <c r="AA961" s="44" t="str">
        <f t="shared" si="331"/>
        <v>o</v>
      </c>
      <c r="AB961" s="89">
        <f t="shared" si="350"/>
        <v>37.569800000000001</v>
      </c>
      <c r="AC961" s="89">
        <f t="shared" si="350"/>
        <v>-7.8104000000000013</v>
      </c>
      <c r="AD961" s="44">
        <f t="shared" si="332"/>
        <v>1</v>
      </c>
      <c r="AE961" s="44">
        <v>4</v>
      </c>
      <c r="AF961" s="87">
        <f t="shared" si="339"/>
        <v>0</v>
      </c>
      <c r="AG961" s="44">
        <f t="shared" si="340"/>
        <v>0</v>
      </c>
      <c r="AH961" s="90">
        <f t="shared" si="333"/>
        <v>144.49768768913682</v>
      </c>
      <c r="AI961" s="91">
        <f t="shared" si="341"/>
        <v>65.569800000000001</v>
      </c>
      <c r="AJ961" s="82">
        <f t="shared" si="334"/>
        <v>20.189599999999999</v>
      </c>
      <c r="AK961" s="271">
        <f t="shared" si="342"/>
        <v>103</v>
      </c>
      <c r="AL961" s="271">
        <f>VLOOKUP(AK961,RevisedCalcs!$AE$65:$AJ$72,2,FALSE)</f>
        <v>45</v>
      </c>
      <c r="AM961" s="92" t="str">
        <f t="shared" si="335"/>
        <v>&gt;=20</v>
      </c>
      <c r="AN961" s="93">
        <f t="shared" si="336"/>
        <v>0</v>
      </c>
      <c r="AO961" s="93" t="str">
        <f t="shared" si="343"/>
        <v>o</v>
      </c>
      <c r="AP961" s="94" t="str">
        <f t="shared" si="337"/>
        <v/>
      </c>
      <c r="AQ961" s="54">
        <v>0</v>
      </c>
      <c r="AR961" s="214">
        <f t="shared" si="338"/>
        <v>0</v>
      </c>
      <c r="AS961" s="214">
        <f t="shared" si="344"/>
        <v>0</v>
      </c>
      <c r="AT961" s="282">
        <f t="shared" si="345"/>
        <v>13.499999999999998</v>
      </c>
      <c r="AU961" s="268">
        <f>IF(F961&gt;0,RevisedCalcs!$AB$53*F961,"")</f>
        <v>0.47412746016358487</v>
      </c>
      <c r="AV961" s="268" t="str">
        <f>IF(AU961&lt;&gt;"","",SUMIFS(RevisedCalcs!$AF$6:$BN$6,RevisedCalcs!$AF$4:$BN$4,"&lt;="&amp;AT961)/10^3*VLOOKUP(AK961,RevisedCalcs!$AE$65:$AJ$72,6,FALSE))</f>
        <v/>
      </c>
      <c r="AW961" s="270" t="str">
        <f ca="1">IF(AU961="","",IF(AR961=1,-AU961*OFFSET(RevisedCalcs!$AD$79,0,MATCH(E960*24*60,RevisedCalcs!$AE$80:$AI$80,1)),""))</f>
        <v/>
      </c>
      <c r="AX961" s="268">
        <f t="shared" ca="1" si="346"/>
        <v>0.47412746016358487</v>
      </c>
    </row>
    <row r="962" spans="1:50" x14ac:dyDescent="0.3">
      <c r="A962" s="194" t="s">
        <v>1197</v>
      </c>
      <c r="B962" s="205">
        <v>2</v>
      </c>
      <c r="C962" s="191" t="s">
        <v>232</v>
      </c>
      <c r="D962" s="192">
        <v>40551.481249999997</v>
      </c>
      <c r="E962" s="193">
        <v>5.5439814814814822E-3</v>
      </c>
      <c r="F962" s="116">
        <v>0</v>
      </c>
      <c r="G962" s="194">
        <v>7</v>
      </c>
      <c r="H962" s="195">
        <v>0.71980324073228985</v>
      </c>
      <c r="I962" s="196" t="s">
        <v>1198</v>
      </c>
      <c r="J962" s="197">
        <v>1036.5166666666667</v>
      </c>
      <c r="K962" s="198">
        <v>40551.481249999997</v>
      </c>
      <c r="L962" s="199">
        <v>14</v>
      </c>
      <c r="M962" s="101">
        <v>40551.495138888888</v>
      </c>
      <c r="N962" s="200">
        <v>8.1</v>
      </c>
      <c r="O962" s="199">
        <v>14</v>
      </c>
      <c r="P962" s="201">
        <v>8.1</v>
      </c>
      <c r="Q962" s="202">
        <v>17.275277777777777</v>
      </c>
      <c r="R962" s="203">
        <v>14</v>
      </c>
      <c r="S962" s="204">
        <v>2.1524128607044073</v>
      </c>
      <c r="T962" s="201">
        <v>156.19999999999999</v>
      </c>
      <c r="U962" s="44"/>
      <c r="V962" s="86">
        <v>5.9</v>
      </c>
      <c r="W962" s="86">
        <f t="shared" si="349"/>
        <v>3.7475871392955931</v>
      </c>
      <c r="X962" s="86">
        <f t="shared" si="328"/>
        <v>41.508359999999996</v>
      </c>
      <c r="Y962" s="86" t="str">
        <f t="shared" si="329"/>
        <v/>
      </c>
      <c r="Z962" s="88">
        <f t="shared" si="330"/>
        <v>0</v>
      </c>
      <c r="AA962" s="88" t="str">
        <f t="shared" si="331"/>
        <v>o</v>
      </c>
      <c r="AB962" s="89">
        <f t="shared" si="350"/>
        <v>47.408359999999995</v>
      </c>
      <c r="AC962" s="89">
        <f t="shared" si="350"/>
        <v>-2.4453599999999991</v>
      </c>
      <c r="AD962" s="88">
        <f t="shared" si="332"/>
        <v>0</v>
      </c>
      <c r="AE962" s="88">
        <v>4</v>
      </c>
      <c r="AF962" s="87">
        <f t="shared" si="339"/>
        <v>0</v>
      </c>
      <c r="AG962" s="88">
        <f t="shared" si="340"/>
        <v>1</v>
      </c>
      <c r="AH962" s="90">
        <f t="shared" si="333"/>
        <v>10.252412860704407</v>
      </c>
      <c r="AI962" s="91">
        <f t="shared" si="341"/>
        <v>55.508359999999996</v>
      </c>
      <c r="AJ962" s="82">
        <f t="shared" si="334"/>
        <v>5.6546400000000006</v>
      </c>
      <c r="AK962" s="271">
        <f t="shared" si="342"/>
        <v>108</v>
      </c>
      <c r="AL962" s="271">
        <f>VLOOKUP(AK962,RevisedCalcs!$AE$65:$AJ$72,2,FALSE)</f>
        <v>720</v>
      </c>
      <c r="AM962" s="92" t="str">
        <f t="shared" si="335"/>
        <v>0 to 10</v>
      </c>
      <c r="AN962" s="93">
        <f t="shared" si="336"/>
        <v>0</v>
      </c>
      <c r="AO962" s="93" t="str">
        <f t="shared" si="343"/>
        <v>o</v>
      </c>
      <c r="AP962" s="94" t="str">
        <f t="shared" si="337"/>
        <v/>
      </c>
      <c r="AQ962" s="224">
        <v>1</v>
      </c>
      <c r="AR962" s="214">
        <f t="shared" si="338"/>
        <v>0</v>
      </c>
      <c r="AS962" s="214">
        <f t="shared" si="344"/>
        <v>0</v>
      </c>
      <c r="AT962" s="282">
        <f t="shared" si="345"/>
        <v>7.9833333333333343</v>
      </c>
      <c r="AU962" s="268" t="str">
        <f>IF(F962&gt;0,RevisedCalcs!$AB$53*F962,"")</f>
        <v/>
      </c>
      <c r="AV962" s="268">
        <f>IF(AU962&lt;&gt;"","",SUMIFS(RevisedCalcs!$AF$6:$BN$6,RevisedCalcs!$AF$4:$BN$4,"&lt;="&amp;AT962)/10^3*VLOOKUP(AK962,RevisedCalcs!$AE$65:$AJ$72,6,FALSE))</f>
        <v>0.5193158183900497</v>
      </c>
      <c r="AW962" s="270" t="str">
        <f ca="1">IF(AU962="","",IF(AR962=1,-AU962*OFFSET(RevisedCalcs!$AD$79,0,MATCH(E961*24*60,RevisedCalcs!$AE$80:$AI$80,1)),""))</f>
        <v/>
      </c>
      <c r="AX962" s="268">
        <f t="shared" ca="1" si="346"/>
        <v>0.5193158183900497</v>
      </c>
    </row>
    <row r="963" spans="1:50" x14ac:dyDescent="0.3">
      <c r="A963" s="41" t="s">
        <v>1197</v>
      </c>
      <c r="B963" s="42">
        <v>3</v>
      </c>
      <c r="C963" s="109" t="s">
        <v>234</v>
      </c>
      <c r="D963" s="110">
        <v>40553.335416666669</v>
      </c>
      <c r="E963" s="111">
        <v>3.0856481481481481E-2</v>
      </c>
      <c r="F963" s="43">
        <v>8.6999999999999993</v>
      </c>
      <c r="G963" s="41">
        <v>2</v>
      </c>
      <c r="H963" s="97">
        <v>1.8486226851891843</v>
      </c>
      <c r="I963" s="98" t="s">
        <v>1199</v>
      </c>
      <c r="J963" s="99">
        <v>2662.0166666666669</v>
      </c>
      <c r="K963" s="112">
        <v>40553.335416666669</v>
      </c>
      <c r="L963" s="46">
        <v>1.4</v>
      </c>
      <c r="M963" s="101">
        <v>40553.328472222223</v>
      </c>
      <c r="N963" s="102">
        <v>-2</v>
      </c>
      <c r="O963" s="46">
        <v>1.4</v>
      </c>
      <c r="P963" s="57">
        <v>-2</v>
      </c>
      <c r="Q963" s="50">
        <v>44.366944444444449</v>
      </c>
      <c r="R963" s="103">
        <v>1.4</v>
      </c>
      <c r="S963" s="104">
        <v>1.5640858233327837E-3</v>
      </c>
      <c r="T963" s="57">
        <v>197.6</v>
      </c>
      <c r="U963" s="44"/>
      <c r="V963" s="86">
        <v>3.4</v>
      </c>
      <c r="W963" s="86">
        <f t="shared" si="349"/>
        <v>3.3984359141766669</v>
      </c>
      <c r="X963" s="86">
        <f t="shared" si="328"/>
        <v>49.001799999999996</v>
      </c>
      <c r="Y963" s="86" t="str">
        <f t="shared" si="329"/>
        <v>Y</v>
      </c>
      <c r="Z963" s="88">
        <f t="shared" si="330"/>
        <v>0</v>
      </c>
      <c r="AA963" s="88" t="str">
        <f t="shared" si="331"/>
        <v>o</v>
      </c>
      <c r="AB963" s="89">
        <f t="shared" si="350"/>
        <v>52.401799999999994</v>
      </c>
      <c r="AC963" s="89">
        <f t="shared" si="350"/>
        <v>0.27759999999999985</v>
      </c>
      <c r="AD963" s="88">
        <f t="shared" si="332"/>
        <v>0</v>
      </c>
      <c r="AE963" s="88">
        <v>4</v>
      </c>
      <c r="AF963" s="87">
        <f t="shared" si="339"/>
        <v>0</v>
      </c>
      <c r="AG963" s="88">
        <f t="shared" si="340"/>
        <v>1</v>
      </c>
      <c r="AH963" s="90">
        <f t="shared" si="333"/>
        <v>-1.9984359141766672</v>
      </c>
      <c r="AI963" s="91">
        <f t="shared" si="341"/>
        <v>50.401799999999994</v>
      </c>
      <c r="AJ963" s="82">
        <f t="shared" si="334"/>
        <v>-1.7224000000000002</v>
      </c>
      <c r="AK963" s="271">
        <f t="shared" si="342"/>
        <v>108</v>
      </c>
      <c r="AL963" s="271">
        <f>VLOOKUP(AK963,RevisedCalcs!$AE$65:$AJ$72,2,FALSE)</f>
        <v>720</v>
      </c>
      <c r="AM963" s="92" t="str">
        <f t="shared" si="335"/>
        <v>-10 to 0</v>
      </c>
      <c r="AN963" s="93">
        <f t="shared" si="336"/>
        <v>0</v>
      </c>
      <c r="AO963" s="93" t="str">
        <f t="shared" si="343"/>
        <v>o</v>
      </c>
      <c r="AP963" s="94" t="str">
        <f t="shared" si="337"/>
        <v/>
      </c>
      <c r="AQ963" s="54">
        <v>0</v>
      </c>
      <c r="AR963" s="214">
        <f t="shared" si="338"/>
        <v>0</v>
      </c>
      <c r="AS963" s="214">
        <f t="shared" si="344"/>
        <v>0</v>
      </c>
      <c r="AT963" s="282">
        <f t="shared" si="345"/>
        <v>44.43333333333333</v>
      </c>
      <c r="AU963" s="268">
        <f>IF(F963&gt;0,RevisedCalcs!$AB$53*F963,"")</f>
        <v>1.2132085010068201</v>
      </c>
      <c r="AV963" s="268" t="str">
        <f>IF(AU963&lt;&gt;"","",SUMIFS(RevisedCalcs!$AF$6:$BN$6,RevisedCalcs!$AF$4:$BN$4,"&lt;="&amp;AT963)/10^3*VLOOKUP(AK963,RevisedCalcs!$AE$65:$AJ$72,6,FALSE))</f>
        <v/>
      </c>
      <c r="AW963" s="270" t="str">
        <f ca="1">IF(AU963="","",IF(AR963=1,-AU963*OFFSET(RevisedCalcs!$AD$79,0,MATCH(E962*24*60,RevisedCalcs!$AE$80:$AI$80,1)),""))</f>
        <v/>
      </c>
      <c r="AX963" s="268">
        <f t="shared" ca="1" si="346"/>
        <v>1.2132085010068201</v>
      </c>
    </row>
    <row r="964" spans="1:50" x14ac:dyDescent="0.3">
      <c r="D964" s="117"/>
      <c r="E964" s="56"/>
      <c r="H964" s="97"/>
      <c r="I964" s="98"/>
      <c r="J964" s="99"/>
      <c r="K964" s="100"/>
      <c r="M964" s="101"/>
      <c r="N964" s="102"/>
      <c r="P964" s="57"/>
      <c r="R964" s="44"/>
      <c r="S964" s="104"/>
      <c r="T964" s="57"/>
      <c r="U964" s="105"/>
      <c r="V964" s="52"/>
    </row>
    <row r="965" spans="1:50" x14ac:dyDescent="0.3">
      <c r="D965" s="117"/>
      <c r="E965" s="56"/>
      <c r="H965" s="97"/>
      <c r="I965" s="98"/>
      <c r="J965" s="99"/>
      <c r="K965" s="100"/>
      <c r="M965" s="101"/>
      <c r="N965" s="102"/>
      <c r="P965" s="57"/>
      <c r="R965" s="44"/>
      <c r="S965" s="104"/>
      <c r="T965" s="57"/>
      <c r="U965" s="105"/>
      <c r="V965" s="52"/>
    </row>
    <row r="966" spans="1:50" x14ac:dyDescent="0.3">
      <c r="D966" s="117"/>
      <c r="E966" s="56"/>
      <c r="H966" s="97"/>
      <c r="I966" s="98"/>
      <c r="J966" s="99"/>
      <c r="K966" s="100"/>
      <c r="M966" s="101"/>
      <c r="N966" s="102"/>
      <c r="P966" s="57"/>
      <c r="R966" s="44"/>
      <c r="S966" s="104"/>
      <c r="T966" s="57"/>
      <c r="U966" s="105"/>
      <c r="V966" s="52"/>
    </row>
    <row r="967" spans="1:50" x14ac:dyDescent="0.3">
      <c r="D967" s="117"/>
      <c r="E967" s="56"/>
      <c r="H967" s="97"/>
      <c r="I967" s="98"/>
      <c r="J967" s="99"/>
      <c r="K967" s="100"/>
      <c r="M967" s="101"/>
      <c r="N967" s="102"/>
      <c r="P967" s="57"/>
      <c r="R967" s="44"/>
      <c r="S967" s="104"/>
      <c r="T967" s="57"/>
      <c r="U967" s="105"/>
      <c r="V967" s="52"/>
    </row>
    <row r="968" spans="1:50" x14ac:dyDescent="0.3">
      <c r="D968" s="117"/>
      <c r="E968" s="56"/>
      <c r="H968" s="97"/>
      <c r="I968" s="98"/>
      <c r="J968" s="99"/>
      <c r="K968" s="100"/>
      <c r="M968" s="101"/>
      <c r="N968" s="102"/>
      <c r="P968" s="57"/>
      <c r="R968" s="44"/>
      <c r="S968" s="104"/>
      <c r="T968" s="57"/>
      <c r="U968" s="105"/>
      <c r="V968" s="52"/>
    </row>
    <row r="969" spans="1:50" x14ac:dyDescent="0.3">
      <c r="D969" s="117"/>
      <c r="E969" s="56"/>
      <c r="H969" s="97"/>
      <c r="I969" s="98"/>
      <c r="J969" s="99"/>
      <c r="K969" s="100"/>
      <c r="M969" s="101"/>
      <c r="N969" s="102"/>
      <c r="P969" s="57"/>
      <c r="R969" s="44"/>
      <c r="S969" s="104"/>
      <c r="T969" s="57"/>
      <c r="U969" s="105"/>
      <c r="V969" s="52"/>
    </row>
    <row r="970" spans="1:50" x14ac:dyDescent="0.3">
      <c r="A970" s="118" t="s">
        <v>231</v>
      </c>
      <c r="B970" s="119">
        <v>1</v>
      </c>
      <c r="C970" s="120" t="s">
        <v>1200</v>
      </c>
      <c r="D970" s="121">
        <v>38656.459027777775</v>
      </c>
      <c r="E970" s="122">
        <v>1.5000000000000001E-2</v>
      </c>
      <c r="F970" s="41">
        <v>4.9000000000000004</v>
      </c>
      <c r="G970" s="41">
        <v>2</v>
      </c>
      <c r="H970" s="97" t="s">
        <v>1201</v>
      </c>
      <c r="I970" s="98" t="s">
        <v>1201</v>
      </c>
      <c r="J970" s="99">
        <v>0</v>
      </c>
      <c r="K970" s="100">
        <v>40482.459027777775</v>
      </c>
      <c r="L970" s="46">
        <v>150.80000000000001</v>
      </c>
      <c r="M970" s="101">
        <v>38656.453472222223</v>
      </c>
      <c r="N970" s="102">
        <v>16</v>
      </c>
      <c r="O970" s="46">
        <v>0</v>
      </c>
      <c r="P970" s="57">
        <v>0</v>
      </c>
      <c r="Q970" s="50">
        <v>0</v>
      </c>
      <c r="R970" s="44">
        <v>0</v>
      </c>
      <c r="S970" s="104"/>
      <c r="T970" s="57">
        <v>194</v>
      </c>
      <c r="U970" s="44"/>
      <c r="V970" s="52"/>
      <c r="AE970" s="54">
        <v>5.3</v>
      </c>
    </row>
    <row r="971" spans="1:50" x14ac:dyDescent="0.3">
      <c r="A971" s="37" t="s">
        <v>231</v>
      </c>
      <c r="B971" s="38">
        <v>45</v>
      </c>
      <c r="C971" s="39" t="s">
        <v>539</v>
      </c>
      <c r="D971" s="117">
        <v>38663.464583333334</v>
      </c>
      <c r="E971" s="56">
        <v>2.9398148148148148E-3</v>
      </c>
      <c r="F971" s="41">
        <v>0</v>
      </c>
      <c r="G971" s="41">
        <v>2</v>
      </c>
      <c r="H971" s="97" t="s">
        <v>1201</v>
      </c>
      <c r="I971" s="98" t="s">
        <v>1201</v>
      </c>
      <c r="J971" s="99">
        <v>0</v>
      </c>
      <c r="K971" s="100">
        <v>40489.464583333334</v>
      </c>
      <c r="L971" s="46">
        <v>176</v>
      </c>
      <c r="M971" s="101">
        <v>38663.453472222223</v>
      </c>
      <c r="N971" s="102">
        <v>-6</v>
      </c>
      <c r="O971" s="46">
        <v>0</v>
      </c>
      <c r="P971" s="57">
        <v>0</v>
      </c>
      <c r="Q971" s="50">
        <v>0</v>
      </c>
      <c r="R971" s="44">
        <v>0</v>
      </c>
      <c r="S971" s="104">
        <v>174.2</v>
      </c>
      <c r="T971" s="57">
        <v>163.4</v>
      </c>
      <c r="U971" s="105"/>
      <c r="V971" s="52"/>
      <c r="AE971" s="54">
        <v>5.3</v>
      </c>
    </row>
    <row r="972" spans="1:50" x14ac:dyDescent="0.3">
      <c r="A972" s="118" t="s">
        <v>92</v>
      </c>
      <c r="B972" s="119">
        <v>1</v>
      </c>
      <c r="C972" s="120" t="s">
        <v>541</v>
      </c>
      <c r="D972" s="121">
        <v>38656.685416666667</v>
      </c>
      <c r="E972" s="122">
        <v>1.2002314814814815E-2</v>
      </c>
      <c r="F972" s="41">
        <v>10.3</v>
      </c>
      <c r="G972" s="41">
        <v>2</v>
      </c>
      <c r="H972" s="97" t="s">
        <v>1201</v>
      </c>
      <c r="I972" s="98" t="s">
        <v>1201</v>
      </c>
      <c r="J972" s="99">
        <v>0</v>
      </c>
      <c r="K972" s="100">
        <v>40482.685416666667</v>
      </c>
      <c r="L972" s="46">
        <v>183.2</v>
      </c>
      <c r="M972" s="101">
        <v>38656.703472222223</v>
      </c>
      <c r="N972" s="102">
        <v>15.1</v>
      </c>
      <c r="O972" s="46">
        <v>0</v>
      </c>
      <c r="P972" s="57">
        <v>0</v>
      </c>
      <c r="Q972" s="50">
        <v>0</v>
      </c>
      <c r="R972" s="44">
        <v>0</v>
      </c>
      <c r="S972" s="104">
        <v>190</v>
      </c>
      <c r="T972" s="57">
        <v>186.8</v>
      </c>
      <c r="U972" s="105"/>
      <c r="V972" s="52"/>
      <c r="AE972" s="54">
        <v>4.7</v>
      </c>
    </row>
    <row r="973" spans="1:50" x14ac:dyDescent="0.3">
      <c r="A973" s="37" t="s">
        <v>92</v>
      </c>
      <c r="B973" s="38">
        <v>29</v>
      </c>
      <c r="C973" s="39" t="s">
        <v>569</v>
      </c>
      <c r="D973" s="117">
        <v>38663.588194444441</v>
      </c>
      <c r="E973" s="56">
        <v>1.8854166666666665E-2</v>
      </c>
      <c r="F973" s="41">
        <v>4.5</v>
      </c>
      <c r="G973" s="41">
        <v>2</v>
      </c>
      <c r="H973" s="97" t="s">
        <v>1201</v>
      </c>
      <c r="I973" s="98" t="s">
        <v>1201</v>
      </c>
      <c r="J973" s="99">
        <v>0</v>
      </c>
      <c r="K973" s="100">
        <v>40489.588194444441</v>
      </c>
      <c r="L973" s="46">
        <v>68</v>
      </c>
      <c r="M973" s="101">
        <v>38663.578472222223</v>
      </c>
      <c r="N973" s="102">
        <v>-2</v>
      </c>
      <c r="O973" s="46">
        <v>0</v>
      </c>
      <c r="P973" s="57">
        <v>0</v>
      </c>
      <c r="Q973" s="50">
        <v>0</v>
      </c>
      <c r="R973" s="44">
        <v>0</v>
      </c>
      <c r="S973" s="104">
        <v>185</v>
      </c>
      <c r="T973" s="57">
        <v>185</v>
      </c>
      <c r="U973" s="105"/>
      <c r="V973" s="52"/>
      <c r="AE973" s="54">
        <v>4.7</v>
      </c>
    </row>
    <row r="974" spans="1:50" x14ac:dyDescent="0.3">
      <c r="A974" s="118" t="s">
        <v>147</v>
      </c>
      <c r="B974" s="119">
        <v>1</v>
      </c>
      <c r="C974" s="120" t="s">
        <v>571</v>
      </c>
      <c r="D974" s="121">
        <v>38656.734722222223</v>
      </c>
      <c r="E974" s="122">
        <v>1.4467592592592593E-2</v>
      </c>
      <c r="F974" s="41">
        <v>6.5</v>
      </c>
      <c r="G974" s="41">
        <v>2</v>
      </c>
      <c r="H974" s="97" t="s">
        <v>1201</v>
      </c>
      <c r="I974" s="98" t="s">
        <v>1201</v>
      </c>
      <c r="J974" s="99">
        <v>0</v>
      </c>
      <c r="K974" s="100">
        <v>40482.734722222223</v>
      </c>
      <c r="L974" s="46">
        <v>125.6</v>
      </c>
      <c r="M974" s="101">
        <v>38656.745138888888</v>
      </c>
      <c r="N974" s="102">
        <v>10.9</v>
      </c>
      <c r="O974" s="46">
        <v>0</v>
      </c>
      <c r="P974" s="57">
        <v>0</v>
      </c>
      <c r="Q974" s="50">
        <v>0</v>
      </c>
      <c r="R974" s="44">
        <v>0</v>
      </c>
      <c r="S974" s="104">
        <v>190</v>
      </c>
      <c r="T974" s="52">
        <v>195.8</v>
      </c>
      <c r="U974" s="105"/>
      <c r="V974" s="52"/>
      <c r="AE974" s="54">
        <v>5.3</v>
      </c>
    </row>
    <row r="975" spans="1:50" x14ac:dyDescent="0.3">
      <c r="A975" s="37" t="s">
        <v>147</v>
      </c>
      <c r="B975" s="38">
        <v>44</v>
      </c>
      <c r="C975" s="39" t="s">
        <v>614</v>
      </c>
      <c r="D975" s="117">
        <v>38663.670138888891</v>
      </c>
      <c r="E975" s="56">
        <v>1.0462962962962964E-2</v>
      </c>
      <c r="F975" s="41">
        <v>4.4000000000000004</v>
      </c>
      <c r="G975" s="41">
        <v>2</v>
      </c>
      <c r="H975" s="97" t="s">
        <v>1201</v>
      </c>
      <c r="I975" s="98" t="s">
        <v>1201</v>
      </c>
      <c r="J975" s="99">
        <v>0</v>
      </c>
      <c r="K975" s="100">
        <v>40489.670138888891</v>
      </c>
      <c r="L975" s="46">
        <v>53.6</v>
      </c>
      <c r="M975" s="101">
        <v>38663.661805555559</v>
      </c>
      <c r="N975" s="102">
        <v>-2</v>
      </c>
      <c r="O975" s="46">
        <v>0</v>
      </c>
      <c r="P975" s="57">
        <v>0</v>
      </c>
      <c r="Q975" s="50">
        <v>0</v>
      </c>
      <c r="R975" s="44">
        <v>0</v>
      </c>
      <c r="S975" s="104">
        <v>197.6</v>
      </c>
      <c r="T975" s="52">
        <v>197.6</v>
      </c>
      <c r="U975" s="105"/>
      <c r="V975" s="52"/>
      <c r="AE975" s="54">
        <v>5.3</v>
      </c>
    </row>
    <row r="976" spans="1:50" x14ac:dyDescent="0.3">
      <c r="A976" s="118" t="s">
        <v>358</v>
      </c>
      <c r="B976" s="119">
        <v>1</v>
      </c>
      <c r="C976" s="120" t="s">
        <v>616</v>
      </c>
      <c r="D976" s="121">
        <v>38656.728472222225</v>
      </c>
      <c r="E976" s="122">
        <v>3.7615740740740739E-3</v>
      </c>
      <c r="F976" s="41">
        <v>0.8</v>
      </c>
      <c r="G976" s="41">
        <v>2</v>
      </c>
      <c r="H976" s="97" t="s">
        <v>1201</v>
      </c>
      <c r="I976" s="98" t="s">
        <v>1201</v>
      </c>
      <c r="J976" s="99">
        <v>0</v>
      </c>
      <c r="K976" s="100">
        <v>40482.728472222225</v>
      </c>
      <c r="L976" s="46">
        <v>78.8</v>
      </c>
      <c r="M976" s="101">
        <v>38656.745138888888</v>
      </c>
      <c r="N976" s="102">
        <v>10.9</v>
      </c>
      <c r="O976" s="46">
        <v>0</v>
      </c>
      <c r="P976" s="57">
        <v>0</v>
      </c>
      <c r="Q976" s="50">
        <v>0</v>
      </c>
      <c r="R976" s="44">
        <v>0</v>
      </c>
      <c r="S976" s="104">
        <v>190</v>
      </c>
      <c r="T976" s="52">
        <v>149</v>
      </c>
      <c r="U976" s="105"/>
      <c r="V976" s="52"/>
      <c r="AE976" s="54">
        <v>5.4</v>
      </c>
    </row>
    <row r="977" spans="1:31" x14ac:dyDescent="0.3">
      <c r="A977" s="37" t="s">
        <v>358</v>
      </c>
      <c r="B977" s="38">
        <v>71</v>
      </c>
      <c r="C977" s="39" t="s">
        <v>1202</v>
      </c>
      <c r="D977" s="117">
        <v>38663.738194444442</v>
      </c>
      <c r="E977" s="56">
        <v>9.2129629629629627E-3</v>
      </c>
      <c r="F977" s="41">
        <v>4.9000000000000004</v>
      </c>
      <c r="G977" s="41">
        <v>2</v>
      </c>
      <c r="H977" s="97" t="s">
        <v>1201</v>
      </c>
      <c r="I977" s="98" t="s">
        <v>1201</v>
      </c>
      <c r="J977" s="99">
        <v>0</v>
      </c>
      <c r="K977" s="100">
        <v>40489.738194444442</v>
      </c>
      <c r="L977" s="46">
        <v>174.2</v>
      </c>
      <c r="M977" s="101">
        <v>38663.745138888888</v>
      </c>
      <c r="N977" s="102">
        <v>-5.0999999999999996</v>
      </c>
      <c r="O977" s="46">
        <v>0</v>
      </c>
      <c r="P977" s="57">
        <v>0</v>
      </c>
      <c r="Q977" s="50">
        <v>0</v>
      </c>
      <c r="R977" s="44">
        <v>0</v>
      </c>
      <c r="S977" s="104">
        <v>174.2</v>
      </c>
      <c r="T977" s="57">
        <v>172.4</v>
      </c>
      <c r="U977" s="105"/>
      <c r="V977" s="52"/>
      <c r="AE977" s="54">
        <v>5.4</v>
      </c>
    </row>
    <row r="978" spans="1:31" x14ac:dyDescent="0.3">
      <c r="A978" s="118" t="s">
        <v>704</v>
      </c>
      <c r="B978" s="119">
        <v>1</v>
      </c>
      <c r="C978" s="120" t="s">
        <v>1200</v>
      </c>
      <c r="D978" s="121">
        <v>38664.502083333333</v>
      </c>
      <c r="E978" s="122">
        <v>1.7511574074074072E-2</v>
      </c>
      <c r="F978" s="41">
        <v>8.6999999999999993</v>
      </c>
      <c r="G978" s="41">
        <v>3</v>
      </c>
      <c r="H978" s="97" t="s">
        <v>1201</v>
      </c>
      <c r="I978" s="98" t="s">
        <v>1201</v>
      </c>
      <c r="J978" s="99">
        <v>0</v>
      </c>
      <c r="K978" s="100">
        <v>40490.502083333333</v>
      </c>
      <c r="L978" s="46">
        <v>185</v>
      </c>
      <c r="M978" s="101">
        <v>38664.495138888888</v>
      </c>
      <c r="N978" s="102">
        <v>-6</v>
      </c>
      <c r="O978" s="46">
        <v>0</v>
      </c>
      <c r="P978" s="57">
        <v>0</v>
      </c>
      <c r="Q978" s="50">
        <v>0</v>
      </c>
      <c r="R978" s="44">
        <v>0</v>
      </c>
      <c r="S978" s="104">
        <v>172.4</v>
      </c>
      <c r="T978" s="57">
        <v>199.4</v>
      </c>
      <c r="U978" s="105"/>
      <c r="V978" s="52"/>
      <c r="AE978" s="54">
        <v>2.4</v>
      </c>
    </row>
    <row r="979" spans="1:31" x14ac:dyDescent="0.3">
      <c r="A979" s="37" t="s">
        <v>704</v>
      </c>
      <c r="B979" s="38">
        <v>25</v>
      </c>
      <c r="C979" s="39" t="s">
        <v>277</v>
      </c>
      <c r="D979" s="117">
        <v>38671.493055555555</v>
      </c>
      <c r="E979" s="56">
        <v>1.4085648148148151E-2</v>
      </c>
      <c r="F979" s="41">
        <v>3.4</v>
      </c>
      <c r="G979" s="41">
        <v>3</v>
      </c>
      <c r="H979" s="97" t="s">
        <v>1201</v>
      </c>
      <c r="I979" s="98" t="s">
        <v>1201</v>
      </c>
      <c r="J979" s="99">
        <v>0</v>
      </c>
      <c r="K979" s="100">
        <v>40497.493055555555</v>
      </c>
      <c r="L979" s="46">
        <v>93.2</v>
      </c>
      <c r="M979" s="101">
        <v>38671.495138888888</v>
      </c>
      <c r="N979" s="102">
        <v>-4</v>
      </c>
      <c r="O979" s="46">
        <v>0</v>
      </c>
      <c r="P979" s="57">
        <v>0</v>
      </c>
      <c r="Q979" s="50">
        <v>0</v>
      </c>
      <c r="R979" s="44">
        <v>0</v>
      </c>
      <c r="S979" s="104">
        <v>194</v>
      </c>
      <c r="T979" s="57">
        <v>177.8</v>
      </c>
      <c r="U979" s="105"/>
      <c r="V979" s="52"/>
      <c r="AE979" s="54">
        <v>2.4</v>
      </c>
    </row>
    <row r="980" spans="1:31" x14ac:dyDescent="0.3">
      <c r="A980" s="118" t="s">
        <v>316</v>
      </c>
      <c r="B980" s="119">
        <v>1</v>
      </c>
      <c r="C980" s="120" t="s">
        <v>1200</v>
      </c>
      <c r="D980" s="121">
        <v>38664.563194444447</v>
      </c>
      <c r="E980" s="122">
        <v>4.2013888888888891E-3</v>
      </c>
      <c r="F980" s="41">
        <v>2.1</v>
      </c>
      <c r="G980" s="41">
        <v>3</v>
      </c>
      <c r="H980" s="97" t="s">
        <v>1201</v>
      </c>
      <c r="I980" s="98" t="s">
        <v>1201</v>
      </c>
      <c r="J980" s="99">
        <v>0</v>
      </c>
      <c r="K980" s="100">
        <v>40490.563194444447</v>
      </c>
      <c r="L980" s="46">
        <v>165.2</v>
      </c>
      <c r="M980" s="101">
        <v>38664.578472222223</v>
      </c>
      <c r="N980" s="102">
        <v>-2.9</v>
      </c>
      <c r="O980" s="46">
        <v>0</v>
      </c>
      <c r="P980" s="57">
        <v>0</v>
      </c>
      <c r="Q980" s="50">
        <v>0</v>
      </c>
      <c r="R980" s="44">
        <v>0</v>
      </c>
      <c r="S980" s="104">
        <v>177.8</v>
      </c>
      <c r="T980" s="57">
        <v>181.4</v>
      </c>
      <c r="U980" s="105"/>
      <c r="V980" s="52"/>
      <c r="AE980" s="54">
        <v>3</v>
      </c>
    </row>
    <row r="981" spans="1:31" x14ac:dyDescent="0.3">
      <c r="A981" s="37" t="s">
        <v>316</v>
      </c>
      <c r="B981" s="38">
        <v>43</v>
      </c>
      <c r="C981" s="39" t="s">
        <v>312</v>
      </c>
      <c r="D981" s="117">
        <v>38671.504861111112</v>
      </c>
      <c r="E981" s="56">
        <v>1.0185185185185184E-2</v>
      </c>
      <c r="F981" s="41">
        <v>8.6999999999999993</v>
      </c>
      <c r="G981" s="41">
        <v>3</v>
      </c>
      <c r="H981" s="97" t="s">
        <v>1201</v>
      </c>
      <c r="I981" s="98" t="s">
        <v>1201</v>
      </c>
      <c r="J981" s="99">
        <v>0</v>
      </c>
      <c r="K981" s="100">
        <v>40497.504861111112</v>
      </c>
      <c r="L981" s="46">
        <v>53.6</v>
      </c>
      <c r="M981" s="101">
        <v>38671.495138888888</v>
      </c>
      <c r="N981" s="102">
        <v>-4</v>
      </c>
      <c r="O981" s="46">
        <v>0</v>
      </c>
      <c r="P981" s="57">
        <v>0</v>
      </c>
      <c r="Q981" s="50">
        <v>0</v>
      </c>
      <c r="R981" s="44">
        <v>0</v>
      </c>
      <c r="S981" s="104">
        <v>140</v>
      </c>
      <c r="T981" s="57">
        <v>181.4</v>
      </c>
      <c r="U981" s="105"/>
      <c r="V981" s="52"/>
      <c r="AE981" s="54">
        <v>3</v>
      </c>
    </row>
    <row r="982" spans="1:31" x14ac:dyDescent="0.3">
      <c r="A982" s="118" t="s">
        <v>631</v>
      </c>
      <c r="B982" s="119">
        <v>1</v>
      </c>
      <c r="C982" s="120" t="s">
        <v>1200</v>
      </c>
      <c r="D982" s="121">
        <v>38664.728472222225</v>
      </c>
      <c r="E982" s="122">
        <v>8.4143518518518517E-3</v>
      </c>
      <c r="F982" s="41">
        <v>4.8</v>
      </c>
      <c r="G982" s="41">
        <v>3</v>
      </c>
      <c r="H982" s="97" t="s">
        <v>1201</v>
      </c>
      <c r="I982" s="98" t="s">
        <v>1201</v>
      </c>
      <c r="J982" s="99">
        <v>0</v>
      </c>
      <c r="K982" s="100">
        <v>40490.728472222225</v>
      </c>
      <c r="L982" s="46">
        <v>197.6</v>
      </c>
      <c r="M982" s="101">
        <v>38664.745138888888</v>
      </c>
      <c r="N982" s="102">
        <v>-2.9</v>
      </c>
      <c r="O982" s="46">
        <v>0</v>
      </c>
      <c r="P982" s="57">
        <v>0</v>
      </c>
      <c r="Q982" s="50">
        <v>0</v>
      </c>
      <c r="R982" s="44">
        <v>0</v>
      </c>
      <c r="S982" s="104">
        <v>190</v>
      </c>
      <c r="T982" s="57">
        <v>192.2</v>
      </c>
      <c r="U982" s="105"/>
      <c r="V982" s="52"/>
      <c r="AE982" s="54">
        <v>5.7</v>
      </c>
    </row>
    <row r="983" spans="1:31" x14ac:dyDescent="0.3">
      <c r="A983" s="41" t="s">
        <v>631</v>
      </c>
      <c r="B983" s="38">
        <v>17</v>
      </c>
      <c r="C983" s="39" t="s">
        <v>261</v>
      </c>
      <c r="D983" s="117">
        <v>38671.694444444445</v>
      </c>
      <c r="E983" s="56">
        <v>1.3055555555555556E-2</v>
      </c>
      <c r="F983" s="41">
        <v>11.9</v>
      </c>
      <c r="G983" s="41">
        <v>3</v>
      </c>
      <c r="H983" s="97" t="s">
        <v>1201</v>
      </c>
      <c r="I983" s="98" t="s">
        <v>1201</v>
      </c>
      <c r="J983" s="99">
        <v>0</v>
      </c>
      <c r="K983" s="100">
        <v>40497.694444444445</v>
      </c>
      <c r="L983" s="46">
        <v>64.400000000000006</v>
      </c>
      <c r="M983" s="101">
        <v>38671.703472222223</v>
      </c>
      <c r="N983" s="102">
        <v>-6</v>
      </c>
      <c r="O983" s="46">
        <v>0</v>
      </c>
      <c r="P983" s="57">
        <v>0</v>
      </c>
      <c r="Q983" s="50">
        <v>0</v>
      </c>
      <c r="R983" s="44">
        <v>0</v>
      </c>
      <c r="S983" s="104">
        <v>75.2</v>
      </c>
      <c r="T983" s="57">
        <v>188.6</v>
      </c>
      <c r="U983" s="105"/>
      <c r="V983" s="52"/>
      <c r="AE983" s="54">
        <v>5.7</v>
      </c>
    </row>
    <row r="984" spans="1:31" x14ac:dyDescent="0.3">
      <c r="A984" s="118" t="s">
        <v>728</v>
      </c>
      <c r="B984" s="119">
        <v>1</v>
      </c>
      <c r="C984" s="120" t="s">
        <v>1200</v>
      </c>
      <c r="D984" s="121">
        <v>38664.504166666666</v>
      </c>
      <c r="E984" s="122">
        <v>5.9259259259259256E-3</v>
      </c>
      <c r="F984" s="41">
        <v>5.2</v>
      </c>
      <c r="G984" s="41">
        <v>3</v>
      </c>
      <c r="H984" s="97" t="s">
        <v>1201</v>
      </c>
      <c r="I984" s="98" t="s">
        <v>1201</v>
      </c>
      <c r="J984" s="99">
        <v>0</v>
      </c>
      <c r="K984" s="100">
        <v>40490.504166666666</v>
      </c>
      <c r="L984" s="46">
        <v>172.4</v>
      </c>
      <c r="M984" s="101">
        <v>38664.495138888888</v>
      </c>
      <c r="N984" s="102">
        <v>-6</v>
      </c>
      <c r="O984" s="46">
        <v>0</v>
      </c>
      <c r="P984" s="57">
        <v>0</v>
      </c>
      <c r="Q984" s="50">
        <v>0</v>
      </c>
      <c r="R984" s="44">
        <v>0</v>
      </c>
      <c r="S984" s="104">
        <v>190</v>
      </c>
      <c r="T984" s="57">
        <v>192.2</v>
      </c>
      <c r="U984" s="105"/>
      <c r="V984" s="52"/>
      <c r="AE984" s="54">
        <v>2.5</v>
      </c>
    </row>
    <row r="985" spans="1:31" x14ac:dyDescent="0.3">
      <c r="A985" s="41" t="s">
        <v>728</v>
      </c>
      <c r="B985" s="38">
        <v>47</v>
      </c>
      <c r="C985" s="39" t="s">
        <v>93</v>
      </c>
      <c r="D985" s="117">
        <v>38671.456944444442</v>
      </c>
      <c r="E985" s="56">
        <v>2.4236111111111111E-2</v>
      </c>
      <c r="F985" s="41">
        <v>23.1</v>
      </c>
      <c r="G985" s="41">
        <v>3</v>
      </c>
      <c r="H985" s="97" t="s">
        <v>1201</v>
      </c>
      <c r="I985" s="98" t="s">
        <v>1201</v>
      </c>
      <c r="J985" s="99">
        <v>0</v>
      </c>
      <c r="K985" s="100">
        <v>40497.456944444442</v>
      </c>
      <c r="L985" s="46">
        <v>33.799999999999997</v>
      </c>
      <c r="M985" s="101">
        <v>38671.453472222223</v>
      </c>
      <c r="N985" s="102">
        <v>-7.1</v>
      </c>
      <c r="O985" s="46">
        <v>0</v>
      </c>
      <c r="P985" s="57">
        <v>0</v>
      </c>
      <c r="Q985" s="50">
        <v>0</v>
      </c>
      <c r="R985" s="44">
        <v>0</v>
      </c>
      <c r="S985" s="104">
        <v>176</v>
      </c>
      <c r="T985" s="57">
        <v>195.8</v>
      </c>
      <c r="U985" s="105"/>
      <c r="V985" s="52"/>
      <c r="AE985" s="54">
        <v>2.5</v>
      </c>
    </row>
    <row r="986" spans="1:31" x14ac:dyDescent="0.3">
      <c r="A986" s="118" t="s">
        <v>647</v>
      </c>
      <c r="B986" s="119">
        <v>1</v>
      </c>
      <c r="C986" s="120" t="s">
        <v>1200</v>
      </c>
      <c r="D986" s="121">
        <v>38672.661111111112</v>
      </c>
      <c r="E986" s="122">
        <v>7.1296296296296307E-3</v>
      </c>
      <c r="F986" s="41">
        <v>4</v>
      </c>
      <c r="G986" s="41">
        <v>4</v>
      </c>
      <c r="H986" s="97" t="s">
        <v>1201</v>
      </c>
      <c r="I986" s="98" t="s">
        <v>1201</v>
      </c>
      <c r="J986" s="99">
        <v>0</v>
      </c>
      <c r="K986" s="100">
        <v>40498.661111111112</v>
      </c>
      <c r="L986" s="46">
        <v>176</v>
      </c>
      <c r="M986" s="101">
        <v>38672.661805555559</v>
      </c>
      <c r="N986" s="102">
        <v>10.9</v>
      </c>
      <c r="O986" s="46">
        <v>0</v>
      </c>
      <c r="P986" s="57">
        <v>0</v>
      </c>
      <c r="Q986" s="50">
        <v>0</v>
      </c>
      <c r="R986" s="44">
        <v>0</v>
      </c>
      <c r="S986" s="104">
        <v>190</v>
      </c>
      <c r="T986" s="57">
        <v>185</v>
      </c>
      <c r="U986" s="105"/>
      <c r="V986" s="52"/>
      <c r="AE986" s="54">
        <v>2.4</v>
      </c>
    </row>
    <row r="987" spans="1:31" x14ac:dyDescent="0.3">
      <c r="A987" s="41" t="s">
        <v>647</v>
      </c>
      <c r="B987" s="38">
        <v>61</v>
      </c>
      <c r="C987" s="39" t="s">
        <v>121</v>
      </c>
      <c r="D987" s="117">
        <v>38679.588194444441</v>
      </c>
      <c r="E987" s="56">
        <v>1.9675925925925926E-4</v>
      </c>
      <c r="F987" s="41">
        <v>0.1</v>
      </c>
      <c r="G987" s="41">
        <v>4</v>
      </c>
      <c r="H987" s="97" t="s">
        <v>1201</v>
      </c>
      <c r="I987" s="98" t="s">
        <v>1201</v>
      </c>
      <c r="J987" s="99">
        <v>0</v>
      </c>
      <c r="K987" s="100">
        <v>40505.588194444441</v>
      </c>
      <c r="L987" s="46">
        <v>120.2</v>
      </c>
      <c r="M987" s="101">
        <v>38679.591666666667</v>
      </c>
      <c r="N987" s="102">
        <v>1.4</v>
      </c>
      <c r="O987" s="46">
        <v>0</v>
      </c>
      <c r="P987" s="57">
        <v>0</v>
      </c>
      <c r="Q987" s="50">
        <v>0</v>
      </c>
      <c r="R987" s="44">
        <v>0</v>
      </c>
      <c r="S987" s="104">
        <v>179.6</v>
      </c>
      <c r="T987" s="57">
        <v>176</v>
      </c>
      <c r="U987" s="105"/>
      <c r="V987" s="52"/>
      <c r="AE987" s="54">
        <v>2.4</v>
      </c>
    </row>
    <row r="988" spans="1:31" x14ac:dyDescent="0.3">
      <c r="A988" s="118" t="s">
        <v>860</v>
      </c>
      <c r="B988" s="119">
        <v>1</v>
      </c>
      <c r="C988" s="120" t="s">
        <v>1200</v>
      </c>
      <c r="D988" s="121">
        <v>38672.72152777778</v>
      </c>
      <c r="E988" s="122">
        <v>1.5057870370370369E-2</v>
      </c>
      <c r="F988" s="41">
        <v>10.4</v>
      </c>
      <c r="G988" s="41">
        <v>4</v>
      </c>
      <c r="H988" s="97" t="s">
        <v>1201</v>
      </c>
      <c r="I988" s="98" t="s">
        <v>1201</v>
      </c>
      <c r="J988" s="99">
        <v>0</v>
      </c>
      <c r="K988" s="100">
        <v>40498.72152777778</v>
      </c>
      <c r="L988" s="46">
        <v>186.8</v>
      </c>
      <c r="M988" s="101">
        <v>38672.731249999997</v>
      </c>
      <c r="N988" s="102">
        <v>10.4</v>
      </c>
      <c r="O988" s="46">
        <v>0</v>
      </c>
      <c r="P988" s="57">
        <v>0</v>
      </c>
      <c r="Q988" s="50">
        <v>0</v>
      </c>
      <c r="R988" s="44">
        <v>0</v>
      </c>
      <c r="S988" s="104">
        <v>190</v>
      </c>
      <c r="T988" s="57">
        <v>201.2</v>
      </c>
      <c r="U988" s="105"/>
      <c r="V988" s="52"/>
      <c r="AE988" s="54">
        <v>3.1</v>
      </c>
    </row>
    <row r="989" spans="1:31" x14ac:dyDescent="0.3">
      <c r="A989" s="37" t="s">
        <v>860</v>
      </c>
      <c r="B989" s="38">
        <v>33</v>
      </c>
      <c r="C989" s="39" t="s">
        <v>293</v>
      </c>
      <c r="D989" s="117">
        <v>38679.526388888888</v>
      </c>
      <c r="E989" s="56">
        <v>1.5046296296296295E-2</v>
      </c>
      <c r="F989" s="41">
        <v>10.7</v>
      </c>
      <c r="G989" s="41">
        <v>4</v>
      </c>
      <c r="H989" s="97" t="s">
        <v>1201</v>
      </c>
      <c r="I989" s="98" t="s">
        <v>1201</v>
      </c>
      <c r="J989" s="99">
        <v>0</v>
      </c>
      <c r="K989" s="100">
        <v>40505.526388888888</v>
      </c>
      <c r="L989" s="46">
        <v>125.6</v>
      </c>
      <c r="M989" s="101">
        <v>38679.536805555559</v>
      </c>
      <c r="N989" s="102">
        <v>1</v>
      </c>
      <c r="O989" s="46">
        <v>0</v>
      </c>
      <c r="P989" s="57">
        <v>0</v>
      </c>
      <c r="Q989" s="50">
        <v>0</v>
      </c>
      <c r="R989" s="44">
        <v>0</v>
      </c>
      <c r="S989" s="104">
        <v>127.4</v>
      </c>
      <c r="T989" s="57">
        <v>185</v>
      </c>
      <c r="U989" s="105"/>
      <c r="V989" s="52"/>
      <c r="AE989" s="54">
        <v>3.1</v>
      </c>
    </row>
    <row r="990" spans="1:31" x14ac:dyDescent="0.3">
      <c r="A990" s="118" t="s">
        <v>769</v>
      </c>
      <c r="B990" s="119">
        <v>1</v>
      </c>
      <c r="C990" s="120" t="s">
        <v>1200</v>
      </c>
      <c r="D990" s="121">
        <v>38672.686805555553</v>
      </c>
      <c r="E990" s="122">
        <v>7.2337962962962963E-3</v>
      </c>
      <c r="F990" s="41">
        <v>4.7</v>
      </c>
      <c r="G990" s="41">
        <v>4</v>
      </c>
      <c r="H990" s="97" t="s">
        <v>1201</v>
      </c>
      <c r="I990" s="98" t="s">
        <v>1201</v>
      </c>
      <c r="J990" s="99">
        <v>0</v>
      </c>
      <c r="K990" s="100">
        <v>40498.686805555553</v>
      </c>
      <c r="L990" s="46">
        <v>172.4</v>
      </c>
      <c r="M990" s="101">
        <v>38672.697222222225</v>
      </c>
      <c r="N990" s="102">
        <v>10.4</v>
      </c>
      <c r="O990" s="46">
        <v>0</v>
      </c>
      <c r="P990" s="57">
        <v>0</v>
      </c>
      <c r="Q990" s="50">
        <v>0</v>
      </c>
      <c r="R990" s="44">
        <v>0</v>
      </c>
      <c r="S990" s="104">
        <v>190</v>
      </c>
      <c r="T990" s="57">
        <v>183.2</v>
      </c>
      <c r="U990" s="105"/>
      <c r="V990" s="52"/>
      <c r="AE990" s="54">
        <v>1.6</v>
      </c>
    </row>
    <row r="991" spans="1:31" x14ac:dyDescent="0.3">
      <c r="A991" s="41" t="s">
        <v>769</v>
      </c>
      <c r="B991" s="38">
        <v>36</v>
      </c>
      <c r="C991" s="39" t="s">
        <v>299</v>
      </c>
      <c r="D991" s="117">
        <v>38679.669444444444</v>
      </c>
      <c r="E991" s="56">
        <v>1.0995370370370371E-2</v>
      </c>
      <c r="F991" s="41">
        <v>0</v>
      </c>
      <c r="G991" s="41">
        <v>4</v>
      </c>
      <c r="H991" s="97" t="s">
        <v>1201</v>
      </c>
      <c r="I991" s="98" t="s">
        <v>1201</v>
      </c>
      <c r="J991" s="99">
        <v>0</v>
      </c>
      <c r="K991" s="100">
        <v>40505.669444444444</v>
      </c>
      <c r="L991" s="46">
        <v>181.4</v>
      </c>
      <c r="M991" s="101">
        <v>38679.661805555559</v>
      </c>
      <c r="N991" s="102">
        <v>1.9</v>
      </c>
      <c r="O991" s="46">
        <v>0</v>
      </c>
      <c r="P991" s="57">
        <v>0</v>
      </c>
      <c r="Q991" s="50">
        <v>0</v>
      </c>
      <c r="R991" s="44">
        <v>0</v>
      </c>
      <c r="S991" s="104">
        <v>183.2</v>
      </c>
      <c r="T991" s="57">
        <v>176</v>
      </c>
      <c r="U991" s="105"/>
      <c r="V991" s="52"/>
      <c r="AE991" s="54">
        <v>1.6</v>
      </c>
    </row>
    <row r="992" spans="1:31" x14ac:dyDescent="0.3">
      <c r="A992" s="118" t="s">
        <v>888</v>
      </c>
      <c r="B992" s="119">
        <v>1</v>
      </c>
      <c r="C992" s="120" t="s">
        <v>1200</v>
      </c>
      <c r="D992" s="121">
        <v>38672.699999999997</v>
      </c>
      <c r="E992" s="122">
        <v>8.4722222222222213E-3</v>
      </c>
      <c r="F992" s="41">
        <v>6.5</v>
      </c>
      <c r="G992" s="41">
        <v>4</v>
      </c>
      <c r="H992" s="97" t="s">
        <v>1201</v>
      </c>
      <c r="I992" s="98" t="s">
        <v>1201</v>
      </c>
      <c r="J992" s="99">
        <v>0</v>
      </c>
      <c r="K992" s="100">
        <v>40498.699999999997</v>
      </c>
      <c r="L992" s="46">
        <v>183.2</v>
      </c>
      <c r="M992" s="101">
        <v>38672.697222222225</v>
      </c>
      <c r="N992" s="102">
        <v>10.4</v>
      </c>
      <c r="O992" s="46">
        <v>0</v>
      </c>
      <c r="P992" s="57">
        <v>0</v>
      </c>
      <c r="Q992" s="50">
        <v>0</v>
      </c>
      <c r="R992" s="44">
        <v>0</v>
      </c>
      <c r="S992" s="104">
        <v>190</v>
      </c>
      <c r="T992" s="57">
        <v>179.6</v>
      </c>
      <c r="U992" s="105"/>
      <c r="V992" s="52"/>
      <c r="AE992" s="54">
        <v>2.7</v>
      </c>
    </row>
    <row r="993" spans="1:31" x14ac:dyDescent="0.3">
      <c r="A993" s="37" t="s">
        <v>888</v>
      </c>
      <c r="B993" s="38">
        <v>36</v>
      </c>
      <c r="C993" s="39" t="s">
        <v>299</v>
      </c>
      <c r="D993" s="117">
        <v>38679.680555555555</v>
      </c>
      <c r="E993" s="56">
        <v>1.3252314814814814E-2</v>
      </c>
      <c r="F993" s="41">
        <v>4</v>
      </c>
      <c r="G993" s="41">
        <v>4</v>
      </c>
      <c r="H993" s="97" t="s">
        <v>1201</v>
      </c>
      <c r="I993" s="98" t="s">
        <v>1201</v>
      </c>
      <c r="J993" s="99">
        <v>0</v>
      </c>
      <c r="K993" s="100">
        <v>40505.680555555555</v>
      </c>
      <c r="L993" s="46">
        <v>62.6</v>
      </c>
      <c r="M993" s="101">
        <v>38679.661805555559</v>
      </c>
      <c r="N993" s="102">
        <v>1.9</v>
      </c>
      <c r="O993" s="46">
        <v>0</v>
      </c>
      <c r="P993" s="57">
        <v>0</v>
      </c>
      <c r="Q993" s="50">
        <v>0</v>
      </c>
      <c r="R993" s="44">
        <v>0</v>
      </c>
      <c r="S993" s="104">
        <v>179.6</v>
      </c>
      <c r="T993" s="57">
        <v>176</v>
      </c>
      <c r="U993" s="105"/>
      <c r="V993" s="52"/>
      <c r="AE993" s="54">
        <v>2.7</v>
      </c>
    </row>
    <row r="994" spans="1:31" x14ac:dyDescent="0.3">
      <c r="A994" s="118" t="s">
        <v>833</v>
      </c>
      <c r="B994" s="119">
        <v>1</v>
      </c>
      <c r="C994" s="120" t="s">
        <v>1200</v>
      </c>
      <c r="D994" s="121">
        <v>38684.416666666664</v>
      </c>
      <c r="E994" s="122">
        <v>6.851851851851852E-3</v>
      </c>
      <c r="F994" s="41">
        <v>5.2</v>
      </c>
      <c r="G994" s="41">
        <v>2</v>
      </c>
      <c r="H994" s="97" t="s">
        <v>1201</v>
      </c>
      <c r="I994" s="98" t="s">
        <v>1201</v>
      </c>
      <c r="J994" s="99">
        <v>0</v>
      </c>
      <c r="K994" s="100">
        <v>40510.416666666664</v>
      </c>
      <c r="L994" s="46">
        <v>172.4</v>
      </c>
      <c r="M994" s="101">
        <v>38684.411805555559</v>
      </c>
      <c r="N994" s="102">
        <v>-34.1</v>
      </c>
      <c r="O994" s="46">
        <v>0</v>
      </c>
      <c r="P994" s="57">
        <v>0</v>
      </c>
      <c r="Q994" s="50">
        <v>0</v>
      </c>
      <c r="R994" s="44">
        <v>0</v>
      </c>
      <c r="S994" s="104">
        <v>190</v>
      </c>
      <c r="T994" s="57">
        <v>188.6</v>
      </c>
      <c r="U994" s="105"/>
      <c r="V994" s="52"/>
      <c r="AE994" s="54">
        <v>4.5999999999999996</v>
      </c>
    </row>
    <row r="995" spans="1:31" x14ac:dyDescent="0.3">
      <c r="A995" s="37" t="s">
        <v>833</v>
      </c>
      <c r="B995" s="38">
        <v>29</v>
      </c>
      <c r="C995" s="39" t="s">
        <v>285</v>
      </c>
      <c r="D995" s="117">
        <v>38691.418055555558</v>
      </c>
      <c r="E995" s="56">
        <v>1.1562499999999998E-2</v>
      </c>
      <c r="F995" s="41">
        <v>10.199999999999999</v>
      </c>
      <c r="G995" s="41">
        <v>2</v>
      </c>
      <c r="H995" s="97" t="s">
        <v>1201</v>
      </c>
      <c r="I995" s="98" t="s">
        <v>1201</v>
      </c>
      <c r="J995" s="99">
        <v>0</v>
      </c>
      <c r="K995" s="100">
        <v>40517.418055555558</v>
      </c>
      <c r="L995" s="46">
        <v>46.4</v>
      </c>
      <c r="M995" s="101">
        <v>38691.411805555559</v>
      </c>
      <c r="N995" s="102">
        <v>-4</v>
      </c>
      <c r="O995" s="46">
        <v>0</v>
      </c>
      <c r="P995" s="57">
        <v>0</v>
      </c>
      <c r="Q995" s="50">
        <v>0</v>
      </c>
      <c r="R995" s="44">
        <v>0</v>
      </c>
      <c r="S995" s="104">
        <v>188.6</v>
      </c>
      <c r="T995" s="57">
        <v>186.8</v>
      </c>
      <c r="U995" s="105"/>
      <c r="V995" s="52"/>
      <c r="AE995" s="54">
        <v>4.5999999999999996</v>
      </c>
    </row>
    <row r="996" spans="1:31" x14ac:dyDescent="0.3">
      <c r="A996" s="118" t="s">
        <v>920</v>
      </c>
      <c r="B996" s="119">
        <v>1</v>
      </c>
      <c r="C996" s="120" t="s">
        <v>1200</v>
      </c>
      <c r="D996" s="121">
        <v>38684.477083333331</v>
      </c>
      <c r="E996" s="122">
        <v>7.5115740740740742E-3</v>
      </c>
      <c r="F996" s="41">
        <v>3.2</v>
      </c>
      <c r="G996" s="41">
        <v>2</v>
      </c>
      <c r="H996" s="97" t="s">
        <v>1201</v>
      </c>
      <c r="I996" s="98" t="s">
        <v>1201</v>
      </c>
      <c r="J996" s="99">
        <v>0</v>
      </c>
      <c r="K996" s="100">
        <v>40510.477083333331</v>
      </c>
      <c r="L996" s="46">
        <v>158</v>
      </c>
      <c r="M996" s="101">
        <v>38684.495138888888</v>
      </c>
      <c r="N996" s="102">
        <v>-29.9</v>
      </c>
      <c r="O996" s="46">
        <v>0</v>
      </c>
      <c r="P996" s="57">
        <v>0</v>
      </c>
      <c r="Q996" s="50">
        <v>0</v>
      </c>
      <c r="R996" s="44">
        <v>0</v>
      </c>
      <c r="S996" s="104">
        <v>190</v>
      </c>
      <c r="T996" s="57">
        <v>168.8</v>
      </c>
      <c r="U996" s="105"/>
      <c r="V996" s="52"/>
      <c r="AE996" s="54">
        <v>3.3</v>
      </c>
    </row>
    <row r="997" spans="1:31" x14ac:dyDescent="0.3">
      <c r="A997" s="37" t="s">
        <v>920</v>
      </c>
      <c r="B997" s="38">
        <v>38</v>
      </c>
      <c r="C997" s="39" t="s">
        <v>303</v>
      </c>
      <c r="D997" s="117">
        <v>38691.57916666667</v>
      </c>
      <c r="E997" s="56">
        <v>2.8136574074074074E-2</v>
      </c>
      <c r="F997" s="41">
        <v>12.7</v>
      </c>
      <c r="G997" s="41">
        <v>2</v>
      </c>
      <c r="H997" s="97" t="s">
        <v>1201</v>
      </c>
      <c r="I997" s="98" t="s">
        <v>1201</v>
      </c>
      <c r="J997" s="99">
        <v>0</v>
      </c>
      <c r="K997" s="100">
        <v>40517.57916666667</v>
      </c>
      <c r="L997" s="46">
        <v>21.2</v>
      </c>
      <c r="M997" s="101">
        <v>38691.578472222223</v>
      </c>
      <c r="N997" s="102">
        <v>-11</v>
      </c>
      <c r="O997" s="46">
        <v>0</v>
      </c>
      <c r="P997" s="57">
        <v>0</v>
      </c>
      <c r="Q997" s="50">
        <v>0</v>
      </c>
      <c r="R997" s="44">
        <v>0</v>
      </c>
      <c r="S997" s="104">
        <v>183.2</v>
      </c>
      <c r="T997" s="57">
        <v>176</v>
      </c>
      <c r="U997" s="105"/>
      <c r="V997" s="52"/>
      <c r="AE997" s="54">
        <v>3.3</v>
      </c>
    </row>
    <row r="998" spans="1:31" x14ac:dyDescent="0.3">
      <c r="A998" s="118" t="s">
        <v>957</v>
      </c>
      <c r="B998" s="119">
        <v>1</v>
      </c>
      <c r="C998" s="120" t="s">
        <v>1200</v>
      </c>
      <c r="D998" s="121">
        <v>38684.595833333333</v>
      </c>
      <c r="E998" s="122">
        <v>6.7245370370370367E-3</v>
      </c>
      <c r="F998" s="41">
        <v>3.2</v>
      </c>
      <c r="G998" s="41">
        <v>2</v>
      </c>
      <c r="H998" s="97" t="s">
        <v>1201</v>
      </c>
      <c r="I998" s="98" t="s">
        <v>1201</v>
      </c>
      <c r="J998" s="99">
        <v>0</v>
      </c>
      <c r="K998" s="100">
        <v>40510.595833333333</v>
      </c>
      <c r="L998" s="46">
        <v>176</v>
      </c>
      <c r="M998" s="101">
        <v>38684.578472222223</v>
      </c>
      <c r="N998" s="102">
        <v>-24</v>
      </c>
      <c r="O998" s="46">
        <v>0</v>
      </c>
      <c r="P998" s="57">
        <v>0</v>
      </c>
      <c r="Q998" s="50">
        <v>0</v>
      </c>
      <c r="R998" s="44">
        <v>0</v>
      </c>
      <c r="S998" s="104">
        <v>190</v>
      </c>
      <c r="T998" s="57">
        <v>197.6</v>
      </c>
      <c r="U998" s="105"/>
      <c r="V998" s="52"/>
      <c r="AE998" s="54">
        <v>5.3</v>
      </c>
    </row>
    <row r="999" spans="1:31" x14ac:dyDescent="0.3">
      <c r="A999" s="37" t="s">
        <v>957</v>
      </c>
      <c r="B999" s="38">
        <v>81</v>
      </c>
      <c r="C999" s="39" t="s">
        <v>158</v>
      </c>
      <c r="D999" s="117">
        <v>38692.466666666667</v>
      </c>
      <c r="E999" s="56">
        <v>1.7939814814814815E-3</v>
      </c>
      <c r="F999" s="41">
        <v>0</v>
      </c>
      <c r="G999" s="41">
        <v>3</v>
      </c>
      <c r="H999" s="97" t="s">
        <v>1201</v>
      </c>
      <c r="I999" s="98" t="s">
        <v>1201</v>
      </c>
      <c r="J999" s="99">
        <v>0</v>
      </c>
      <c r="K999" s="100">
        <v>40518.466666666667</v>
      </c>
      <c r="L999" s="46">
        <v>199.4</v>
      </c>
      <c r="M999" s="101">
        <v>38692.453472222223</v>
      </c>
      <c r="N999" s="102">
        <v>12</v>
      </c>
      <c r="O999" s="46">
        <v>0</v>
      </c>
      <c r="P999" s="57">
        <v>0</v>
      </c>
      <c r="Q999" s="50">
        <v>0</v>
      </c>
      <c r="R999" s="44">
        <v>0</v>
      </c>
      <c r="S999" s="104">
        <v>197.6</v>
      </c>
      <c r="T999" s="57">
        <v>190.4</v>
      </c>
      <c r="U999" s="105"/>
      <c r="V999" s="52"/>
      <c r="AE999" s="54">
        <v>5.3</v>
      </c>
    </row>
    <row r="1000" spans="1:31" x14ac:dyDescent="0.3">
      <c r="A1000" s="118" t="s">
        <v>804</v>
      </c>
      <c r="B1000" s="119">
        <v>1</v>
      </c>
      <c r="C1000" s="120" t="s">
        <v>1200</v>
      </c>
      <c r="D1000" s="121">
        <v>38685.493055555555</v>
      </c>
      <c r="E1000" s="122">
        <v>0.30702546296296296</v>
      </c>
      <c r="F1000" s="41">
        <v>54.4</v>
      </c>
      <c r="G1000" s="41">
        <v>3</v>
      </c>
      <c r="H1000" s="97" t="s">
        <v>1201</v>
      </c>
      <c r="I1000" s="98" t="s">
        <v>1201</v>
      </c>
      <c r="J1000" s="99">
        <v>0</v>
      </c>
      <c r="K1000" s="100">
        <v>40511.493055555555</v>
      </c>
      <c r="L1000" s="46">
        <v>190.4</v>
      </c>
      <c r="M1000" s="101">
        <v>38685.495138888888</v>
      </c>
      <c r="N1000" s="102">
        <v>-0.9</v>
      </c>
      <c r="O1000" s="46">
        <v>0</v>
      </c>
      <c r="P1000" s="57">
        <v>0</v>
      </c>
      <c r="Q1000" s="50">
        <v>0</v>
      </c>
      <c r="R1000" s="44">
        <v>0</v>
      </c>
      <c r="S1000" s="104">
        <v>190</v>
      </c>
      <c r="T1000" s="57">
        <v>192.2</v>
      </c>
      <c r="U1000" s="105"/>
      <c r="V1000" s="52"/>
      <c r="AE1000" s="54">
        <v>5.3</v>
      </c>
    </row>
    <row r="1001" spans="1:31" x14ac:dyDescent="0.3">
      <c r="A1001" s="37" t="s">
        <v>804</v>
      </c>
      <c r="B1001" s="38">
        <v>33</v>
      </c>
      <c r="C1001" s="39" t="s">
        <v>293</v>
      </c>
      <c r="D1001" s="117">
        <v>38692.370138888888</v>
      </c>
      <c r="E1001" s="56">
        <v>1.8287037037037036E-2</v>
      </c>
      <c r="F1001" s="41">
        <v>1.6</v>
      </c>
      <c r="G1001" s="41">
        <v>3</v>
      </c>
      <c r="H1001" s="97" t="s">
        <v>1201</v>
      </c>
      <c r="I1001" s="98" t="s">
        <v>1201</v>
      </c>
      <c r="J1001" s="99">
        <v>0</v>
      </c>
      <c r="K1001" s="100">
        <v>40518.370138888888</v>
      </c>
      <c r="L1001" s="46">
        <v>150.80000000000001</v>
      </c>
      <c r="M1001" s="101">
        <v>38692.370138888888</v>
      </c>
      <c r="N1001" s="102">
        <v>12</v>
      </c>
      <c r="O1001" s="46">
        <v>0</v>
      </c>
      <c r="P1001" s="57">
        <v>0</v>
      </c>
      <c r="Q1001" s="50">
        <v>0</v>
      </c>
      <c r="R1001" s="44">
        <v>0</v>
      </c>
      <c r="S1001" s="104">
        <v>192.2</v>
      </c>
      <c r="T1001" s="57">
        <v>192.2</v>
      </c>
      <c r="U1001" s="105"/>
      <c r="V1001" s="52"/>
      <c r="AE1001" s="54">
        <v>5.3</v>
      </c>
    </row>
    <row r="1002" spans="1:31" x14ac:dyDescent="0.3">
      <c r="A1002" s="123" t="s">
        <v>496</v>
      </c>
      <c r="B1002" s="124">
        <v>1</v>
      </c>
      <c r="C1002" s="125" t="s">
        <v>1200</v>
      </c>
      <c r="D1002" s="126">
        <v>40582.758333333331</v>
      </c>
      <c r="E1002" s="127">
        <v>4.5370370370370365E-3</v>
      </c>
      <c r="F1002" s="43">
        <v>1.5</v>
      </c>
      <c r="G1002" s="41">
        <v>3</v>
      </c>
      <c r="H1002" s="97" t="s">
        <v>1201</v>
      </c>
      <c r="I1002" s="98" t="s">
        <v>1201</v>
      </c>
      <c r="J1002" s="99">
        <v>0</v>
      </c>
      <c r="K1002" s="112">
        <v>40582.758333333331</v>
      </c>
      <c r="L1002" s="46">
        <v>138.19999999999999</v>
      </c>
      <c r="M1002" s="101">
        <v>40582.745138888888</v>
      </c>
      <c r="N1002" s="102">
        <v>7</v>
      </c>
      <c r="O1002" s="46">
        <v>0</v>
      </c>
      <c r="P1002" s="57">
        <v>0</v>
      </c>
      <c r="Q1002" s="50">
        <v>0</v>
      </c>
      <c r="R1002" s="44">
        <v>0</v>
      </c>
      <c r="S1002" s="104">
        <v>190</v>
      </c>
      <c r="T1002" s="57">
        <v>179.6</v>
      </c>
      <c r="U1002" s="105"/>
      <c r="V1002" s="52"/>
      <c r="AE1002" s="54">
        <v>3.3</v>
      </c>
    </row>
    <row r="1003" spans="1:31" x14ac:dyDescent="0.3">
      <c r="A1003" s="128" t="s">
        <v>496</v>
      </c>
      <c r="B1003" s="129">
        <v>136</v>
      </c>
      <c r="C1003" s="130" t="s">
        <v>391</v>
      </c>
      <c r="D1003" s="131">
        <v>40602.580555555556</v>
      </c>
      <c r="E1003" s="132">
        <v>9.5138888888888894E-3</v>
      </c>
      <c r="F1003" s="43">
        <v>4.9000000000000004</v>
      </c>
      <c r="G1003" s="41">
        <v>2</v>
      </c>
      <c r="H1003" s="97" t="s">
        <v>1201</v>
      </c>
      <c r="I1003" s="98" t="s">
        <v>1201</v>
      </c>
      <c r="J1003" s="99">
        <v>0</v>
      </c>
      <c r="K1003" s="112">
        <v>40602.580555555556</v>
      </c>
      <c r="L1003" s="46">
        <v>125.6</v>
      </c>
      <c r="M1003" s="101">
        <v>40602.578472222223</v>
      </c>
      <c r="N1003" s="102">
        <v>-9</v>
      </c>
      <c r="O1003" s="46">
        <v>0</v>
      </c>
      <c r="P1003" s="57">
        <v>0</v>
      </c>
      <c r="Q1003" s="50">
        <v>0</v>
      </c>
      <c r="R1003" s="44">
        <v>0</v>
      </c>
      <c r="S1003" s="104">
        <v>185</v>
      </c>
      <c r="T1003" s="57">
        <v>185</v>
      </c>
      <c r="U1003" s="105"/>
      <c r="V1003" s="52"/>
      <c r="AE1003" s="54">
        <v>3.3</v>
      </c>
    </row>
    <row r="1004" spans="1:31" x14ac:dyDescent="0.3">
      <c r="A1004" s="123" t="s">
        <v>1024</v>
      </c>
      <c r="B1004" s="133">
        <v>1</v>
      </c>
      <c r="C1004" s="125" t="s">
        <v>1200</v>
      </c>
      <c r="D1004" s="126">
        <v>40568.760416666664</v>
      </c>
      <c r="E1004" s="127">
        <v>2.1643518518518518E-3</v>
      </c>
      <c r="F1004" s="43">
        <v>0.1</v>
      </c>
      <c r="G1004" s="41">
        <v>3</v>
      </c>
      <c r="H1004" s="97" t="s">
        <v>1201</v>
      </c>
      <c r="I1004" s="98" t="s">
        <v>1201</v>
      </c>
      <c r="J1004" s="99">
        <v>0</v>
      </c>
      <c r="K1004" s="112">
        <v>40568.760416666664</v>
      </c>
      <c r="L1004" s="114">
        <v>127.4</v>
      </c>
      <c r="M1004" s="101">
        <v>40568.745138888888</v>
      </c>
      <c r="N1004" s="102">
        <v>-6</v>
      </c>
      <c r="O1004" s="46">
        <v>0</v>
      </c>
      <c r="P1004" s="57">
        <v>0</v>
      </c>
      <c r="Q1004" s="50">
        <v>0</v>
      </c>
      <c r="R1004" s="44">
        <v>0</v>
      </c>
      <c r="S1004" s="104">
        <v>190</v>
      </c>
      <c r="T1004" s="57">
        <v>131</v>
      </c>
      <c r="U1004" s="105"/>
      <c r="V1004" s="52"/>
      <c r="AE1004" s="54">
        <v>1.7</v>
      </c>
    </row>
    <row r="1005" spans="1:31" x14ac:dyDescent="0.3">
      <c r="A1005" s="128" t="s">
        <v>1024</v>
      </c>
      <c r="B1005" s="134">
        <v>95</v>
      </c>
      <c r="C1005" s="130" t="s">
        <v>186</v>
      </c>
      <c r="D1005" s="131">
        <v>40626.769444444442</v>
      </c>
      <c r="E1005" s="132">
        <v>4.0509259259259258E-4</v>
      </c>
      <c r="F1005" s="43">
        <v>0.1</v>
      </c>
      <c r="G1005" s="41">
        <v>5</v>
      </c>
      <c r="H1005" s="97" t="s">
        <v>1201</v>
      </c>
      <c r="I1005" s="98" t="s">
        <v>1201</v>
      </c>
      <c r="J1005" s="99">
        <v>0</v>
      </c>
      <c r="K1005" s="112">
        <v>40626.769444444442</v>
      </c>
      <c r="L1005" s="114">
        <v>64.400000000000006</v>
      </c>
      <c r="M1005" s="101">
        <v>40626.786805555559</v>
      </c>
      <c r="N1005" s="102">
        <v>37.9</v>
      </c>
      <c r="O1005" s="46">
        <v>0</v>
      </c>
      <c r="P1005" s="57">
        <v>0</v>
      </c>
      <c r="Q1005" s="50">
        <v>0</v>
      </c>
      <c r="R1005" s="44">
        <v>0</v>
      </c>
      <c r="S1005" s="104">
        <v>194</v>
      </c>
      <c r="T1005" s="57">
        <v>190.4</v>
      </c>
      <c r="U1005" s="105"/>
      <c r="V1005" s="52"/>
      <c r="AE1005" s="54">
        <v>1.7</v>
      </c>
    </row>
    <row r="1006" spans="1:31" x14ac:dyDescent="0.3">
      <c r="A1006" s="118" t="s">
        <v>1111</v>
      </c>
      <c r="B1006" s="124">
        <v>1</v>
      </c>
      <c r="C1006" s="120" t="s">
        <v>1200</v>
      </c>
      <c r="D1006" s="121">
        <v>40562.579861111109</v>
      </c>
      <c r="E1006" s="135">
        <v>1.3981481481481482E-2</v>
      </c>
      <c r="F1006" s="136">
        <v>1.9</v>
      </c>
      <c r="G1006" s="41">
        <v>4</v>
      </c>
      <c r="H1006" s="97" t="s">
        <v>1201</v>
      </c>
      <c r="I1006" s="98" t="s">
        <v>1201</v>
      </c>
      <c r="J1006" s="99">
        <v>0</v>
      </c>
      <c r="K1006" s="100">
        <v>40562.579861111109</v>
      </c>
      <c r="L1006" s="46">
        <v>32</v>
      </c>
      <c r="M1006" s="101">
        <v>40562.578472222223</v>
      </c>
      <c r="N1006" s="102">
        <v>-25.1</v>
      </c>
      <c r="O1006" s="46">
        <v>0</v>
      </c>
      <c r="P1006" s="57">
        <v>0</v>
      </c>
      <c r="Q1006" s="50">
        <v>0</v>
      </c>
      <c r="R1006" s="44">
        <v>0</v>
      </c>
      <c r="S1006" s="104">
        <v>190</v>
      </c>
      <c r="T1006" s="57">
        <v>177.8</v>
      </c>
      <c r="U1006" s="105"/>
      <c r="V1006" s="52"/>
      <c r="AE1006" s="54">
        <v>5.4</v>
      </c>
    </row>
    <row r="1007" spans="1:31" x14ac:dyDescent="0.3">
      <c r="A1007" s="128" t="s">
        <v>1111</v>
      </c>
      <c r="B1007" s="129">
        <v>33</v>
      </c>
      <c r="C1007" s="130" t="s">
        <v>293</v>
      </c>
      <c r="D1007" s="131">
        <v>40567.59652777778</v>
      </c>
      <c r="E1007" s="132">
        <v>1.622685185185185E-2</v>
      </c>
      <c r="F1007" s="43">
        <v>2.2999999999999998</v>
      </c>
      <c r="G1007" s="41">
        <v>2</v>
      </c>
      <c r="H1007" s="97" t="s">
        <v>1201</v>
      </c>
      <c r="I1007" s="98" t="s">
        <v>1201</v>
      </c>
      <c r="J1007" s="99">
        <v>0</v>
      </c>
      <c r="K1007" s="112">
        <v>40567.59652777778</v>
      </c>
      <c r="L1007" s="114">
        <v>-4</v>
      </c>
      <c r="M1007" s="101">
        <v>40567.578472222223</v>
      </c>
      <c r="N1007" s="102">
        <v>-7.1</v>
      </c>
      <c r="O1007" s="46">
        <v>0</v>
      </c>
      <c r="P1007" s="57">
        <v>0</v>
      </c>
      <c r="Q1007" s="50">
        <v>0</v>
      </c>
      <c r="R1007" s="44">
        <v>0</v>
      </c>
      <c r="S1007" s="104">
        <v>174.2</v>
      </c>
      <c r="T1007" s="57">
        <v>177.8</v>
      </c>
      <c r="U1007" s="105"/>
      <c r="V1007" s="52"/>
      <c r="AE1007" s="54">
        <v>5.4</v>
      </c>
    </row>
    <row r="1008" spans="1:31" x14ac:dyDescent="0.3">
      <c r="A1008" s="118" t="s">
        <v>1140</v>
      </c>
      <c r="B1008" s="124">
        <v>1</v>
      </c>
      <c r="C1008" s="120" t="s">
        <v>1200</v>
      </c>
      <c r="D1008" s="121">
        <v>40604.399305555555</v>
      </c>
      <c r="E1008" s="135">
        <v>1.019675925925926E-2</v>
      </c>
      <c r="F1008" s="136">
        <v>3.8</v>
      </c>
      <c r="G1008" s="41">
        <v>4</v>
      </c>
      <c r="H1008" s="97" t="s">
        <v>1201</v>
      </c>
      <c r="I1008" s="98" t="s">
        <v>1201</v>
      </c>
      <c r="J1008" s="99">
        <v>0</v>
      </c>
      <c r="K1008" s="100">
        <v>40604.399305555555</v>
      </c>
      <c r="L1008" s="46">
        <v>62.6</v>
      </c>
      <c r="M1008" s="101">
        <v>40604.411805555559</v>
      </c>
      <c r="N1008" s="102">
        <v>-18.899999999999999</v>
      </c>
      <c r="O1008" s="46">
        <v>0</v>
      </c>
      <c r="P1008" s="57">
        <v>0</v>
      </c>
      <c r="Q1008" s="50">
        <v>0</v>
      </c>
      <c r="R1008" s="44">
        <v>0</v>
      </c>
      <c r="S1008" s="104">
        <v>190</v>
      </c>
      <c r="T1008" s="57">
        <v>149</v>
      </c>
      <c r="U1008" s="105"/>
      <c r="V1008" s="52"/>
      <c r="AE1008" s="54">
        <v>4</v>
      </c>
    </row>
    <row r="1009" spans="1:31" x14ac:dyDescent="0.3">
      <c r="A1009" s="128" t="s">
        <v>1140</v>
      </c>
      <c r="B1009" s="129">
        <v>63</v>
      </c>
      <c r="C1009" s="130" t="s">
        <v>125</v>
      </c>
      <c r="D1009" s="131">
        <v>40620.768055555556</v>
      </c>
      <c r="E1009" s="132">
        <v>5.6018518518518518E-3</v>
      </c>
      <c r="F1009" s="43">
        <v>1.7</v>
      </c>
      <c r="G1009" s="41">
        <v>6</v>
      </c>
      <c r="H1009" s="97" t="s">
        <v>1201</v>
      </c>
      <c r="I1009" s="98" t="s">
        <v>1201</v>
      </c>
      <c r="J1009" s="99">
        <v>0</v>
      </c>
      <c r="K1009" s="112">
        <v>40620.768055555556</v>
      </c>
      <c r="L1009" s="114">
        <v>158</v>
      </c>
      <c r="M1009" s="101">
        <v>40620.786805555559</v>
      </c>
      <c r="N1009" s="102">
        <v>27</v>
      </c>
      <c r="O1009" s="46">
        <v>0</v>
      </c>
      <c r="P1009" s="57">
        <v>0</v>
      </c>
      <c r="Q1009" s="50">
        <v>0</v>
      </c>
      <c r="R1009" s="44">
        <v>0</v>
      </c>
      <c r="S1009" s="104">
        <v>185</v>
      </c>
      <c r="T1009" s="57">
        <v>183.2</v>
      </c>
      <c r="U1009" s="44"/>
      <c r="V1009" s="52"/>
      <c r="AE1009" s="54">
        <v>4</v>
      </c>
    </row>
    <row r="1010" spans="1:31" x14ac:dyDescent="0.3">
      <c r="A1010" s="118" t="s">
        <v>1197</v>
      </c>
      <c r="B1010" s="119">
        <v>1</v>
      </c>
      <c r="C1010" s="120" t="s">
        <v>1200</v>
      </c>
      <c r="D1010" s="121">
        <v>40550.757638888892</v>
      </c>
      <c r="E1010" s="135">
        <v>3.8078703703703707E-3</v>
      </c>
      <c r="F1010" s="136">
        <v>1.7</v>
      </c>
      <c r="G1010" s="41">
        <v>6</v>
      </c>
      <c r="H1010" s="97" t="s">
        <v>1201</v>
      </c>
      <c r="I1010" s="98" t="s">
        <v>1201</v>
      </c>
      <c r="J1010" s="99">
        <v>0</v>
      </c>
      <c r="K1010" s="100">
        <v>40550.757638888892</v>
      </c>
      <c r="L1010" s="46">
        <v>203</v>
      </c>
      <c r="M1010" s="101">
        <v>40550.745138888888</v>
      </c>
      <c r="N1010" s="102">
        <v>15.1</v>
      </c>
      <c r="O1010" s="46">
        <v>0</v>
      </c>
      <c r="P1010" s="57">
        <v>0</v>
      </c>
      <c r="Q1010" s="50">
        <v>0</v>
      </c>
      <c r="R1010" s="44">
        <v>0</v>
      </c>
      <c r="S1010" s="104">
        <v>183.2</v>
      </c>
      <c r="T1010" s="57">
        <v>199.4</v>
      </c>
      <c r="U1010" s="44"/>
      <c r="V1010" s="52"/>
      <c r="AE1010" s="54">
        <v>4</v>
      </c>
    </row>
  </sheetData>
  <autoFilter ref="A6:AX963" xr:uid="{00000000-0009-0000-0000-000003000000}"/>
  <mergeCells count="2">
    <mergeCell ref="Q4:R4"/>
    <mergeCell ref="AU5:AX5"/>
  </mergeCells>
  <conditionalFormatting sqref="AR7">
    <cfRule type="cellIs" dxfId="4" priority="6" operator="equal">
      <formula>1</formula>
    </cfRule>
  </conditionalFormatting>
  <conditionalFormatting sqref="AR8:AR963">
    <cfRule type="cellIs" dxfId="3" priority="4" operator="equal">
      <formula>1</formula>
    </cfRule>
  </conditionalFormatting>
  <conditionalFormatting sqref="AS7:AT7">
    <cfRule type="cellIs" dxfId="2" priority="3" operator="equal">
      <formula>1</formula>
    </cfRule>
  </conditionalFormatting>
  <conditionalFormatting sqref="AS8:AS963">
    <cfRule type="cellIs" dxfId="1" priority="2" operator="equal">
      <formula>1</formula>
    </cfRule>
  </conditionalFormatting>
  <conditionalFormatting sqref="AT8:AT963">
    <cfRule type="cellIs" dxfId="0" priority="1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FairbanksSoakDist</vt:lpstr>
      <vt:lpstr>OriginalCalcs</vt:lpstr>
      <vt:lpstr>RevisedCalcs</vt:lpstr>
      <vt:lpstr>CarchipData</vt:lpstr>
      <vt:lpstr>RevisedCalcs!Print_Area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Carlson</dc:creator>
  <cp:lastModifiedBy>Tom Carlson</cp:lastModifiedBy>
  <cp:lastPrinted>2014-11-12T20:54:03Z</cp:lastPrinted>
  <dcterms:created xsi:type="dcterms:W3CDTF">2012-05-10T23:28:36Z</dcterms:created>
  <dcterms:modified xsi:type="dcterms:W3CDTF">2019-11-07T22:25:53Z</dcterms:modified>
</cp:coreProperties>
</file>